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o\OneDrive\桌面\Desktop20221230\fmct2020\lab_ukm.csv\"/>
    </mc:Choice>
  </mc:AlternateContent>
  <xr:revisionPtr revIDLastSave="0" documentId="8_{9BD3EB3C-467D-4E81-BD9E-CAE3FE5230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12.0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06" i="1" l="1"/>
  <c r="BB406" i="1"/>
  <c r="AF406" i="1"/>
  <c r="BC405" i="1"/>
  <c r="BB405" i="1"/>
  <c r="AF405" i="1"/>
  <c r="BC404" i="1"/>
  <c r="BB404" i="1"/>
  <c r="AF404" i="1"/>
  <c r="BC403" i="1"/>
  <c r="BB403" i="1"/>
  <c r="AF403" i="1"/>
  <c r="BC402" i="1"/>
  <c r="BB402" i="1"/>
  <c r="AF402" i="1"/>
  <c r="BC401" i="1"/>
  <c r="BB401" i="1"/>
  <c r="AF401" i="1"/>
  <c r="BC400" i="1"/>
  <c r="BB400" i="1"/>
  <c r="AF400" i="1"/>
  <c r="BC399" i="1"/>
  <c r="BB399" i="1"/>
  <c r="AF399" i="1"/>
  <c r="Y365" i="1"/>
  <c r="AG356" i="1"/>
  <c r="J356" i="1"/>
  <c r="E356" i="1"/>
  <c r="AG355" i="1"/>
  <c r="J355" i="1"/>
  <c r="E355" i="1"/>
  <c r="AU352" i="1"/>
  <c r="O352" i="1"/>
  <c r="J352" i="1"/>
  <c r="F352" i="1"/>
  <c r="AU351" i="1"/>
  <c r="AO351" i="1"/>
  <c r="AG351" i="1"/>
  <c r="AE351" i="1"/>
  <c r="O351" i="1"/>
  <c r="J351" i="1"/>
  <c r="F351" i="1"/>
  <c r="BA350" i="1"/>
  <c r="AZ350" i="1"/>
  <c r="AY350" i="1"/>
  <c r="AX350" i="1"/>
  <c r="AW350" i="1"/>
  <c r="AV350" i="1"/>
  <c r="AU350" i="1"/>
  <c r="AS350" i="1"/>
  <c r="AR350" i="1"/>
  <c r="AQ350" i="1"/>
  <c r="AO350" i="1"/>
  <c r="AN350" i="1"/>
  <c r="AM350" i="1"/>
  <c r="AL350" i="1"/>
  <c r="AK350" i="1"/>
  <c r="AG350" i="1"/>
  <c r="AE350" i="1"/>
  <c r="AD350" i="1"/>
  <c r="AC350" i="1"/>
  <c r="AB350" i="1"/>
  <c r="AA350" i="1"/>
  <c r="Z350" i="1"/>
  <c r="Y350" i="1"/>
  <c r="X350" i="1"/>
  <c r="W350" i="1"/>
  <c r="V350" i="1"/>
  <c r="U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A349" i="1"/>
  <c r="AZ349" i="1"/>
  <c r="AY349" i="1"/>
  <c r="AX349" i="1"/>
  <c r="AW349" i="1"/>
  <c r="AV349" i="1"/>
  <c r="AU349" i="1"/>
  <c r="AS349" i="1"/>
  <c r="AR349" i="1"/>
  <c r="AQ349" i="1"/>
  <c r="AO349" i="1"/>
  <c r="AN349" i="1"/>
  <c r="AM349" i="1"/>
  <c r="AL349" i="1"/>
  <c r="AK349" i="1"/>
  <c r="AG349" i="1"/>
  <c r="AE349" i="1"/>
  <c r="AD349" i="1"/>
  <c r="AC349" i="1"/>
  <c r="AB349" i="1"/>
  <c r="AA349" i="1"/>
  <c r="Z349" i="1"/>
  <c r="Y349" i="1"/>
  <c r="X349" i="1"/>
  <c r="W349" i="1"/>
  <c r="V349" i="1"/>
  <c r="U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F331" i="1"/>
  <c r="F314" i="1" s="1"/>
  <c r="F328" i="1"/>
  <c r="F327" i="1"/>
  <c r="F324" i="1"/>
  <c r="F313" i="1" s="1"/>
  <c r="F319" i="1"/>
  <c r="F318" i="1"/>
  <c r="F307" i="1"/>
  <c r="F306" i="1"/>
  <c r="F305" i="1"/>
  <c r="F304" i="1"/>
  <c r="E302" i="1"/>
  <c r="AP301" i="1"/>
  <c r="AO301" i="1"/>
  <c r="F301" i="1"/>
  <c r="E301" i="1"/>
  <c r="F299" i="1"/>
  <c r="AU298" i="1"/>
  <c r="AO298" i="1"/>
  <c r="AG298" i="1"/>
  <c r="AE298" i="1"/>
  <c r="AE299" i="1" s="1"/>
  <c r="J298" i="1"/>
  <c r="F298" i="1"/>
  <c r="E298" i="1"/>
  <c r="AW296" i="1"/>
  <c r="AT296" i="1"/>
  <c r="AS296" i="1"/>
  <c r="AR296" i="1"/>
  <c r="AQ296" i="1"/>
  <c r="AN296" i="1"/>
  <c r="AM296" i="1"/>
  <c r="AL296" i="1"/>
  <c r="AD296" i="1"/>
  <c r="AB296" i="1"/>
  <c r="AA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I296" i="1"/>
  <c r="H296" i="1"/>
  <c r="G296" i="1"/>
  <c r="AV295" i="1"/>
  <c r="AO295" i="1"/>
  <c r="BA294" i="1"/>
  <c r="AX294" i="1"/>
  <c r="AX287" i="1" s="1"/>
  <c r="AU294" i="1"/>
  <c r="AK294" i="1"/>
  <c r="AC294" i="1"/>
  <c r="Z294" i="1"/>
  <c r="Z287" i="1" s="1"/>
  <c r="J294" i="1"/>
  <c r="F294" i="1"/>
  <c r="E294" i="1"/>
  <c r="BA293" i="1"/>
  <c r="BA286" i="1" s="1"/>
  <c r="E293" i="1"/>
  <c r="BA292" i="1"/>
  <c r="AX292" i="1"/>
  <c r="AX285" i="1" s="1"/>
  <c r="AX289" i="1" s="1"/>
  <c r="E292" i="1"/>
  <c r="E285" i="1" s="1"/>
  <c r="BA291" i="1"/>
  <c r="AX291" i="1"/>
  <c r="AV291" i="1"/>
  <c r="AV292" i="1" s="1"/>
  <c r="AV293" i="1" s="1"/>
  <c r="AU291" i="1"/>
  <c r="AO291" i="1"/>
  <c r="AO292" i="1" s="1"/>
  <c r="AK291" i="1"/>
  <c r="AG291" i="1"/>
  <c r="AE291" i="1"/>
  <c r="AE284" i="1" s="1"/>
  <c r="AC291" i="1"/>
  <c r="AC292" i="1" s="1"/>
  <c r="Z291" i="1"/>
  <c r="Z292" i="1" s="1"/>
  <c r="J291" i="1"/>
  <c r="J292" i="1" s="1"/>
  <c r="F291" i="1"/>
  <c r="F284" i="1" s="1"/>
  <c r="E291" i="1"/>
  <c r="BA290" i="1"/>
  <c r="BA284" i="1" s="1"/>
  <c r="AX290" i="1"/>
  <c r="AX284" i="1" s="1"/>
  <c r="AV290" i="1"/>
  <c r="AU290" i="1"/>
  <c r="AO290" i="1"/>
  <c r="AK290" i="1"/>
  <c r="AG290" i="1"/>
  <c r="AE290" i="1"/>
  <c r="AC290" i="1"/>
  <c r="AC287" i="1" s="1"/>
  <c r="Z290" i="1"/>
  <c r="J290" i="1"/>
  <c r="F290" i="1"/>
  <c r="E290" i="1"/>
  <c r="E284" i="1" s="1"/>
  <c r="AX288" i="1"/>
  <c r="AG288" i="1"/>
  <c r="AU287" i="1"/>
  <c r="AT287" i="1"/>
  <c r="AS287" i="1"/>
  <c r="AR287" i="1"/>
  <c r="AQ287" i="1"/>
  <c r="AN287" i="1"/>
  <c r="AM287" i="1"/>
  <c r="AL287" i="1"/>
  <c r="J287" i="1"/>
  <c r="AT286" i="1"/>
  <c r="AS286" i="1"/>
  <c r="AR286" i="1"/>
  <c r="AQ286" i="1"/>
  <c r="AN286" i="1"/>
  <c r="AM286" i="1"/>
  <c r="AL286" i="1"/>
  <c r="E286" i="1"/>
  <c r="AT285" i="1"/>
  <c r="AS285" i="1"/>
  <c r="AR285" i="1"/>
  <c r="AQ285" i="1"/>
  <c r="AN285" i="1"/>
  <c r="AM285" i="1"/>
  <c r="AL285" i="1"/>
  <c r="AU284" i="1"/>
  <c r="AT284" i="1"/>
  <c r="AS284" i="1"/>
  <c r="AR284" i="1"/>
  <c r="AQ284" i="1"/>
  <c r="AN284" i="1"/>
  <c r="AM284" i="1"/>
  <c r="AL284" i="1"/>
  <c r="AK284" i="1"/>
  <c r="Z284" i="1"/>
  <c r="BA283" i="1"/>
  <c r="AZ283" i="1"/>
  <c r="AY283" i="1"/>
  <c r="AX283" i="1"/>
  <c r="AW283" i="1"/>
  <c r="AV283" i="1"/>
  <c r="AU283" i="1"/>
  <c r="AS283" i="1"/>
  <c r="AR283" i="1"/>
  <c r="AQ283" i="1"/>
  <c r="AO283" i="1"/>
  <c r="AN283" i="1"/>
  <c r="AM283" i="1"/>
  <c r="AL283" i="1"/>
  <c r="AK283" i="1"/>
  <c r="AG283" i="1"/>
  <c r="AE283" i="1"/>
  <c r="AD283" i="1"/>
  <c r="AC283" i="1"/>
  <c r="AB283" i="1"/>
  <c r="AA283" i="1"/>
  <c r="Z283" i="1"/>
  <c r="Y283" i="1"/>
  <c r="X283" i="1"/>
  <c r="W283" i="1"/>
  <c r="V283" i="1"/>
  <c r="U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A282" i="1"/>
  <c r="AZ282" i="1"/>
  <c r="AY282" i="1"/>
  <c r="AX282" i="1"/>
  <c r="AW282" i="1"/>
  <c r="AV282" i="1"/>
  <c r="AU282" i="1"/>
  <c r="AS282" i="1"/>
  <c r="AR282" i="1"/>
  <c r="AQ282" i="1"/>
  <c r="AO282" i="1"/>
  <c r="AN282" i="1"/>
  <c r="AM282" i="1"/>
  <c r="AL282" i="1"/>
  <c r="AK282" i="1"/>
  <c r="AG282" i="1"/>
  <c r="AE282" i="1"/>
  <c r="AD282" i="1"/>
  <c r="AC282" i="1"/>
  <c r="AB282" i="1"/>
  <c r="AA282" i="1"/>
  <c r="Z282" i="1"/>
  <c r="Y282" i="1"/>
  <c r="X282" i="1"/>
  <c r="W282" i="1"/>
  <c r="V282" i="1"/>
  <c r="U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A281" i="1"/>
  <c r="AZ281" i="1"/>
  <c r="AY281" i="1"/>
  <c r="AX281" i="1"/>
  <c r="AW281" i="1"/>
  <c r="AV281" i="1"/>
  <c r="AU281" i="1"/>
  <c r="AS281" i="1"/>
  <c r="AR281" i="1"/>
  <c r="AQ281" i="1"/>
  <c r="AO281" i="1"/>
  <c r="AN281" i="1"/>
  <c r="AM281" i="1"/>
  <c r="AL281" i="1"/>
  <c r="AK281" i="1"/>
  <c r="AG281" i="1"/>
  <c r="AE281" i="1"/>
  <c r="AD281" i="1"/>
  <c r="AC281" i="1"/>
  <c r="AB281" i="1"/>
  <c r="AA281" i="1"/>
  <c r="Z281" i="1"/>
  <c r="Y281" i="1"/>
  <c r="X281" i="1"/>
  <c r="W281" i="1"/>
  <c r="V281" i="1"/>
  <c r="U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A280" i="1"/>
  <c r="AZ280" i="1"/>
  <c r="AY280" i="1"/>
  <c r="AX280" i="1"/>
  <c r="AW280" i="1"/>
  <c r="AV280" i="1"/>
  <c r="AU280" i="1"/>
  <c r="AS280" i="1"/>
  <c r="AR280" i="1"/>
  <c r="AQ280" i="1"/>
  <c r="AO280" i="1"/>
  <c r="AN280" i="1"/>
  <c r="AM280" i="1"/>
  <c r="AL280" i="1"/>
  <c r="AK280" i="1"/>
  <c r="AG280" i="1"/>
  <c r="AG294" i="1" s="1"/>
  <c r="AE280" i="1"/>
  <c r="AE294" i="1" s="1"/>
  <c r="AE287" i="1" s="1"/>
  <c r="AD280" i="1"/>
  <c r="AC280" i="1"/>
  <c r="AB280" i="1"/>
  <c r="AA280" i="1"/>
  <c r="Z280" i="1"/>
  <c r="Y280" i="1"/>
  <c r="X280" i="1"/>
  <c r="W280" i="1"/>
  <c r="V280" i="1"/>
  <c r="U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D262" i="1"/>
  <c r="AT262" i="1"/>
  <c r="AP262" i="1"/>
  <c r="AJ262" i="1"/>
  <c r="AI262" i="1"/>
  <c r="AH262" i="1"/>
  <c r="AF262" i="1"/>
  <c r="T262" i="1"/>
  <c r="BB262" i="1" s="1"/>
  <c r="BD261" i="1"/>
  <c r="AT261" i="1"/>
  <c r="AP261" i="1"/>
  <c r="AJ261" i="1"/>
  <c r="AI261" i="1"/>
  <c r="AH261" i="1"/>
  <c r="AF261" i="1"/>
  <c r="T261" i="1"/>
  <c r="BC261" i="1" s="1"/>
  <c r="BD260" i="1"/>
  <c r="AT260" i="1"/>
  <c r="AP260" i="1"/>
  <c r="AJ260" i="1"/>
  <c r="AI260" i="1"/>
  <c r="AH260" i="1"/>
  <c r="AF260" i="1"/>
  <c r="T260" i="1"/>
  <c r="BC260" i="1" s="1"/>
  <c r="BD259" i="1"/>
  <c r="AT259" i="1"/>
  <c r="AP259" i="1"/>
  <c r="AJ259" i="1"/>
  <c r="AI259" i="1"/>
  <c r="AH259" i="1"/>
  <c r="AF259" i="1"/>
  <c r="T259" i="1"/>
  <c r="BC259" i="1" s="1"/>
  <c r="BD258" i="1"/>
  <c r="AT258" i="1"/>
  <c r="AP258" i="1"/>
  <c r="AJ258" i="1"/>
  <c r="AI258" i="1"/>
  <c r="AH258" i="1"/>
  <c r="AF258" i="1"/>
  <c r="T258" i="1"/>
  <c r="BB258" i="1" s="1"/>
  <c r="BD257" i="1"/>
  <c r="AT257" i="1"/>
  <c r="AP257" i="1"/>
  <c r="AJ257" i="1"/>
  <c r="AI257" i="1"/>
  <c r="AH257" i="1"/>
  <c r="AF257" i="1"/>
  <c r="T257" i="1"/>
  <c r="BC257" i="1" s="1"/>
  <c r="BD256" i="1"/>
  <c r="BB256" i="1"/>
  <c r="AT256" i="1"/>
  <c r="AP256" i="1"/>
  <c r="AJ256" i="1"/>
  <c r="AI256" i="1"/>
  <c r="AH256" i="1"/>
  <c r="AF256" i="1"/>
  <c r="T256" i="1"/>
  <c r="BC256" i="1" s="1"/>
  <c r="BD255" i="1"/>
  <c r="BB255" i="1"/>
  <c r="AT255" i="1"/>
  <c r="AP255" i="1"/>
  <c r="AJ255" i="1"/>
  <c r="AI255" i="1"/>
  <c r="AH255" i="1"/>
  <c r="AF255" i="1"/>
  <c r="T255" i="1"/>
  <c r="BC255" i="1" s="1"/>
  <c r="BD254" i="1"/>
  <c r="AT254" i="1"/>
  <c r="AP254" i="1"/>
  <c r="AJ254" i="1"/>
  <c r="AI254" i="1"/>
  <c r="AH254" i="1"/>
  <c r="AF254" i="1"/>
  <c r="T254" i="1"/>
  <c r="BB254" i="1" s="1"/>
  <c r="BD253" i="1"/>
  <c r="AT253" i="1"/>
  <c r="AP253" i="1"/>
  <c r="AJ253" i="1"/>
  <c r="AI253" i="1"/>
  <c r="AH253" i="1"/>
  <c r="AF253" i="1"/>
  <c r="T253" i="1"/>
  <c r="BC253" i="1" s="1"/>
  <c r="BD252" i="1"/>
  <c r="AT252" i="1"/>
  <c r="AP252" i="1"/>
  <c r="AJ252" i="1"/>
  <c r="AI252" i="1"/>
  <c r="AH252" i="1"/>
  <c r="AF252" i="1"/>
  <c r="T252" i="1"/>
  <c r="BC252" i="1" s="1"/>
  <c r="BD251" i="1"/>
  <c r="AT251" i="1"/>
  <c r="AP251" i="1"/>
  <c r="AJ251" i="1"/>
  <c r="AF251" i="1"/>
  <c r="T251" i="1"/>
  <c r="BC251" i="1" s="1"/>
  <c r="BD250" i="1"/>
  <c r="AT250" i="1"/>
  <c r="AP250" i="1"/>
  <c r="AJ250" i="1"/>
  <c r="AI250" i="1"/>
  <c r="AH250" i="1"/>
  <c r="AF250" i="1"/>
  <c r="T250" i="1"/>
  <c r="BC250" i="1" s="1"/>
  <c r="BD249" i="1"/>
  <c r="BB249" i="1"/>
  <c r="AT249" i="1"/>
  <c r="AP249" i="1"/>
  <c r="AJ249" i="1"/>
  <c r="AI249" i="1"/>
  <c r="AH249" i="1"/>
  <c r="AF249" i="1"/>
  <c r="T249" i="1"/>
  <c r="BC249" i="1" s="1"/>
  <c r="BD248" i="1"/>
  <c r="AT248" i="1"/>
  <c r="AP248" i="1"/>
  <c r="AJ248" i="1"/>
  <c r="AI248" i="1"/>
  <c r="AH248" i="1"/>
  <c r="AF248" i="1"/>
  <c r="T248" i="1"/>
  <c r="BC248" i="1" s="1"/>
  <c r="BD247" i="1"/>
  <c r="BB247" i="1"/>
  <c r="AT247" i="1"/>
  <c r="AP247" i="1"/>
  <c r="AJ247" i="1"/>
  <c r="AI247" i="1"/>
  <c r="AH247" i="1"/>
  <c r="AF247" i="1"/>
  <c r="T247" i="1"/>
  <c r="BC247" i="1" s="1"/>
  <c r="BD246" i="1"/>
  <c r="AT246" i="1"/>
  <c r="AP246" i="1"/>
  <c r="AJ246" i="1"/>
  <c r="AI246" i="1"/>
  <c r="AH246" i="1"/>
  <c r="AF246" i="1"/>
  <c r="T246" i="1"/>
  <c r="BC246" i="1" s="1"/>
  <c r="BD245" i="1"/>
  <c r="AT245" i="1"/>
  <c r="AP245" i="1"/>
  <c r="AJ245" i="1"/>
  <c r="AI245" i="1"/>
  <c r="AH245" i="1"/>
  <c r="AF245" i="1"/>
  <c r="T245" i="1"/>
  <c r="BC245" i="1" s="1"/>
  <c r="BD244" i="1"/>
  <c r="AT244" i="1"/>
  <c r="AP244" i="1"/>
  <c r="AJ244" i="1"/>
  <c r="AI244" i="1"/>
  <c r="AH244" i="1"/>
  <c r="AF244" i="1"/>
  <c r="T244" i="1"/>
  <c r="BC244" i="1" s="1"/>
  <c r="BD243" i="1"/>
  <c r="BB243" i="1"/>
  <c r="AT243" i="1"/>
  <c r="AP243" i="1"/>
  <c r="AJ243" i="1"/>
  <c r="AI243" i="1"/>
  <c r="AH243" i="1"/>
  <c r="AF243" i="1"/>
  <c r="T243" i="1"/>
  <c r="BC243" i="1" s="1"/>
  <c r="BD242" i="1"/>
  <c r="BB242" i="1"/>
  <c r="AT242" i="1"/>
  <c r="AP242" i="1"/>
  <c r="AJ242" i="1"/>
  <c r="AI242" i="1"/>
  <c r="AH242" i="1"/>
  <c r="AF242" i="1"/>
  <c r="T242" i="1"/>
  <c r="BC242" i="1" s="1"/>
  <c r="BD241" i="1"/>
  <c r="AT241" i="1"/>
  <c r="AP241" i="1"/>
  <c r="AJ241" i="1"/>
  <c r="AI241" i="1"/>
  <c r="AH241" i="1"/>
  <c r="AF241" i="1"/>
  <c r="T241" i="1"/>
  <c r="BC241" i="1" s="1"/>
  <c r="BD240" i="1"/>
  <c r="AT240" i="1"/>
  <c r="AP240" i="1"/>
  <c r="AJ240" i="1"/>
  <c r="AI240" i="1"/>
  <c r="AH240" i="1"/>
  <c r="AF240" i="1"/>
  <c r="T240" i="1"/>
  <c r="BC240" i="1" s="1"/>
  <c r="BD239" i="1"/>
  <c r="AT239" i="1"/>
  <c r="AP239" i="1"/>
  <c r="AJ239" i="1"/>
  <c r="AI239" i="1"/>
  <c r="AH239" i="1"/>
  <c r="AF239" i="1"/>
  <c r="T239" i="1"/>
  <c r="BC239" i="1" s="1"/>
  <c r="BD238" i="1"/>
  <c r="AT238" i="1"/>
  <c r="AP238" i="1"/>
  <c r="AJ238" i="1"/>
  <c r="AI238" i="1"/>
  <c r="AH238" i="1"/>
  <c r="AF238" i="1"/>
  <c r="T238" i="1"/>
  <c r="BC238" i="1" s="1"/>
  <c r="BD237" i="1"/>
  <c r="BB237" i="1"/>
  <c r="AT237" i="1"/>
  <c r="AP237" i="1"/>
  <c r="AJ237" i="1"/>
  <c r="AI237" i="1"/>
  <c r="AH237" i="1"/>
  <c r="AF237" i="1"/>
  <c r="T237" i="1"/>
  <c r="BC237" i="1" s="1"/>
  <c r="BD236" i="1"/>
  <c r="AT236" i="1"/>
  <c r="AP236" i="1"/>
  <c r="AJ236" i="1"/>
  <c r="AI236" i="1"/>
  <c r="AH236" i="1"/>
  <c r="AF236" i="1"/>
  <c r="T236" i="1"/>
  <c r="BC236" i="1" s="1"/>
  <c r="BD235" i="1"/>
  <c r="AT235" i="1"/>
  <c r="AP235" i="1"/>
  <c r="AJ235" i="1"/>
  <c r="AI235" i="1"/>
  <c r="AH235" i="1"/>
  <c r="AF235" i="1"/>
  <c r="T235" i="1"/>
  <c r="BC235" i="1" s="1"/>
  <c r="BD234" i="1"/>
  <c r="AT234" i="1"/>
  <c r="AP234" i="1"/>
  <c r="AJ234" i="1"/>
  <c r="AI234" i="1"/>
  <c r="AH234" i="1"/>
  <c r="AF234" i="1"/>
  <c r="T234" i="1"/>
  <c r="BC234" i="1" s="1"/>
  <c r="BD233" i="1"/>
  <c r="BB233" i="1"/>
  <c r="AT233" i="1"/>
  <c r="AP233" i="1"/>
  <c r="AJ233" i="1"/>
  <c r="AI233" i="1"/>
  <c r="AH233" i="1"/>
  <c r="AF233" i="1"/>
  <c r="T233" i="1"/>
  <c r="BC233" i="1" s="1"/>
  <c r="BD232" i="1"/>
  <c r="BB232" i="1"/>
  <c r="AT232" i="1"/>
  <c r="AP232" i="1"/>
  <c r="AJ232" i="1"/>
  <c r="AI232" i="1"/>
  <c r="AH232" i="1"/>
  <c r="AF232" i="1"/>
  <c r="T232" i="1"/>
  <c r="BC232" i="1" s="1"/>
  <c r="BD231" i="1"/>
  <c r="AT231" i="1"/>
  <c r="AP231" i="1"/>
  <c r="AJ231" i="1"/>
  <c r="AI231" i="1"/>
  <c r="AH231" i="1"/>
  <c r="AF231" i="1"/>
  <c r="T231" i="1"/>
  <c r="BC231" i="1" s="1"/>
  <c r="BD230" i="1"/>
  <c r="AT230" i="1"/>
  <c r="AP230" i="1"/>
  <c r="AJ230" i="1"/>
  <c r="AI230" i="1"/>
  <c r="AH230" i="1"/>
  <c r="AF230" i="1"/>
  <c r="T230" i="1"/>
  <c r="BC230" i="1" s="1"/>
  <c r="BD229" i="1"/>
  <c r="AT229" i="1"/>
  <c r="AP229" i="1"/>
  <c r="AJ229" i="1"/>
  <c r="AI229" i="1"/>
  <c r="AH229" i="1"/>
  <c r="AF229" i="1"/>
  <c r="T229" i="1"/>
  <c r="BB229" i="1" s="1"/>
  <c r="BD228" i="1"/>
  <c r="BB228" i="1"/>
  <c r="AT228" i="1"/>
  <c r="AP228" i="1"/>
  <c r="AJ228" i="1"/>
  <c r="AI228" i="1"/>
  <c r="AH228" i="1"/>
  <c r="AF228" i="1"/>
  <c r="T228" i="1"/>
  <c r="BC228" i="1" s="1"/>
  <c r="BD227" i="1"/>
  <c r="BB227" i="1"/>
  <c r="AT227" i="1"/>
  <c r="AP227" i="1"/>
  <c r="AJ227" i="1"/>
  <c r="AI227" i="1"/>
  <c r="AH227" i="1"/>
  <c r="AF227" i="1"/>
  <c r="T227" i="1"/>
  <c r="BC227" i="1" s="1"/>
  <c r="BD226" i="1"/>
  <c r="AT226" i="1"/>
  <c r="AP226" i="1"/>
  <c r="AJ226" i="1"/>
  <c r="AI226" i="1"/>
  <c r="AH226" i="1"/>
  <c r="AF226" i="1"/>
  <c r="T226" i="1"/>
  <c r="BC226" i="1" s="1"/>
  <c r="BD225" i="1"/>
  <c r="BB225" i="1"/>
  <c r="AT225" i="1"/>
  <c r="AP225" i="1"/>
  <c r="AJ225" i="1"/>
  <c r="AI225" i="1"/>
  <c r="AH225" i="1"/>
  <c r="AF225" i="1"/>
  <c r="T225" i="1"/>
  <c r="BC225" i="1" s="1"/>
  <c r="BD224" i="1"/>
  <c r="AT224" i="1"/>
  <c r="AP224" i="1"/>
  <c r="AJ224" i="1"/>
  <c r="AI224" i="1"/>
  <c r="AH224" i="1"/>
  <c r="AF224" i="1"/>
  <c r="T224" i="1"/>
  <c r="BC224" i="1" s="1"/>
  <c r="BD223" i="1"/>
  <c r="BB223" i="1"/>
  <c r="AT223" i="1"/>
  <c r="AP223" i="1"/>
  <c r="AJ223" i="1"/>
  <c r="AI223" i="1"/>
  <c r="AH223" i="1"/>
  <c r="AF223" i="1"/>
  <c r="T223" i="1"/>
  <c r="BC223" i="1" s="1"/>
  <c r="BD222" i="1"/>
  <c r="AT222" i="1"/>
  <c r="AP222" i="1"/>
  <c r="AJ222" i="1"/>
  <c r="AI222" i="1"/>
  <c r="AH222" i="1"/>
  <c r="AF222" i="1"/>
  <c r="T222" i="1"/>
  <c r="BC222" i="1" s="1"/>
  <c r="BD221" i="1"/>
  <c r="BB221" i="1"/>
  <c r="AT221" i="1"/>
  <c r="AP221" i="1"/>
  <c r="AJ221" i="1"/>
  <c r="AI221" i="1"/>
  <c r="AH221" i="1"/>
  <c r="AF221" i="1"/>
  <c r="T221" i="1"/>
  <c r="BC221" i="1" s="1"/>
  <c r="BD220" i="1"/>
  <c r="AT220" i="1"/>
  <c r="AP220" i="1"/>
  <c r="AJ220" i="1"/>
  <c r="AI220" i="1"/>
  <c r="AH220" i="1"/>
  <c r="AF220" i="1"/>
  <c r="T220" i="1"/>
  <c r="BC220" i="1" s="1"/>
  <c r="BD219" i="1"/>
  <c r="BB219" i="1"/>
  <c r="AT219" i="1"/>
  <c r="AP219" i="1"/>
  <c r="AJ219" i="1"/>
  <c r="AI219" i="1"/>
  <c r="AH219" i="1"/>
  <c r="AF219" i="1"/>
  <c r="T219" i="1"/>
  <c r="BC219" i="1" s="1"/>
  <c r="BD218" i="1"/>
  <c r="AT218" i="1"/>
  <c r="AP218" i="1"/>
  <c r="AJ218" i="1"/>
  <c r="AI218" i="1"/>
  <c r="AH218" i="1"/>
  <c r="AF218" i="1"/>
  <c r="T218" i="1"/>
  <c r="BC218" i="1" s="1"/>
  <c r="BD217" i="1"/>
  <c r="BB217" i="1"/>
  <c r="AT217" i="1"/>
  <c r="AP217" i="1"/>
  <c r="AJ217" i="1"/>
  <c r="AI217" i="1"/>
  <c r="AH217" i="1"/>
  <c r="AF217" i="1"/>
  <c r="T217" i="1"/>
  <c r="BC217" i="1" s="1"/>
  <c r="BD216" i="1"/>
  <c r="AT216" i="1"/>
  <c r="AP216" i="1"/>
  <c r="AJ216" i="1"/>
  <c r="AI216" i="1"/>
  <c r="AH216" i="1"/>
  <c r="AF216" i="1"/>
  <c r="T216" i="1"/>
  <c r="BC216" i="1" s="1"/>
  <c r="BD215" i="1"/>
  <c r="BB215" i="1"/>
  <c r="AT215" i="1"/>
  <c r="AP215" i="1"/>
  <c r="AJ215" i="1"/>
  <c r="AI215" i="1"/>
  <c r="AH215" i="1"/>
  <c r="AF215" i="1"/>
  <c r="T215" i="1"/>
  <c r="BC215" i="1" s="1"/>
  <c r="BD214" i="1"/>
  <c r="AT214" i="1"/>
  <c r="AP214" i="1"/>
  <c r="AJ214" i="1"/>
  <c r="AI214" i="1"/>
  <c r="AH214" i="1"/>
  <c r="AF214" i="1"/>
  <c r="T214" i="1"/>
  <c r="BC214" i="1" s="1"/>
  <c r="BD213" i="1"/>
  <c r="BB213" i="1"/>
  <c r="AT213" i="1"/>
  <c r="AP213" i="1"/>
  <c r="AJ213" i="1"/>
  <c r="AI213" i="1"/>
  <c r="AH213" i="1"/>
  <c r="AF213" i="1"/>
  <c r="T213" i="1"/>
  <c r="BC213" i="1" s="1"/>
  <c r="BD212" i="1"/>
  <c r="AT212" i="1"/>
  <c r="AP212" i="1"/>
  <c r="AJ212" i="1"/>
  <c r="AI212" i="1"/>
  <c r="AH212" i="1"/>
  <c r="AF212" i="1"/>
  <c r="T212" i="1"/>
  <c r="BC212" i="1" s="1"/>
  <c r="BD211" i="1"/>
  <c r="BB211" i="1"/>
  <c r="AT211" i="1"/>
  <c r="AP211" i="1"/>
  <c r="AJ211" i="1"/>
  <c r="AI211" i="1"/>
  <c r="AH211" i="1"/>
  <c r="AF211" i="1"/>
  <c r="T211" i="1"/>
  <c r="BC211" i="1" s="1"/>
  <c r="BD210" i="1"/>
  <c r="AT210" i="1"/>
  <c r="AP210" i="1"/>
  <c r="AJ210" i="1"/>
  <c r="AI210" i="1"/>
  <c r="AH210" i="1"/>
  <c r="AF210" i="1"/>
  <c r="T210" i="1"/>
  <c r="BC210" i="1" s="1"/>
  <c r="BD209" i="1"/>
  <c r="BB209" i="1"/>
  <c r="AT209" i="1"/>
  <c r="AP209" i="1"/>
  <c r="AJ209" i="1"/>
  <c r="AI209" i="1"/>
  <c r="AH209" i="1"/>
  <c r="AF209" i="1"/>
  <c r="T209" i="1"/>
  <c r="BC209" i="1" s="1"/>
  <c r="BD208" i="1"/>
  <c r="AT208" i="1"/>
  <c r="AP208" i="1"/>
  <c r="AJ208" i="1"/>
  <c r="AI208" i="1"/>
  <c r="AH208" i="1"/>
  <c r="AF208" i="1"/>
  <c r="T208" i="1"/>
  <c r="BC208" i="1" s="1"/>
  <c r="BD207" i="1"/>
  <c r="BB207" i="1"/>
  <c r="AT207" i="1"/>
  <c r="AP207" i="1"/>
  <c r="AJ207" i="1"/>
  <c r="AI207" i="1"/>
  <c r="AH207" i="1"/>
  <c r="AF207" i="1"/>
  <c r="T207" i="1"/>
  <c r="BC207" i="1" s="1"/>
  <c r="BD206" i="1"/>
  <c r="AT206" i="1"/>
  <c r="AP206" i="1"/>
  <c r="AJ206" i="1"/>
  <c r="AI206" i="1"/>
  <c r="AH206" i="1"/>
  <c r="AF206" i="1"/>
  <c r="T206" i="1"/>
  <c r="BC206" i="1" s="1"/>
  <c r="BD205" i="1"/>
  <c r="BB205" i="1"/>
  <c r="AT205" i="1"/>
  <c r="AP205" i="1"/>
  <c r="AJ205" i="1"/>
  <c r="AI205" i="1"/>
  <c r="AH205" i="1"/>
  <c r="AF205" i="1"/>
  <c r="T205" i="1"/>
  <c r="BC205" i="1" s="1"/>
  <c r="BD204" i="1"/>
  <c r="AT204" i="1"/>
  <c r="AP204" i="1"/>
  <c r="AJ204" i="1"/>
  <c r="AI204" i="1"/>
  <c r="AH204" i="1"/>
  <c r="AF204" i="1"/>
  <c r="T204" i="1"/>
  <c r="BC204" i="1" s="1"/>
  <c r="BD203" i="1"/>
  <c r="BB203" i="1"/>
  <c r="AT203" i="1"/>
  <c r="AP203" i="1"/>
  <c r="AJ203" i="1"/>
  <c r="AI203" i="1"/>
  <c r="AH203" i="1"/>
  <c r="AF203" i="1"/>
  <c r="T203" i="1"/>
  <c r="BC203" i="1" s="1"/>
  <c r="BD202" i="1"/>
  <c r="AT202" i="1"/>
  <c r="AP202" i="1"/>
  <c r="AJ202" i="1"/>
  <c r="AI202" i="1"/>
  <c r="AH202" i="1"/>
  <c r="AF202" i="1"/>
  <c r="T202" i="1"/>
  <c r="BC202" i="1" s="1"/>
  <c r="BD201" i="1"/>
  <c r="BB201" i="1"/>
  <c r="AT201" i="1"/>
  <c r="AP201" i="1"/>
  <c r="AJ201" i="1"/>
  <c r="AI201" i="1"/>
  <c r="AH201" i="1"/>
  <c r="AF201" i="1"/>
  <c r="T201" i="1"/>
  <c r="BC201" i="1" s="1"/>
  <c r="BD200" i="1"/>
  <c r="AT200" i="1"/>
  <c r="AP200" i="1"/>
  <c r="AJ200" i="1"/>
  <c r="AI200" i="1"/>
  <c r="AH200" i="1"/>
  <c r="AF200" i="1"/>
  <c r="T200" i="1"/>
  <c r="BC200" i="1" s="1"/>
  <c r="BD199" i="1"/>
  <c r="BB199" i="1"/>
  <c r="AT199" i="1"/>
  <c r="AP199" i="1"/>
  <c r="AJ199" i="1"/>
  <c r="AI199" i="1"/>
  <c r="AH199" i="1"/>
  <c r="AF199" i="1"/>
  <c r="T199" i="1"/>
  <c r="BC199" i="1" s="1"/>
  <c r="BD198" i="1"/>
  <c r="AT198" i="1"/>
  <c r="AP198" i="1"/>
  <c r="AJ198" i="1"/>
  <c r="AI198" i="1"/>
  <c r="AH198" i="1"/>
  <c r="AF198" i="1"/>
  <c r="T198" i="1"/>
  <c r="BC198" i="1" s="1"/>
  <c r="BD197" i="1"/>
  <c r="BB197" i="1"/>
  <c r="AT197" i="1"/>
  <c r="AP197" i="1"/>
  <c r="AJ197" i="1"/>
  <c r="AI197" i="1"/>
  <c r="AH197" i="1"/>
  <c r="AF197" i="1"/>
  <c r="T197" i="1"/>
  <c r="BC197" i="1" s="1"/>
  <c r="BD196" i="1"/>
  <c r="AT196" i="1"/>
  <c r="AP196" i="1"/>
  <c r="AJ196" i="1"/>
  <c r="AI196" i="1"/>
  <c r="AH196" i="1"/>
  <c r="AF196" i="1"/>
  <c r="T196" i="1"/>
  <c r="BC196" i="1" s="1"/>
  <c r="BD195" i="1"/>
  <c r="BB195" i="1"/>
  <c r="AT195" i="1"/>
  <c r="AP195" i="1"/>
  <c r="AJ195" i="1"/>
  <c r="AI195" i="1"/>
  <c r="AH195" i="1"/>
  <c r="AF195" i="1"/>
  <c r="T195" i="1"/>
  <c r="BC195" i="1" s="1"/>
  <c r="BD194" i="1"/>
  <c r="AT194" i="1"/>
  <c r="AP194" i="1"/>
  <c r="AJ194" i="1"/>
  <c r="AI194" i="1"/>
  <c r="AH194" i="1"/>
  <c r="AF194" i="1"/>
  <c r="T194" i="1"/>
  <c r="BC194" i="1" s="1"/>
  <c r="BD193" i="1"/>
  <c r="BB193" i="1"/>
  <c r="AT193" i="1"/>
  <c r="AP193" i="1"/>
  <c r="AJ193" i="1"/>
  <c r="AI193" i="1"/>
  <c r="AH193" i="1"/>
  <c r="AF193" i="1"/>
  <c r="T193" i="1"/>
  <c r="BC193" i="1" s="1"/>
  <c r="BD192" i="1"/>
  <c r="AT192" i="1"/>
  <c r="AP192" i="1"/>
  <c r="AJ192" i="1"/>
  <c r="AI192" i="1"/>
  <c r="AH192" i="1"/>
  <c r="AF192" i="1"/>
  <c r="T192" i="1"/>
  <c r="BC192" i="1" s="1"/>
  <c r="BD191" i="1"/>
  <c r="BB191" i="1"/>
  <c r="AT191" i="1"/>
  <c r="AP191" i="1"/>
  <c r="AJ191" i="1"/>
  <c r="AI191" i="1"/>
  <c r="AH191" i="1"/>
  <c r="AF191" i="1"/>
  <c r="T191" i="1"/>
  <c r="BC191" i="1" s="1"/>
  <c r="BD190" i="1"/>
  <c r="BC190" i="1"/>
  <c r="BB190" i="1"/>
  <c r="AT190" i="1"/>
  <c r="AP190" i="1"/>
  <c r="AJ190" i="1"/>
  <c r="AF190" i="1"/>
  <c r="T190" i="1"/>
  <c r="BD189" i="1"/>
  <c r="AT189" i="1"/>
  <c r="AP189" i="1"/>
  <c r="AJ189" i="1"/>
  <c r="AI189" i="1"/>
  <c r="AH189" i="1"/>
  <c r="AF189" i="1"/>
  <c r="T189" i="1"/>
  <c r="BC189" i="1" s="1"/>
  <c r="BD188" i="1"/>
  <c r="BB188" i="1"/>
  <c r="AT188" i="1"/>
  <c r="AP188" i="1"/>
  <c r="AJ188" i="1"/>
  <c r="AI188" i="1"/>
  <c r="AH188" i="1"/>
  <c r="AF188" i="1"/>
  <c r="T188" i="1"/>
  <c r="BC188" i="1" s="1"/>
  <c r="BD187" i="1"/>
  <c r="AT187" i="1"/>
  <c r="AP187" i="1"/>
  <c r="AJ187" i="1"/>
  <c r="AI187" i="1"/>
  <c r="AH187" i="1"/>
  <c r="AF187" i="1"/>
  <c r="T187" i="1"/>
  <c r="BC187" i="1" s="1"/>
  <c r="BD186" i="1"/>
  <c r="BB186" i="1"/>
  <c r="AT186" i="1"/>
  <c r="AP186" i="1"/>
  <c r="AJ186" i="1"/>
  <c r="AI186" i="1"/>
  <c r="AH186" i="1"/>
  <c r="AF186" i="1"/>
  <c r="T186" i="1"/>
  <c r="BC186" i="1" s="1"/>
  <c r="BD185" i="1"/>
  <c r="AT185" i="1"/>
  <c r="AP185" i="1"/>
  <c r="AJ185" i="1"/>
  <c r="AI185" i="1"/>
  <c r="AH185" i="1"/>
  <c r="AF185" i="1"/>
  <c r="T185" i="1"/>
  <c r="BC185" i="1" s="1"/>
  <c r="BD184" i="1"/>
  <c r="BB184" i="1"/>
  <c r="AT184" i="1"/>
  <c r="AP184" i="1"/>
  <c r="AJ184" i="1"/>
  <c r="AI184" i="1"/>
  <c r="AH184" i="1"/>
  <c r="AF184" i="1"/>
  <c r="T184" i="1"/>
  <c r="BC184" i="1" s="1"/>
  <c r="BD183" i="1"/>
  <c r="AT183" i="1"/>
  <c r="AP183" i="1"/>
  <c r="AJ183" i="1"/>
  <c r="AI183" i="1"/>
  <c r="AH183" i="1"/>
  <c r="AF183" i="1"/>
  <c r="T183" i="1"/>
  <c r="BC183" i="1" s="1"/>
  <c r="BD182" i="1"/>
  <c r="BB182" i="1"/>
  <c r="AT182" i="1"/>
  <c r="AP182" i="1"/>
  <c r="AJ182" i="1"/>
  <c r="AI182" i="1"/>
  <c r="AH182" i="1"/>
  <c r="AF182" i="1"/>
  <c r="T182" i="1"/>
  <c r="BC182" i="1" s="1"/>
  <c r="BD181" i="1"/>
  <c r="AT181" i="1"/>
  <c r="AP181" i="1"/>
  <c r="AJ181" i="1"/>
  <c r="AI181" i="1"/>
  <c r="AH181" i="1"/>
  <c r="AF181" i="1"/>
  <c r="T181" i="1"/>
  <c r="BC181" i="1" s="1"/>
  <c r="BD180" i="1"/>
  <c r="BB180" i="1"/>
  <c r="AT180" i="1"/>
  <c r="AP180" i="1"/>
  <c r="AJ180" i="1"/>
  <c r="AI180" i="1"/>
  <c r="AH180" i="1"/>
  <c r="AF180" i="1"/>
  <c r="T180" i="1"/>
  <c r="BC180" i="1" s="1"/>
  <c r="BD179" i="1"/>
  <c r="AT179" i="1"/>
  <c r="AP179" i="1"/>
  <c r="AJ179" i="1"/>
  <c r="AI179" i="1"/>
  <c r="AH179" i="1"/>
  <c r="AF179" i="1"/>
  <c r="T179" i="1"/>
  <c r="BC179" i="1" s="1"/>
  <c r="BD178" i="1"/>
  <c r="BB178" i="1"/>
  <c r="AT178" i="1"/>
  <c r="AP178" i="1"/>
  <c r="AJ178" i="1"/>
  <c r="AI178" i="1"/>
  <c r="AH178" i="1"/>
  <c r="AF178" i="1"/>
  <c r="T178" i="1"/>
  <c r="BC178" i="1" s="1"/>
  <c r="BD177" i="1"/>
  <c r="AT177" i="1"/>
  <c r="AP177" i="1"/>
  <c r="AJ177" i="1"/>
  <c r="AI177" i="1"/>
  <c r="AH177" i="1"/>
  <c r="AF177" i="1"/>
  <c r="T177" i="1"/>
  <c r="BC177" i="1" s="1"/>
  <c r="BD176" i="1"/>
  <c r="BB176" i="1"/>
  <c r="AT176" i="1"/>
  <c r="AP176" i="1"/>
  <c r="AJ176" i="1"/>
  <c r="AI176" i="1"/>
  <c r="AH176" i="1"/>
  <c r="AF176" i="1"/>
  <c r="T176" i="1"/>
  <c r="BC176" i="1" s="1"/>
  <c r="BD175" i="1"/>
  <c r="AT175" i="1"/>
  <c r="AP175" i="1"/>
  <c r="AJ175" i="1"/>
  <c r="AI175" i="1"/>
  <c r="AH175" i="1"/>
  <c r="AF175" i="1"/>
  <c r="T175" i="1"/>
  <c r="BC175" i="1" s="1"/>
  <c r="BD174" i="1"/>
  <c r="BB174" i="1"/>
  <c r="AT174" i="1"/>
  <c r="AP174" i="1"/>
  <c r="AJ174" i="1"/>
  <c r="AI174" i="1"/>
  <c r="AH174" i="1"/>
  <c r="AF174" i="1"/>
  <c r="T174" i="1"/>
  <c r="BC174" i="1" s="1"/>
  <c r="BD173" i="1"/>
  <c r="AT173" i="1"/>
  <c r="AP173" i="1"/>
  <c r="AJ173" i="1"/>
  <c r="AI173" i="1"/>
  <c r="AH173" i="1"/>
  <c r="AF173" i="1"/>
  <c r="T173" i="1"/>
  <c r="BC173" i="1" s="1"/>
  <c r="BD172" i="1"/>
  <c r="BB172" i="1"/>
  <c r="AT172" i="1"/>
  <c r="AP172" i="1"/>
  <c r="AJ172" i="1"/>
  <c r="AI172" i="1"/>
  <c r="AH172" i="1"/>
  <c r="AF172" i="1"/>
  <c r="T172" i="1"/>
  <c r="BC172" i="1" s="1"/>
  <c r="BD171" i="1"/>
  <c r="AT171" i="1"/>
  <c r="AP171" i="1"/>
  <c r="AJ171" i="1"/>
  <c r="AI171" i="1"/>
  <c r="AH171" i="1"/>
  <c r="AF171" i="1"/>
  <c r="T171" i="1"/>
  <c r="BC171" i="1" s="1"/>
  <c r="BD170" i="1"/>
  <c r="BB170" i="1"/>
  <c r="AT170" i="1"/>
  <c r="AP170" i="1"/>
  <c r="AJ170" i="1"/>
  <c r="AI170" i="1"/>
  <c r="AH170" i="1"/>
  <c r="AF170" i="1"/>
  <c r="T170" i="1"/>
  <c r="BC170" i="1" s="1"/>
  <c r="BD169" i="1"/>
  <c r="AT169" i="1"/>
  <c r="AP169" i="1"/>
  <c r="AJ169" i="1"/>
  <c r="AI169" i="1"/>
  <c r="AH169" i="1"/>
  <c r="AF169" i="1"/>
  <c r="T169" i="1"/>
  <c r="BC169" i="1" s="1"/>
  <c r="BD168" i="1"/>
  <c r="BB168" i="1"/>
  <c r="AT168" i="1"/>
  <c r="AP168" i="1"/>
  <c r="AJ168" i="1"/>
  <c r="AI168" i="1"/>
  <c r="AH168" i="1"/>
  <c r="AF168" i="1"/>
  <c r="T168" i="1"/>
  <c r="BC168" i="1" s="1"/>
  <c r="BD167" i="1"/>
  <c r="AT167" i="1"/>
  <c r="AP167" i="1"/>
  <c r="AJ167" i="1"/>
  <c r="AI167" i="1"/>
  <c r="AH167" i="1"/>
  <c r="AF167" i="1"/>
  <c r="T167" i="1"/>
  <c r="BC167" i="1" s="1"/>
  <c r="BD166" i="1"/>
  <c r="BB166" i="1"/>
  <c r="AT166" i="1"/>
  <c r="AP166" i="1"/>
  <c r="AJ166" i="1"/>
  <c r="AI166" i="1"/>
  <c r="AH166" i="1"/>
  <c r="AF166" i="1"/>
  <c r="T166" i="1"/>
  <c r="BC166" i="1" s="1"/>
  <c r="BD165" i="1"/>
  <c r="AT165" i="1"/>
  <c r="AP165" i="1"/>
  <c r="AJ165" i="1"/>
  <c r="AI165" i="1"/>
  <c r="AH165" i="1"/>
  <c r="AF165" i="1"/>
  <c r="T165" i="1"/>
  <c r="BC165" i="1" s="1"/>
  <c r="BD164" i="1"/>
  <c r="BB164" i="1"/>
  <c r="AT164" i="1"/>
  <c r="AP164" i="1"/>
  <c r="AJ164" i="1"/>
  <c r="AI164" i="1"/>
  <c r="AH164" i="1"/>
  <c r="AF164" i="1"/>
  <c r="T164" i="1"/>
  <c r="BC164" i="1" s="1"/>
  <c r="BD163" i="1"/>
  <c r="AT163" i="1"/>
  <c r="AP163" i="1"/>
  <c r="AJ163" i="1"/>
  <c r="AI163" i="1"/>
  <c r="AH163" i="1"/>
  <c r="AF163" i="1"/>
  <c r="T163" i="1"/>
  <c r="BC163" i="1" s="1"/>
  <c r="BD162" i="1"/>
  <c r="BB162" i="1"/>
  <c r="AT162" i="1"/>
  <c r="AP162" i="1"/>
  <c r="AJ162" i="1"/>
  <c r="AI162" i="1"/>
  <c r="AH162" i="1"/>
  <c r="AF162" i="1"/>
  <c r="T162" i="1"/>
  <c r="BC162" i="1" s="1"/>
  <c r="BD161" i="1"/>
  <c r="AT161" i="1"/>
  <c r="AP161" i="1"/>
  <c r="AJ161" i="1"/>
  <c r="AI161" i="1"/>
  <c r="AH161" i="1"/>
  <c r="AF161" i="1"/>
  <c r="T161" i="1"/>
  <c r="BC161" i="1" s="1"/>
  <c r="BD160" i="1"/>
  <c r="BB160" i="1"/>
  <c r="AT160" i="1"/>
  <c r="AP160" i="1"/>
  <c r="AJ160" i="1"/>
  <c r="AI160" i="1"/>
  <c r="AH160" i="1"/>
  <c r="AF160" i="1"/>
  <c r="T160" i="1"/>
  <c r="BC160" i="1" s="1"/>
  <c r="BD159" i="1"/>
  <c r="AT159" i="1"/>
  <c r="AP159" i="1"/>
  <c r="AJ159" i="1"/>
  <c r="AI159" i="1"/>
  <c r="AH159" i="1"/>
  <c r="AF159" i="1"/>
  <c r="T159" i="1"/>
  <c r="BC159" i="1" s="1"/>
  <c r="BD158" i="1"/>
  <c r="BB158" i="1"/>
  <c r="AT158" i="1"/>
  <c r="AP158" i="1"/>
  <c r="AJ158" i="1"/>
  <c r="AI158" i="1"/>
  <c r="AH158" i="1"/>
  <c r="AF158" i="1"/>
  <c r="T158" i="1"/>
  <c r="BC158" i="1" s="1"/>
  <c r="BD157" i="1"/>
  <c r="AT157" i="1"/>
  <c r="AP157" i="1"/>
  <c r="AJ157" i="1"/>
  <c r="AI157" i="1"/>
  <c r="AH157" i="1"/>
  <c r="AF157" i="1"/>
  <c r="T157" i="1"/>
  <c r="BC157" i="1" s="1"/>
  <c r="BD156" i="1"/>
  <c r="BB156" i="1"/>
  <c r="AT156" i="1"/>
  <c r="AP156" i="1"/>
  <c r="AJ156" i="1"/>
  <c r="AI156" i="1"/>
  <c r="AH156" i="1"/>
  <c r="AF156" i="1"/>
  <c r="T156" i="1"/>
  <c r="BC156" i="1" s="1"/>
  <c r="BD155" i="1"/>
  <c r="AT155" i="1"/>
  <c r="AP155" i="1"/>
  <c r="AJ155" i="1"/>
  <c r="AI155" i="1"/>
  <c r="AH155" i="1"/>
  <c r="AF155" i="1"/>
  <c r="T155" i="1"/>
  <c r="BC155" i="1" s="1"/>
  <c r="BD154" i="1"/>
  <c r="BB154" i="1"/>
  <c r="AT154" i="1"/>
  <c r="AP154" i="1"/>
  <c r="AJ154" i="1"/>
  <c r="AI154" i="1"/>
  <c r="AH154" i="1"/>
  <c r="AF154" i="1"/>
  <c r="T154" i="1"/>
  <c r="BC154" i="1" s="1"/>
  <c r="BD153" i="1"/>
  <c r="AT153" i="1"/>
  <c r="AP153" i="1"/>
  <c r="AJ153" i="1"/>
  <c r="AI153" i="1"/>
  <c r="AH153" i="1"/>
  <c r="AF153" i="1"/>
  <c r="T153" i="1"/>
  <c r="BC153" i="1" s="1"/>
  <c r="BD152" i="1"/>
  <c r="BB152" i="1"/>
  <c r="AT152" i="1"/>
  <c r="AP152" i="1"/>
  <c r="AJ152" i="1"/>
  <c r="AI152" i="1"/>
  <c r="AH152" i="1"/>
  <c r="AF152" i="1"/>
  <c r="T152" i="1"/>
  <c r="BC152" i="1" s="1"/>
  <c r="BD151" i="1"/>
  <c r="AT151" i="1"/>
  <c r="AP151" i="1"/>
  <c r="AJ151" i="1"/>
  <c r="AI151" i="1"/>
  <c r="AH151" i="1"/>
  <c r="AF151" i="1"/>
  <c r="T151" i="1"/>
  <c r="BC151" i="1" s="1"/>
  <c r="BD150" i="1"/>
  <c r="BB150" i="1"/>
  <c r="AT150" i="1"/>
  <c r="AP150" i="1"/>
  <c r="AJ150" i="1"/>
  <c r="AI150" i="1"/>
  <c r="AH150" i="1"/>
  <c r="AF150" i="1"/>
  <c r="T150" i="1"/>
  <c r="BC150" i="1" s="1"/>
  <c r="BD149" i="1"/>
  <c r="AT149" i="1"/>
  <c r="AP149" i="1"/>
  <c r="AJ149" i="1"/>
  <c r="AI149" i="1"/>
  <c r="AH149" i="1"/>
  <c r="AF149" i="1"/>
  <c r="T149" i="1"/>
  <c r="BC149" i="1" s="1"/>
  <c r="BD148" i="1"/>
  <c r="BB148" i="1"/>
  <c r="AT148" i="1"/>
  <c r="AP148" i="1"/>
  <c r="AJ148" i="1"/>
  <c r="AI148" i="1"/>
  <c r="AH148" i="1"/>
  <c r="AF148" i="1"/>
  <c r="T148" i="1"/>
  <c r="BC148" i="1" s="1"/>
  <c r="BD147" i="1"/>
  <c r="AT147" i="1"/>
  <c r="AP147" i="1"/>
  <c r="AJ147" i="1"/>
  <c r="AI147" i="1"/>
  <c r="AH147" i="1"/>
  <c r="AF147" i="1"/>
  <c r="T147" i="1"/>
  <c r="BC147" i="1" s="1"/>
  <c r="BD146" i="1"/>
  <c r="BB146" i="1"/>
  <c r="AT146" i="1"/>
  <c r="AP146" i="1"/>
  <c r="AJ146" i="1"/>
  <c r="AI146" i="1"/>
  <c r="AH146" i="1"/>
  <c r="AF146" i="1"/>
  <c r="T146" i="1"/>
  <c r="BC146" i="1" s="1"/>
  <c r="BD145" i="1"/>
  <c r="AT145" i="1"/>
  <c r="AP145" i="1"/>
  <c r="AJ145" i="1"/>
  <c r="AI145" i="1"/>
  <c r="AH145" i="1"/>
  <c r="AF145" i="1"/>
  <c r="T145" i="1"/>
  <c r="BC145" i="1" s="1"/>
  <c r="BD144" i="1"/>
  <c r="BB144" i="1"/>
  <c r="AT144" i="1"/>
  <c r="AP144" i="1"/>
  <c r="AJ144" i="1"/>
  <c r="AI144" i="1"/>
  <c r="AH144" i="1"/>
  <c r="AF144" i="1"/>
  <c r="T144" i="1"/>
  <c r="BC144" i="1" s="1"/>
  <c r="BD143" i="1"/>
  <c r="AT143" i="1"/>
  <c r="AP143" i="1"/>
  <c r="AJ143" i="1"/>
  <c r="AI143" i="1"/>
  <c r="AH143" i="1"/>
  <c r="AF143" i="1"/>
  <c r="T143" i="1"/>
  <c r="BC143" i="1" s="1"/>
  <c r="BD142" i="1"/>
  <c r="BB142" i="1"/>
  <c r="AT142" i="1"/>
  <c r="AP142" i="1"/>
  <c r="AJ142" i="1"/>
  <c r="AI142" i="1"/>
  <c r="AH142" i="1"/>
  <c r="AF142" i="1"/>
  <c r="T142" i="1"/>
  <c r="BC142" i="1" s="1"/>
  <c r="BD141" i="1"/>
  <c r="AT141" i="1"/>
  <c r="AP141" i="1"/>
  <c r="AJ141" i="1"/>
  <c r="AI141" i="1"/>
  <c r="AH141" i="1"/>
  <c r="AF141" i="1"/>
  <c r="T141" i="1"/>
  <c r="BC141" i="1" s="1"/>
  <c r="BD140" i="1"/>
  <c r="BB140" i="1"/>
  <c r="AT140" i="1"/>
  <c r="AP140" i="1"/>
  <c r="AJ140" i="1"/>
  <c r="AI140" i="1"/>
  <c r="AH140" i="1"/>
  <c r="AF140" i="1"/>
  <c r="T140" i="1"/>
  <c r="BC140" i="1" s="1"/>
  <c r="BD139" i="1"/>
  <c r="AT139" i="1"/>
  <c r="AP139" i="1"/>
  <c r="AJ139" i="1"/>
  <c r="AI139" i="1"/>
  <c r="AH139" i="1"/>
  <c r="AF139" i="1"/>
  <c r="T139" i="1"/>
  <c r="BC139" i="1" s="1"/>
  <c r="BD138" i="1"/>
  <c r="BB138" i="1"/>
  <c r="AT138" i="1"/>
  <c r="AP138" i="1"/>
  <c r="AJ138" i="1"/>
  <c r="AI138" i="1"/>
  <c r="AH138" i="1"/>
  <c r="AF138" i="1"/>
  <c r="T138" i="1"/>
  <c r="BC138" i="1" s="1"/>
  <c r="BD137" i="1"/>
  <c r="AT137" i="1"/>
  <c r="AP137" i="1"/>
  <c r="AJ137" i="1"/>
  <c r="AI137" i="1"/>
  <c r="AH137" i="1"/>
  <c r="AF137" i="1"/>
  <c r="T137" i="1"/>
  <c r="BC137" i="1" s="1"/>
  <c r="BD136" i="1"/>
  <c r="BB136" i="1"/>
  <c r="AT136" i="1"/>
  <c r="AP136" i="1"/>
  <c r="AJ136" i="1"/>
  <c r="AI136" i="1"/>
  <c r="AH136" i="1"/>
  <c r="AF136" i="1"/>
  <c r="T136" i="1"/>
  <c r="BC136" i="1" s="1"/>
  <c r="BD135" i="1"/>
  <c r="AT135" i="1"/>
  <c r="AP135" i="1"/>
  <c r="AJ135" i="1"/>
  <c r="AI135" i="1"/>
  <c r="AH135" i="1"/>
  <c r="AF135" i="1"/>
  <c r="T135" i="1"/>
  <c r="BC135" i="1" s="1"/>
  <c r="BD134" i="1"/>
  <c r="BB134" i="1"/>
  <c r="AT134" i="1"/>
  <c r="AP134" i="1"/>
  <c r="AJ134" i="1"/>
  <c r="AI134" i="1"/>
  <c r="AH134" i="1"/>
  <c r="AF134" i="1"/>
  <c r="T134" i="1"/>
  <c r="BC134" i="1" s="1"/>
  <c r="BD133" i="1"/>
  <c r="AT133" i="1"/>
  <c r="AP133" i="1"/>
  <c r="AJ133" i="1"/>
  <c r="AI133" i="1"/>
  <c r="AH133" i="1"/>
  <c r="AF133" i="1"/>
  <c r="T133" i="1"/>
  <c r="BC133" i="1" s="1"/>
  <c r="BD132" i="1"/>
  <c r="BB132" i="1"/>
  <c r="AT132" i="1"/>
  <c r="AP132" i="1"/>
  <c r="AJ132" i="1"/>
  <c r="AI132" i="1"/>
  <c r="AH132" i="1"/>
  <c r="AF132" i="1"/>
  <c r="T132" i="1"/>
  <c r="BC132" i="1" s="1"/>
  <c r="BD131" i="1"/>
  <c r="AT131" i="1"/>
  <c r="AP131" i="1"/>
  <c r="AJ131" i="1"/>
  <c r="AI131" i="1"/>
  <c r="AH131" i="1"/>
  <c r="AF131" i="1"/>
  <c r="T131" i="1"/>
  <c r="BC131" i="1" s="1"/>
  <c r="BD130" i="1"/>
  <c r="BB130" i="1"/>
  <c r="AT130" i="1"/>
  <c r="AP130" i="1"/>
  <c r="AJ130" i="1"/>
  <c r="AI130" i="1"/>
  <c r="AH130" i="1"/>
  <c r="AF130" i="1"/>
  <c r="T130" i="1"/>
  <c r="BC130" i="1" s="1"/>
  <c r="BD129" i="1"/>
  <c r="AT129" i="1"/>
  <c r="AP129" i="1"/>
  <c r="AJ129" i="1"/>
  <c r="AI129" i="1"/>
  <c r="AH129" i="1"/>
  <c r="AF129" i="1"/>
  <c r="T129" i="1"/>
  <c r="BC129" i="1" s="1"/>
  <c r="BD128" i="1"/>
  <c r="BB128" i="1"/>
  <c r="AT128" i="1"/>
  <c r="AP128" i="1"/>
  <c r="AJ128" i="1"/>
  <c r="AI128" i="1"/>
  <c r="AH128" i="1"/>
  <c r="AF128" i="1"/>
  <c r="T128" i="1"/>
  <c r="BC128" i="1" s="1"/>
  <c r="BD127" i="1"/>
  <c r="AT127" i="1"/>
  <c r="AP127" i="1"/>
  <c r="AJ127" i="1"/>
  <c r="AI127" i="1"/>
  <c r="AH127" i="1"/>
  <c r="AF127" i="1"/>
  <c r="T127" i="1"/>
  <c r="BC127" i="1" s="1"/>
  <c r="BD126" i="1"/>
  <c r="BB126" i="1"/>
  <c r="AT126" i="1"/>
  <c r="AP126" i="1"/>
  <c r="AJ126" i="1"/>
  <c r="AI126" i="1"/>
  <c r="AH126" i="1"/>
  <c r="AF126" i="1"/>
  <c r="T126" i="1"/>
  <c r="BC126" i="1" s="1"/>
  <c r="BD125" i="1"/>
  <c r="AT125" i="1"/>
  <c r="AP125" i="1"/>
  <c r="AJ125" i="1"/>
  <c r="AI125" i="1"/>
  <c r="AH125" i="1"/>
  <c r="AF125" i="1"/>
  <c r="T125" i="1"/>
  <c r="BC125" i="1" s="1"/>
  <c r="BD124" i="1"/>
  <c r="BB124" i="1"/>
  <c r="AT124" i="1"/>
  <c r="AP124" i="1"/>
  <c r="AJ124" i="1"/>
  <c r="AI124" i="1"/>
  <c r="AH124" i="1"/>
  <c r="AF124" i="1"/>
  <c r="T124" i="1"/>
  <c r="BC124" i="1" s="1"/>
  <c r="BD123" i="1"/>
  <c r="AT123" i="1"/>
  <c r="AP123" i="1"/>
  <c r="AJ123" i="1"/>
  <c r="AI123" i="1"/>
  <c r="AH123" i="1"/>
  <c r="AF123" i="1"/>
  <c r="T123" i="1"/>
  <c r="BC123" i="1" s="1"/>
  <c r="BD122" i="1"/>
  <c r="BB122" i="1"/>
  <c r="AT122" i="1"/>
  <c r="AP122" i="1"/>
  <c r="AJ122" i="1"/>
  <c r="AI122" i="1"/>
  <c r="AH122" i="1"/>
  <c r="AF122" i="1"/>
  <c r="T122" i="1"/>
  <c r="BC122" i="1" s="1"/>
  <c r="BD121" i="1"/>
  <c r="AT121" i="1"/>
  <c r="AP121" i="1"/>
  <c r="AJ121" i="1"/>
  <c r="AI121" i="1"/>
  <c r="AH121" i="1"/>
  <c r="AF121" i="1"/>
  <c r="T121" i="1"/>
  <c r="BC121" i="1" s="1"/>
  <c r="BD120" i="1"/>
  <c r="BB120" i="1"/>
  <c r="AT120" i="1"/>
  <c r="AP120" i="1"/>
  <c r="AJ120" i="1"/>
  <c r="AI120" i="1"/>
  <c r="AH120" i="1"/>
  <c r="AF120" i="1"/>
  <c r="T120" i="1"/>
  <c r="BC120" i="1" s="1"/>
  <c r="BD119" i="1"/>
  <c r="AT119" i="1"/>
  <c r="AP119" i="1"/>
  <c r="AJ119" i="1"/>
  <c r="AI119" i="1"/>
  <c r="AH119" i="1"/>
  <c r="AF119" i="1"/>
  <c r="T119" i="1"/>
  <c r="BC119" i="1" s="1"/>
  <c r="BD118" i="1"/>
  <c r="BB118" i="1"/>
  <c r="AT118" i="1"/>
  <c r="AP118" i="1"/>
  <c r="AJ118" i="1"/>
  <c r="AI118" i="1"/>
  <c r="AH118" i="1"/>
  <c r="AF118" i="1"/>
  <c r="T118" i="1"/>
  <c r="BC118" i="1" s="1"/>
  <c r="BD117" i="1"/>
  <c r="AT117" i="1"/>
  <c r="AP117" i="1"/>
  <c r="AJ117" i="1"/>
  <c r="AI117" i="1"/>
  <c r="AH117" i="1"/>
  <c r="AF117" i="1"/>
  <c r="T117" i="1"/>
  <c r="BC117" i="1" s="1"/>
  <c r="BD116" i="1"/>
  <c r="BB116" i="1"/>
  <c r="AT116" i="1"/>
  <c r="AP116" i="1"/>
  <c r="AJ116" i="1"/>
  <c r="AI116" i="1"/>
  <c r="AH116" i="1"/>
  <c r="AF116" i="1"/>
  <c r="T116" i="1"/>
  <c r="BC116" i="1" s="1"/>
  <c r="BD115" i="1"/>
  <c r="AT115" i="1"/>
  <c r="AP115" i="1"/>
  <c r="AJ115" i="1"/>
  <c r="AI115" i="1"/>
  <c r="AH115" i="1"/>
  <c r="AF115" i="1"/>
  <c r="T115" i="1"/>
  <c r="BC115" i="1" s="1"/>
  <c r="BD114" i="1"/>
  <c r="BB114" i="1"/>
  <c r="AT114" i="1"/>
  <c r="AP114" i="1"/>
  <c r="AJ114" i="1"/>
  <c r="AI114" i="1"/>
  <c r="AH114" i="1"/>
  <c r="AF114" i="1"/>
  <c r="T114" i="1"/>
  <c r="BC114" i="1" s="1"/>
  <c r="BD113" i="1"/>
  <c r="AT113" i="1"/>
  <c r="AP113" i="1"/>
  <c r="AJ113" i="1"/>
  <c r="AI113" i="1"/>
  <c r="AH113" i="1"/>
  <c r="AF113" i="1"/>
  <c r="T113" i="1"/>
  <c r="BC113" i="1" s="1"/>
  <c r="BD112" i="1"/>
  <c r="BB112" i="1"/>
  <c r="AT112" i="1"/>
  <c r="AP112" i="1"/>
  <c r="AJ112" i="1"/>
  <c r="AI112" i="1"/>
  <c r="AH112" i="1"/>
  <c r="AF112" i="1"/>
  <c r="T112" i="1"/>
  <c r="BC112" i="1" s="1"/>
  <c r="BD111" i="1"/>
  <c r="AT111" i="1"/>
  <c r="AP111" i="1"/>
  <c r="AJ111" i="1"/>
  <c r="AI111" i="1"/>
  <c r="AH111" i="1"/>
  <c r="AF111" i="1"/>
  <c r="T111" i="1"/>
  <c r="BC111" i="1" s="1"/>
  <c r="BD110" i="1"/>
  <c r="BB110" i="1"/>
  <c r="AT110" i="1"/>
  <c r="AP110" i="1"/>
  <c r="AJ110" i="1"/>
  <c r="AI110" i="1"/>
  <c r="AH110" i="1"/>
  <c r="AF110" i="1"/>
  <c r="T110" i="1"/>
  <c r="BC110" i="1" s="1"/>
  <c r="BD109" i="1"/>
  <c r="AT109" i="1"/>
  <c r="AP109" i="1"/>
  <c r="AJ109" i="1"/>
  <c r="AI109" i="1"/>
  <c r="AH109" i="1"/>
  <c r="AF109" i="1"/>
  <c r="T109" i="1"/>
  <c r="BC109" i="1" s="1"/>
  <c r="BD108" i="1"/>
  <c r="BB108" i="1"/>
  <c r="AT108" i="1"/>
  <c r="AP108" i="1"/>
  <c r="AJ108" i="1"/>
  <c r="AI108" i="1"/>
  <c r="AH108" i="1"/>
  <c r="AF108" i="1"/>
  <c r="T108" i="1"/>
  <c r="BC108" i="1" s="1"/>
  <c r="BD107" i="1"/>
  <c r="AT107" i="1"/>
  <c r="AP107" i="1"/>
  <c r="AJ107" i="1"/>
  <c r="AI107" i="1"/>
  <c r="AH107" i="1"/>
  <c r="AF107" i="1"/>
  <c r="T107" i="1"/>
  <c r="BC107" i="1" s="1"/>
  <c r="BD106" i="1"/>
  <c r="BB106" i="1"/>
  <c r="AT106" i="1"/>
  <c r="AP106" i="1"/>
  <c r="AJ106" i="1"/>
  <c r="AI106" i="1"/>
  <c r="AH106" i="1"/>
  <c r="AF106" i="1"/>
  <c r="T106" i="1"/>
  <c r="BC106" i="1" s="1"/>
  <c r="BD105" i="1"/>
  <c r="AT105" i="1"/>
  <c r="AP105" i="1"/>
  <c r="AJ105" i="1"/>
  <c r="AI105" i="1"/>
  <c r="AH105" i="1"/>
  <c r="AF105" i="1"/>
  <c r="T105" i="1"/>
  <c r="BC105" i="1" s="1"/>
  <c r="BD104" i="1"/>
  <c r="BB104" i="1"/>
  <c r="AT104" i="1"/>
  <c r="AP104" i="1"/>
  <c r="AJ104" i="1"/>
  <c r="AI104" i="1"/>
  <c r="AH104" i="1"/>
  <c r="AF104" i="1"/>
  <c r="T104" i="1"/>
  <c r="BC104" i="1" s="1"/>
  <c r="BD103" i="1"/>
  <c r="AT103" i="1"/>
  <c r="AP103" i="1"/>
  <c r="AJ103" i="1"/>
  <c r="AI103" i="1"/>
  <c r="AH103" i="1"/>
  <c r="AF103" i="1"/>
  <c r="T103" i="1"/>
  <c r="BC103" i="1" s="1"/>
  <c r="BD102" i="1"/>
  <c r="BB102" i="1"/>
  <c r="AT102" i="1"/>
  <c r="AP102" i="1"/>
  <c r="AJ102" i="1"/>
  <c r="AI102" i="1"/>
  <c r="AH102" i="1"/>
  <c r="AF102" i="1"/>
  <c r="T102" i="1"/>
  <c r="BC102" i="1" s="1"/>
  <c r="BD101" i="1"/>
  <c r="AT101" i="1"/>
  <c r="AP101" i="1"/>
  <c r="AJ101" i="1"/>
  <c r="AI101" i="1"/>
  <c r="AH101" i="1"/>
  <c r="AF101" i="1"/>
  <c r="T101" i="1"/>
  <c r="BC101" i="1" s="1"/>
  <c r="BD100" i="1"/>
  <c r="BB100" i="1"/>
  <c r="AT100" i="1"/>
  <c r="AP100" i="1"/>
  <c r="AJ100" i="1"/>
  <c r="AI100" i="1"/>
  <c r="AH100" i="1"/>
  <c r="AF100" i="1"/>
  <c r="T100" i="1"/>
  <c r="BC100" i="1" s="1"/>
  <c r="BD99" i="1"/>
  <c r="AT99" i="1"/>
  <c r="AP99" i="1"/>
  <c r="AJ99" i="1"/>
  <c r="AI99" i="1"/>
  <c r="AH99" i="1"/>
  <c r="AF99" i="1"/>
  <c r="T99" i="1"/>
  <c r="BC99" i="1" s="1"/>
  <c r="BD98" i="1"/>
  <c r="BB98" i="1"/>
  <c r="AT98" i="1"/>
  <c r="AP98" i="1"/>
  <c r="AJ98" i="1"/>
  <c r="AI98" i="1"/>
  <c r="AH98" i="1"/>
  <c r="AF98" i="1"/>
  <c r="T98" i="1"/>
  <c r="BC98" i="1" s="1"/>
  <c r="BD97" i="1"/>
  <c r="AT97" i="1"/>
  <c r="AP97" i="1"/>
  <c r="AJ97" i="1"/>
  <c r="AI97" i="1"/>
  <c r="AH97" i="1"/>
  <c r="AF97" i="1"/>
  <c r="T97" i="1"/>
  <c r="BC97" i="1" s="1"/>
  <c r="BD96" i="1"/>
  <c r="BB96" i="1"/>
  <c r="AT96" i="1"/>
  <c r="AP96" i="1"/>
  <c r="AJ96" i="1"/>
  <c r="AI96" i="1"/>
  <c r="AH96" i="1"/>
  <c r="AF96" i="1"/>
  <c r="T96" i="1"/>
  <c r="BC96" i="1" s="1"/>
  <c r="BD95" i="1"/>
  <c r="AT95" i="1"/>
  <c r="AP95" i="1"/>
  <c r="AJ95" i="1"/>
  <c r="AI95" i="1"/>
  <c r="AH95" i="1"/>
  <c r="AF95" i="1"/>
  <c r="T95" i="1"/>
  <c r="BC95" i="1" s="1"/>
  <c r="BD94" i="1"/>
  <c r="BB94" i="1"/>
  <c r="AT94" i="1"/>
  <c r="AP94" i="1"/>
  <c r="AJ94" i="1"/>
  <c r="AI94" i="1"/>
  <c r="AH94" i="1"/>
  <c r="AF94" i="1"/>
  <c r="T94" i="1"/>
  <c r="BC94" i="1" s="1"/>
  <c r="BD93" i="1"/>
  <c r="AT93" i="1"/>
  <c r="AP93" i="1"/>
  <c r="AJ93" i="1"/>
  <c r="AI93" i="1"/>
  <c r="AH93" i="1"/>
  <c r="AF93" i="1"/>
  <c r="T93" i="1"/>
  <c r="BC93" i="1" s="1"/>
  <c r="BD92" i="1"/>
  <c r="BB92" i="1"/>
  <c r="AT92" i="1"/>
  <c r="AP92" i="1"/>
  <c r="AJ92" i="1"/>
  <c r="AI92" i="1"/>
  <c r="AH92" i="1"/>
  <c r="AF92" i="1"/>
  <c r="T92" i="1"/>
  <c r="BC92" i="1" s="1"/>
  <c r="BD91" i="1"/>
  <c r="AT91" i="1"/>
  <c r="AP91" i="1"/>
  <c r="AJ91" i="1"/>
  <c r="AI91" i="1"/>
  <c r="AH91" i="1"/>
  <c r="AF91" i="1"/>
  <c r="T91" i="1"/>
  <c r="BC91" i="1" s="1"/>
  <c r="BD90" i="1"/>
  <c r="BB90" i="1"/>
  <c r="AT90" i="1"/>
  <c r="AP90" i="1"/>
  <c r="AJ90" i="1"/>
  <c r="AF90" i="1"/>
  <c r="T90" i="1"/>
  <c r="BC90" i="1" s="1"/>
  <c r="BD89" i="1"/>
  <c r="AT89" i="1"/>
  <c r="AP89" i="1"/>
  <c r="AJ89" i="1"/>
  <c r="AI89" i="1"/>
  <c r="AH89" i="1"/>
  <c r="AF89" i="1"/>
  <c r="T89" i="1"/>
  <c r="BC89" i="1" s="1"/>
  <c r="BD88" i="1"/>
  <c r="BB88" i="1"/>
  <c r="AT88" i="1"/>
  <c r="AP88" i="1"/>
  <c r="AJ88" i="1"/>
  <c r="AI88" i="1"/>
  <c r="AH88" i="1"/>
  <c r="AF88" i="1"/>
  <c r="T88" i="1"/>
  <c r="BC88" i="1" s="1"/>
  <c r="BD87" i="1"/>
  <c r="AT87" i="1"/>
  <c r="AP87" i="1"/>
  <c r="AJ87" i="1"/>
  <c r="AI87" i="1"/>
  <c r="AH87" i="1"/>
  <c r="AF87" i="1"/>
  <c r="T87" i="1"/>
  <c r="BC87" i="1" s="1"/>
  <c r="BD86" i="1"/>
  <c r="BB86" i="1"/>
  <c r="AT86" i="1"/>
  <c r="AP86" i="1"/>
  <c r="AJ86" i="1"/>
  <c r="AI86" i="1"/>
  <c r="AH86" i="1"/>
  <c r="AF86" i="1"/>
  <c r="T86" i="1"/>
  <c r="BC86" i="1" s="1"/>
  <c r="BD85" i="1"/>
  <c r="AT85" i="1"/>
  <c r="AP85" i="1"/>
  <c r="AJ85" i="1"/>
  <c r="AI85" i="1"/>
  <c r="AH85" i="1"/>
  <c r="AF85" i="1"/>
  <c r="T85" i="1"/>
  <c r="BC85" i="1" s="1"/>
  <c r="BD84" i="1"/>
  <c r="BB84" i="1"/>
  <c r="AT84" i="1"/>
  <c r="AP84" i="1"/>
  <c r="AJ84" i="1"/>
  <c r="AI84" i="1"/>
  <c r="AH84" i="1"/>
  <c r="AF84" i="1"/>
  <c r="T84" i="1"/>
  <c r="BC84" i="1" s="1"/>
  <c r="BD83" i="1"/>
  <c r="AT83" i="1"/>
  <c r="AP83" i="1"/>
  <c r="AJ83" i="1"/>
  <c r="AI83" i="1"/>
  <c r="AH83" i="1"/>
  <c r="AF83" i="1"/>
  <c r="T83" i="1"/>
  <c r="BC83" i="1" s="1"/>
  <c r="BD82" i="1"/>
  <c r="BB82" i="1"/>
  <c r="AT82" i="1"/>
  <c r="AP82" i="1"/>
  <c r="AJ82" i="1"/>
  <c r="AI82" i="1"/>
  <c r="AH82" i="1"/>
  <c r="AF82" i="1"/>
  <c r="T82" i="1"/>
  <c r="BC82" i="1" s="1"/>
  <c r="BD81" i="1"/>
  <c r="AT81" i="1"/>
  <c r="AP81" i="1"/>
  <c r="AJ81" i="1"/>
  <c r="AI81" i="1"/>
  <c r="AH81" i="1"/>
  <c r="AF81" i="1"/>
  <c r="T81" i="1"/>
  <c r="BC81" i="1" s="1"/>
  <c r="BD80" i="1"/>
  <c r="AT80" i="1"/>
  <c r="AP80" i="1"/>
  <c r="AJ80" i="1"/>
  <c r="AI80" i="1"/>
  <c r="AH80" i="1"/>
  <c r="AF80" i="1"/>
  <c r="T80" i="1"/>
  <c r="BC80" i="1" s="1"/>
  <c r="BD79" i="1"/>
  <c r="BB79" i="1"/>
  <c r="AT79" i="1"/>
  <c r="AP79" i="1"/>
  <c r="AJ79" i="1"/>
  <c r="AI79" i="1"/>
  <c r="AH79" i="1"/>
  <c r="AF79" i="1"/>
  <c r="T79" i="1"/>
  <c r="BC79" i="1" s="1"/>
  <c r="BD78" i="1"/>
  <c r="AT78" i="1"/>
  <c r="AP78" i="1"/>
  <c r="AJ78" i="1"/>
  <c r="AI78" i="1"/>
  <c r="AH78" i="1"/>
  <c r="AF78" i="1"/>
  <c r="T78" i="1"/>
  <c r="BC78" i="1" s="1"/>
  <c r="BD77" i="1"/>
  <c r="BB77" i="1"/>
  <c r="AT77" i="1"/>
  <c r="AP77" i="1"/>
  <c r="AJ77" i="1"/>
  <c r="AI77" i="1"/>
  <c r="AH77" i="1"/>
  <c r="AF77" i="1"/>
  <c r="T77" i="1"/>
  <c r="BC77" i="1" s="1"/>
  <c r="BD76" i="1"/>
  <c r="AT76" i="1"/>
  <c r="AP76" i="1"/>
  <c r="AJ76" i="1"/>
  <c r="AI76" i="1"/>
  <c r="AH76" i="1"/>
  <c r="AF76" i="1"/>
  <c r="T76" i="1"/>
  <c r="BC76" i="1" s="1"/>
  <c r="BD75" i="1"/>
  <c r="BB75" i="1"/>
  <c r="AT75" i="1"/>
  <c r="AP75" i="1"/>
  <c r="AJ75" i="1"/>
  <c r="AI75" i="1"/>
  <c r="AH75" i="1"/>
  <c r="AF75" i="1"/>
  <c r="T75" i="1"/>
  <c r="BC75" i="1" s="1"/>
  <c r="BD74" i="1"/>
  <c r="AT74" i="1"/>
  <c r="AP74" i="1"/>
  <c r="AJ74" i="1"/>
  <c r="AI74" i="1"/>
  <c r="AH74" i="1"/>
  <c r="AF74" i="1"/>
  <c r="T74" i="1"/>
  <c r="BC74" i="1" s="1"/>
  <c r="BD73" i="1"/>
  <c r="BB73" i="1"/>
  <c r="AT73" i="1"/>
  <c r="AP73" i="1"/>
  <c r="AJ73" i="1"/>
  <c r="AI73" i="1"/>
  <c r="AH73" i="1"/>
  <c r="AF73" i="1"/>
  <c r="T73" i="1"/>
  <c r="BC73" i="1" s="1"/>
  <c r="BD72" i="1"/>
  <c r="AT72" i="1"/>
  <c r="AP72" i="1"/>
  <c r="AJ72" i="1"/>
  <c r="AI72" i="1"/>
  <c r="AH72" i="1"/>
  <c r="AF72" i="1"/>
  <c r="T72" i="1"/>
  <c r="BC72" i="1" s="1"/>
  <c r="BD71" i="1"/>
  <c r="BB71" i="1"/>
  <c r="AT71" i="1"/>
  <c r="AP71" i="1"/>
  <c r="AJ71" i="1"/>
  <c r="AI71" i="1"/>
  <c r="AH71" i="1"/>
  <c r="AF71" i="1"/>
  <c r="T71" i="1"/>
  <c r="BC71" i="1" s="1"/>
  <c r="BD70" i="1"/>
  <c r="AT70" i="1"/>
  <c r="AP70" i="1"/>
  <c r="AJ70" i="1"/>
  <c r="AI70" i="1"/>
  <c r="AH70" i="1"/>
  <c r="AF70" i="1"/>
  <c r="T70" i="1"/>
  <c r="BC70" i="1" s="1"/>
  <c r="BD69" i="1"/>
  <c r="BB69" i="1"/>
  <c r="AT69" i="1"/>
  <c r="AP69" i="1"/>
  <c r="AJ69" i="1"/>
  <c r="AI69" i="1"/>
  <c r="AH69" i="1"/>
  <c r="AF69" i="1"/>
  <c r="T69" i="1"/>
  <c r="BC69" i="1" s="1"/>
  <c r="BD68" i="1"/>
  <c r="AT68" i="1"/>
  <c r="AP68" i="1"/>
  <c r="AJ68" i="1"/>
  <c r="AI68" i="1"/>
  <c r="AH68" i="1"/>
  <c r="AF68" i="1"/>
  <c r="T68" i="1"/>
  <c r="BC68" i="1" s="1"/>
  <c r="BD67" i="1"/>
  <c r="AT67" i="1"/>
  <c r="AP67" i="1"/>
  <c r="AJ67" i="1"/>
  <c r="AI67" i="1"/>
  <c r="AH67" i="1"/>
  <c r="AF67" i="1"/>
  <c r="T67" i="1"/>
  <c r="BC67" i="1" s="1"/>
  <c r="BD66" i="1"/>
  <c r="AT66" i="1"/>
  <c r="AP66" i="1"/>
  <c r="AJ66" i="1"/>
  <c r="AI66" i="1"/>
  <c r="AH66" i="1"/>
  <c r="AF66" i="1"/>
  <c r="T66" i="1"/>
  <c r="BC66" i="1" s="1"/>
  <c r="BD65" i="1"/>
  <c r="AT65" i="1"/>
  <c r="AP65" i="1"/>
  <c r="AJ65" i="1"/>
  <c r="AF65" i="1"/>
  <c r="T65" i="1"/>
  <c r="BC65" i="1" s="1"/>
  <c r="BD64" i="1"/>
  <c r="AT64" i="1"/>
  <c r="AP64" i="1"/>
  <c r="AJ64" i="1"/>
  <c r="AI64" i="1"/>
  <c r="AH64" i="1"/>
  <c r="AF64" i="1"/>
  <c r="T64" i="1"/>
  <c r="BC64" i="1" s="1"/>
  <c r="BD63" i="1"/>
  <c r="BB63" i="1"/>
  <c r="AT63" i="1"/>
  <c r="AP63" i="1"/>
  <c r="AJ63" i="1"/>
  <c r="AI63" i="1"/>
  <c r="AH63" i="1"/>
  <c r="AF63" i="1"/>
  <c r="T63" i="1"/>
  <c r="BC63" i="1" s="1"/>
  <c r="BD62" i="1"/>
  <c r="AT62" i="1"/>
  <c r="AP62" i="1"/>
  <c r="AJ62" i="1"/>
  <c r="AI62" i="1"/>
  <c r="AH62" i="1"/>
  <c r="AF62" i="1"/>
  <c r="T62" i="1"/>
  <c r="BC62" i="1" s="1"/>
  <c r="BD61" i="1"/>
  <c r="BB61" i="1"/>
  <c r="AT61" i="1"/>
  <c r="AP61" i="1"/>
  <c r="AJ61" i="1"/>
  <c r="AI61" i="1"/>
  <c r="AH61" i="1"/>
  <c r="AF61" i="1"/>
  <c r="T61" i="1"/>
  <c r="BC61" i="1" s="1"/>
  <c r="BD60" i="1"/>
  <c r="AT60" i="1"/>
  <c r="AP60" i="1"/>
  <c r="AJ60" i="1"/>
  <c r="AI60" i="1"/>
  <c r="AH60" i="1"/>
  <c r="AF60" i="1"/>
  <c r="T60" i="1"/>
  <c r="BC60" i="1" s="1"/>
  <c r="BD59" i="1"/>
  <c r="AT59" i="1"/>
  <c r="AP59" i="1"/>
  <c r="AJ59" i="1"/>
  <c r="AI59" i="1"/>
  <c r="AH59" i="1"/>
  <c r="AF59" i="1"/>
  <c r="T59" i="1"/>
  <c r="BC59" i="1" s="1"/>
  <c r="BD58" i="1"/>
  <c r="BB58" i="1"/>
  <c r="AT58" i="1"/>
  <c r="AP58" i="1"/>
  <c r="AJ58" i="1"/>
  <c r="AI58" i="1"/>
  <c r="AH58" i="1"/>
  <c r="AF58" i="1"/>
  <c r="T58" i="1"/>
  <c r="BC58" i="1" s="1"/>
  <c r="BD57" i="1"/>
  <c r="AT57" i="1"/>
  <c r="AP57" i="1"/>
  <c r="AJ57" i="1"/>
  <c r="AI57" i="1"/>
  <c r="AH57" i="1"/>
  <c r="AF57" i="1"/>
  <c r="T57" i="1"/>
  <c r="BC57" i="1" s="1"/>
  <c r="BD56" i="1"/>
  <c r="AT56" i="1"/>
  <c r="AP56" i="1"/>
  <c r="AJ56" i="1"/>
  <c r="AI56" i="1"/>
  <c r="AH56" i="1"/>
  <c r="AF56" i="1"/>
  <c r="T56" i="1"/>
  <c r="BC56" i="1" s="1"/>
  <c r="BD55" i="1"/>
  <c r="AT55" i="1"/>
  <c r="AP55" i="1"/>
  <c r="AJ55" i="1"/>
  <c r="AI55" i="1"/>
  <c r="AH55" i="1"/>
  <c r="AF55" i="1"/>
  <c r="T55" i="1"/>
  <c r="BC55" i="1" s="1"/>
  <c r="BD54" i="1"/>
  <c r="BB54" i="1"/>
  <c r="AT54" i="1"/>
  <c r="AP54" i="1"/>
  <c r="AJ54" i="1"/>
  <c r="AI54" i="1"/>
  <c r="AH54" i="1"/>
  <c r="AF54" i="1"/>
  <c r="T54" i="1"/>
  <c r="BC54" i="1" s="1"/>
  <c r="BD53" i="1"/>
  <c r="AT53" i="1"/>
  <c r="AP53" i="1"/>
  <c r="AJ53" i="1"/>
  <c r="AI53" i="1"/>
  <c r="AH53" i="1"/>
  <c r="AF53" i="1"/>
  <c r="T53" i="1"/>
  <c r="BC53" i="1" s="1"/>
  <c r="BD52" i="1"/>
  <c r="AT52" i="1"/>
  <c r="AP52" i="1"/>
  <c r="AJ52" i="1"/>
  <c r="AI52" i="1"/>
  <c r="AH52" i="1"/>
  <c r="AF52" i="1"/>
  <c r="T52" i="1"/>
  <c r="BC52" i="1" s="1"/>
  <c r="BD51" i="1"/>
  <c r="BB51" i="1"/>
  <c r="AT51" i="1"/>
  <c r="AP51" i="1"/>
  <c r="AJ51" i="1"/>
  <c r="AI51" i="1"/>
  <c r="AH51" i="1"/>
  <c r="AF51" i="1"/>
  <c r="T51" i="1"/>
  <c r="BC51" i="1" s="1"/>
  <c r="BD50" i="1"/>
  <c r="AT50" i="1"/>
  <c r="AP50" i="1"/>
  <c r="AJ50" i="1"/>
  <c r="AI50" i="1"/>
  <c r="AH50" i="1"/>
  <c r="AF50" i="1"/>
  <c r="T50" i="1"/>
  <c r="BC50" i="1" s="1"/>
  <c r="BD49" i="1"/>
  <c r="BB49" i="1"/>
  <c r="AT49" i="1"/>
  <c r="AP49" i="1"/>
  <c r="AJ49" i="1"/>
  <c r="AI49" i="1"/>
  <c r="AH49" i="1"/>
  <c r="AF49" i="1"/>
  <c r="T49" i="1"/>
  <c r="BC49" i="1" s="1"/>
  <c r="BD48" i="1"/>
  <c r="AT48" i="1"/>
  <c r="AP48" i="1"/>
  <c r="AJ48" i="1"/>
  <c r="AI48" i="1"/>
  <c r="AH48" i="1"/>
  <c r="AF48" i="1"/>
  <c r="T48" i="1"/>
  <c r="BC48" i="1" s="1"/>
  <c r="BD47" i="1"/>
  <c r="BB47" i="1"/>
  <c r="AT47" i="1"/>
  <c r="AP47" i="1"/>
  <c r="AJ47" i="1"/>
  <c r="AI47" i="1"/>
  <c r="AH47" i="1"/>
  <c r="AF47" i="1"/>
  <c r="T47" i="1"/>
  <c r="BC47" i="1" s="1"/>
  <c r="BD46" i="1"/>
  <c r="BB46" i="1"/>
  <c r="AT46" i="1"/>
  <c r="AP46" i="1"/>
  <c r="AJ46" i="1"/>
  <c r="AI46" i="1"/>
  <c r="AH46" i="1"/>
  <c r="AF46" i="1"/>
  <c r="T46" i="1"/>
  <c r="BC46" i="1" s="1"/>
  <c r="BD45" i="1"/>
  <c r="AT45" i="1"/>
  <c r="AP45" i="1"/>
  <c r="AJ45" i="1"/>
  <c r="AI45" i="1"/>
  <c r="AH45" i="1"/>
  <c r="AF45" i="1"/>
  <c r="T45" i="1"/>
  <c r="BC45" i="1" s="1"/>
  <c r="BD44" i="1"/>
  <c r="AT44" i="1"/>
  <c r="AP44" i="1"/>
  <c r="AJ44" i="1"/>
  <c r="AI44" i="1"/>
  <c r="AH44" i="1"/>
  <c r="AF44" i="1"/>
  <c r="T44" i="1"/>
  <c r="BC44" i="1" s="1"/>
  <c r="BD43" i="1"/>
  <c r="AT43" i="1"/>
  <c r="AP43" i="1"/>
  <c r="AJ43" i="1"/>
  <c r="AI43" i="1"/>
  <c r="AH43" i="1"/>
  <c r="AF43" i="1"/>
  <c r="T43" i="1"/>
  <c r="BC43" i="1" s="1"/>
  <c r="BD42" i="1"/>
  <c r="BB42" i="1"/>
  <c r="AT42" i="1"/>
  <c r="AP42" i="1"/>
  <c r="AJ42" i="1"/>
  <c r="AI42" i="1"/>
  <c r="AH42" i="1"/>
  <c r="AF42" i="1"/>
  <c r="T42" i="1"/>
  <c r="BC42" i="1" s="1"/>
  <c r="BD41" i="1"/>
  <c r="BB41" i="1"/>
  <c r="AT41" i="1"/>
  <c r="AP41" i="1"/>
  <c r="AJ41" i="1"/>
  <c r="AI41" i="1"/>
  <c r="AH41" i="1"/>
  <c r="AF41" i="1"/>
  <c r="T41" i="1"/>
  <c r="BC41" i="1" s="1"/>
  <c r="BD40" i="1"/>
  <c r="AT40" i="1"/>
  <c r="AP40" i="1"/>
  <c r="AJ40" i="1"/>
  <c r="AI40" i="1"/>
  <c r="AH40" i="1"/>
  <c r="AF40" i="1"/>
  <c r="T40" i="1"/>
  <c r="BC40" i="1" s="1"/>
  <c r="BD39" i="1"/>
  <c r="BB39" i="1"/>
  <c r="AT39" i="1"/>
  <c r="AP39" i="1"/>
  <c r="AJ39" i="1"/>
  <c r="AI39" i="1"/>
  <c r="AH39" i="1"/>
  <c r="AF39" i="1"/>
  <c r="T39" i="1"/>
  <c r="BC39" i="1" s="1"/>
  <c r="BD38" i="1"/>
  <c r="AT38" i="1"/>
  <c r="AP38" i="1"/>
  <c r="AJ38" i="1"/>
  <c r="AI38" i="1"/>
  <c r="AH38" i="1"/>
  <c r="AF38" i="1"/>
  <c r="T38" i="1"/>
  <c r="BC38" i="1" s="1"/>
  <c r="BD37" i="1"/>
  <c r="BB37" i="1"/>
  <c r="AT37" i="1"/>
  <c r="AP37" i="1"/>
  <c r="AJ37" i="1"/>
  <c r="AI37" i="1"/>
  <c r="AH37" i="1"/>
  <c r="AF37" i="1"/>
  <c r="T37" i="1"/>
  <c r="BC37" i="1" s="1"/>
  <c r="BD36" i="1"/>
  <c r="AT36" i="1"/>
  <c r="AP36" i="1"/>
  <c r="AJ36" i="1"/>
  <c r="AI36" i="1"/>
  <c r="AH36" i="1"/>
  <c r="AF36" i="1"/>
  <c r="T36" i="1"/>
  <c r="BC36" i="1" s="1"/>
  <c r="BD35" i="1"/>
  <c r="BB35" i="1"/>
  <c r="AT35" i="1"/>
  <c r="AP35" i="1"/>
  <c r="AJ35" i="1"/>
  <c r="AI35" i="1"/>
  <c r="AH35" i="1"/>
  <c r="AF35" i="1"/>
  <c r="T35" i="1"/>
  <c r="BC35" i="1" s="1"/>
  <c r="BD34" i="1"/>
  <c r="BB34" i="1"/>
  <c r="AT34" i="1"/>
  <c r="AP34" i="1"/>
  <c r="AJ34" i="1"/>
  <c r="AI34" i="1"/>
  <c r="AH34" i="1"/>
  <c r="AF34" i="1"/>
  <c r="T34" i="1"/>
  <c r="BC34" i="1" s="1"/>
  <c r="BD33" i="1"/>
  <c r="AT33" i="1"/>
  <c r="AP33" i="1"/>
  <c r="AJ33" i="1"/>
  <c r="AI33" i="1"/>
  <c r="AH33" i="1"/>
  <c r="AF33" i="1"/>
  <c r="T33" i="1"/>
  <c r="BC33" i="1" s="1"/>
  <c r="BD32" i="1"/>
  <c r="AT32" i="1"/>
  <c r="AP32" i="1"/>
  <c r="AJ32" i="1"/>
  <c r="AI32" i="1"/>
  <c r="AH32" i="1"/>
  <c r="AF32" i="1"/>
  <c r="T32" i="1"/>
  <c r="BC32" i="1" s="1"/>
  <c r="BD31" i="1"/>
  <c r="BB31" i="1"/>
  <c r="AT31" i="1"/>
  <c r="AP31" i="1"/>
  <c r="AJ31" i="1"/>
  <c r="AI31" i="1"/>
  <c r="AH31" i="1"/>
  <c r="AF31" i="1"/>
  <c r="T31" i="1"/>
  <c r="BC31" i="1" s="1"/>
  <c r="BD30" i="1"/>
  <c r="BB30" i="1"/>
  <c r="AT30" i="1"/>
  <c r="AP30" i="1"/>
  <c r="AJ30" i="1"/>
  <c r="AI30" i="1"/>
  <c r="AH30" i="1"/>
  <c r="AF30" i="1"/>
  <c r="T30" i="1"/>
  <c r="BC30" i="1" s="1"/>
  <c r="BD29" i="1"/>
  <c r="BB29" i="1"/>
  <c r="AT29" i="1"/>
  <c r="AP29" i="1"/>
  <c r="AJ29" i="1"/>
  <c r="AI29" i="1"/>
  <c r="AH29" i="1"/>
  <c r="AF29" i="1"/>
  <c r="T29" i="1"/>
  <c r="BC29" i="1" s="1"/>
  <c r="BD28" i="1"/>
  <c r="AT28" i="1"/>
  <c r="AP28" i="1"/>
  <c r="AJ28" i="1"/>
  <c r="AI28" i="1"/>
  <c r="AH28" i="1"/>
  <c r="AF28" i="1"/>
  <c r="T28" i="1"/>
  <c r="BC28" i="1" s="1"/>
  <c r="BD27" i="1"/>
  <c r="AT27" i="1"/>
  <c r="AP27" i="1"/>
  <c r="AJ27" i="1"/>
  <c r="AI27" i="1"/>
  <c r="AH27" i="1"/>
  <c r="AF27" i="1"/>
  <c r="T27" i="1"/>
  <c r="BC27" i="1" s="1"/>
  <c r="BD26" i="1"/>
  <c r="BB26" i="1"/>
  <c r="AT26" i="1"/>
  <c r="AP26" i="1"/>
  <c r="AJ26" i="1"/>
  <c r="AI26" i="1"/>
  <c r="AH26" i="1"/>
  <c r="AF26" i="1"/>
  <c r="T26" i="1"/>
  <c r="BC26" i="1" s="1"/>
  <c r="BD25" i="1"/>
  <c r="BB25" i="1"/>
  <c r="AT25" i="1"/>
  <c r="AP25" i="1"/>
  <c r="AJ25" i="1"/>
  <c r="AI25" i="1"/>
  <c r="AH25" i="1"/>
  <c r="AF25" i="1"/>
  <c r="T25" i="1"/>
  <c r="BC25" i="1" s="1"/>
  <c r="BD24" i="1"/>
  <c r="AT24" i="1"/>
  <c r="AP24" i="1"/>
  <c r="AJ24" i="1"/>
  <c r="AI24" i="1"/>
  <c r="AH24" i="1"/>
  <c r="AF24" i="1"/>
  <c r="T24" i="1"/>
  <c r="BC24" i="1" s="1"/>
  <c r="BD23" i="1"/>
  <c r="BB23" i="1"/>
  <c r="AT23" i="1"/>
  <c r="AP23" i="1"/>
  <c r="AJ23" i="1"/>
  <c r="AI23" i="1"/>
  <c r="AH23" i="1"/>
  <c r="AF23" i="1"/>
  <c r="T23" i="1"/>
  <c r="BC23" i="1" s="1"/>
  <c r="BD22" i="1"/>
  <c r="AT22" i="1"/>
  <c r="AP22" i="1"/>
  <c r="AJ22" i="1"/>
  <c r="AI22" i="1"/>
  <c r="AH22" i="1"/>
  <c r="AF22" i="1"/>
  <c r="T22" i="1"/>
  <c r="BC22" i="1" s="1"/>
  <c r="BD21" i="1"/>
  <c r="BB21" i="1"/>
  <c r="AT21" i="1"/>
  <c r="AP21" i="1"/>
  <c r="AJ21" i="1"/>
  <c r="AI21" i="1"/>
  <c r="AH21" i="1"/>
  <c r="AF21" i="1"/>
  <c r="T21" i="1"/>
  <c r="BC21" i="1" s="1"/>
  <c r="BD20" i="1"/>
  <c r="BC20" i="1"/>
  <c r="BB20" i="1"/>
  <c r="AT20" i="1"/>
  <c r="AP20" i="1"/>
  <c r="AJ20" i="1"/>
  <c r="AF20" i="1"/>
  <c r="T20" i="1"/>
  <c r="BD19" i="1"/>
  <c r="AT19" i="1"/>
  <c r="AP19" i="1"/>
  <c r="AJ19" i="1"/>
  <c r="AI19" i="1"/>
  <c r="AH19" i="1"/>
  <c r="AF19" i="1"/>
  <c r="T19" i="1"/>
  <c r="BC19" i="1" s="1"/>
  <c r="BD18" i="1"/>
  <c r="BB18" i="1"/>
  <c r="AT18" i="1"/>
  <c r="AP18" i="1"/>
  <c r="AJ18" i="1"/>
  <c r="AI18" i="1"/>
  <c r="AH18" i="1"/>
  <c r="AF18" i="1"/>
  <c r="T18" i="1"/>
  <c r="BC18" i="1" s="1"/>
  <c r="BD17" i="1"/>
  <c r="BB17" i="1"/>
  <c r="AT17" i="1"/>
  <c r="AP17" i="1"/>
  <c r="AJ17" i="1"/>
  <c r="AI17" i="1"/>
  <c r="AH17" i="1"/>
  <c r="AF17" i="1"/>
  <c r="T17" i="1"/>
  <c r="BC17" i="1" s="1"/>
  <c r="BD16" i="1"/>
  <c r="AT16" i="1"/>
  <c r="AP16" i="1"/>
  <c r="AJ16" i="1"/>
  <c r="AI16" i="1"/>
  <c r="AH16" i="1"/>
  <c r="AF16" i="1"/>
  <c r="T16" i="1"/>
  <c r="BC16" i="1" s="1"/>
  <c r="BD15" i="1"/>
  <c r="AT15" i="1"/>
  <c r="AP15" i="1"/>
  <c r="AJ15" i="1"/>
  <c r="AI15" i="1"/>
  <c r="AH15" i="1"/>
  <c r="AF15" i="1"/>
  <c r="T15" i="1"/>
  <c r="BC15" i="1" s="1"/>
  <c r="BD14" i="1"/>
  <c r="BB14" i="1"/>
  <c r="AT14" i="1"/>
  <c r="AP14" i="1"/>
  <c r="AJ14" i="1"/>
  <c r="AI14" i="1"/>
  <c r="AH14" i="1"/>
  <c r="AF14" i="1"/>
  <c r="T14" i="1"/>
  <c r="BC14" i="1" s="1"/>
  <c r="BD13" i="1"/>
  <c r="BB13" i="1"/>
  <c r="AT13" i="1"/>
  <c r="AP13" i="1"/>
  <c r="AJ13" i="1"/>
  <c r="AI13" i="1"/>
  <c r="AH13" i="1"/>
  <c r="AF13" i="1"/>
  <c r="T13" i="1"/>
  <c r="BC13" i="1" s="1"/>
  <c r="BD12" i="1"/>
  <c r="BB12" i="1"/>
  <c r="AT12" i="1"/>
  <c r="AP12" i="1"/>
  <c r="AJ12" i="1"/>
  <c r="AI12" i="1"/>
  <c r="AH12" i="1"/>
  <c r="AF12" i="1"/>
  <c r="T12" i="1"/>
  <c r="BC12" i="1" s="1"/>
  <c r="BD11" i="1"/>
  <c r="AT11" i="1"/>
  <c r="AP11" i="1"/>
  <c r="AJ11" i="1"/>
  <c r="AI11" i="1"/>
  <c r="AH11" i="1"/>
  <c r="AF11" i="1"/>
  <c r="T11" i="1"/>
  <c r="BC11" i="1" s="1"/>
  <c r="BD10" i="1"/>
  <c r="AT10" i="1"/>
  <c r="AP10" i="1"/>
  <c r="AJ10" i="1"/>
  <c r="AI10" i="1"/>
  <c r="AH10" i="1"/>
  <c r="AF10" i="1"/>
  <c r="T10" i="1"/>
  <c r="BC10" i="1" s="1"/>
  <c r="BD9" i="1"/>
  <c r="BB9" i="1"/>
  <c r="AT9" i="1"/>
  <c r="AP9" i="1"/>
  <c r="AJ9" i="1"/>
  <c r="AI9" i="1"/>
  <c r="AH9" i="1"/>
  <c r="AF9" i="1"/>
  <c r="T9" i="1"/>
  <c r="BC9" i="1" s="1"/>
  <c r="BD8" i="1"/>
  <c r="BB8" i="1"/>
  <c r="AT8" i="1"/>
  <c r="AP8" i="1"/>
  <c r="AJ8" i="1"/>
  <c r="AI8" i="1"/>
  <c r="AH8" i="1"/>
  <c r="AF8" i="1"/>
  <c r="T8" i="1"/>
  <c r="BC8" i="1" s="1"/>
  <c r="BD7" i="1"/>
  <c r="AT7" i="1"/>
  <c r="AP7" i="1"/>
  <c r="AJ7" i="1"/>
  <c r="AI7" i="1"/>
  <c r="AH7" i="1"/>
  <c r="AF7" i="1"/>
  <c r="T7" i="1"/>
  <c r="BC7" i="1" s="1"/>
  <c r="BD6" i="1"/>
  <c r="BB6" i="1"/>
  <c r="AT6" i="1"/>
  <c r="AP6" i="1"/>
  <c r="AJ6" i="1"/>
  <c r="AI6" i="1"/>
  <c r="AH6" i="1"/>
  <c r="AF6" i="1"/>
  <c r="T6" i="1"/>
  <c r="BC6" i="1" s="1"/>
  <c r="BD5" i="1"/>
  <c r="AT5" i="1"/>
  <c r="AP5" i="1"/>
  <c r="AJ5" i="1"/>
  <c r="AI5" i="1"/>
  <c r="AH5" i="1"/>
  <c r="AF5" i="1"/>
  <c r="T5" i="1"/>
  <c r="BC5" i="1" s="1"/>
  <c r="BD4" i="1"/>
  <c r="BB4" i="1"/>
  <c r="AT4" i="1"/>
  <c r="AP4" i="1"/>
  <c r="AJ4" i="1"/>
  <c r="AI4" i="1"/>
  <c r="AH4" i="1"/>
  <c r="AF4" i="1"/>
  <c r="T4" i="1"/>
  <c r="BC4" i="1" s="1"/>
  <c r="BD3" i="1"/>
  <c r="AT3" i="1"/>
  <c r="AP3" i="1"/>
  <c r="AJ3" i="1"/>
  <c r="AI3" i="1"/>
  <c r="AH3" i="1"/>
  <c r="AF3" i="1"/>
  <c r="T3" i="1"/>
  <c r="BB3" i="1" s="1"/>
  <c r="BC1" i="1"/>
  <c r="BB1" i="1"/>
  <c r="AF1" i="1"/>
  <c r="BB53" i="1" l="1"/>
  <c r="BB59" i="1"/>
  <c r="BB70" i="1"/>
  <c r="BB74" i="1"/>
  <c r="BB78" i="1"/>
  <c r="BB83" i="1"/>
  <c r="BB87" i="1"/>
  <c r="BB93" i="1"/>
  <c r="BB97" i="1"/>
  <c r="BB101" i="1"/>
  <c r="BB105" i="1"/>
  <c r="BB109" i="1"/>
  <c r="BB113" i="1"/>
  <c r="BB117" i="1"/>
  <c r="BB121" i="1"/>
  <c r="BB125" i="1"/>
  <c r="BB129" i="1"/>
  <c r="BB133" i="1"/>
  <c r="BB137" i="1"/>
  <c r="BB141" i="1"/>
  <c r="BB145" i="1"/>
  <c r="BB149" i="1"/>
  <c r="BB153" i="1"/>
  <c r="BB157" i="1"/>
  <c r="BB161" i="1"/>
  <c r="BB165" i="1"/>
  <c r="BB169" i="1"/>
  <c r="BB173" i="1"/>
  <c r="BB177" i="1"/>
  <c r="BB181" i="1"/>
  <c r="BB185" i="1"/>
  <c r="BB189" i="1"/>
  <c r="BB194" i="1"/>
  <c r="BB198" i="1"/>
  <c r="BB202" i="1"/>
  <c r="BB206" i="1"/>
  <c r="BB210" i="1"/>
  <c r="BB214" i="1"/>
  <c r="BB218" i="1"/>
  <c r="BB222" i="1"/>
  <c r="BB226" i="1"/>
  <c r="BB231" i="1"/>
  <c r="BB235" i="1"/>
  <c r="BB241" i="1"/>
  <c r="BB246" i="1"/>
  <c r="BB252" i="1"/>
  <c r="BB260" i="1"/>
  <c r="AL289" i="1"/>
  <c r="E287" i="1"/>
  <c r="BA287" i="1"/>
  <c r="E296" i="1"/>
  <c r="AV285" i="1"/>
  <c r="BB5" i="1"/>
  <c r="BB10" i="1"/>
  <c r="BB16" i="1"/>
  <c r="BB22" i="1"/>
  <c r="BB27" i="1"/>
  <c r="BB33" i="1"/>
  <c r="BB38" i="1"/>
  <c r="BB43" i="1"/>
  <c r="BB50" i="1"/>
  <c r="BB55" i="1"/>
  <c r="BB62" i="1"/>
  <c r="BB67" i="1"/>
  <c r="BB72" i="1"/>
  <c r="BB76" i="1"/>
  <c r="BB81" i="1"/>
  <c r="BB85" i="1"/>
  <c r="BB89" i="1"/>
  <c r="BB91" i="1"/>
  <c r="BB95" i="1"/>
  <c r="BB99" i="1"/>
  <c r="BB103" i="1"/>
  <c r="BB107" i="1"/>
  <c r="BB111" i="1"/>
  <c r="BB115" i="1"/>
  <c r="BB119" i="1"/>
  <c r="BB123" i="1"/>
  <c r="BB127" i="1"/>
  <c r="BB131" i="1"/>
  <c r="BB135" i="1"/>
  <c r="BB139" i="1"/>
  <c r="BB143" i="1"/>
  <c r="BB147" i="1"/>
  <c r="BB151" i="1"/>
  <c r="BB155" i="1"/>
  <c r="BB159" i="1"/>
  <c r="BB163" i="1"/>
  <c r="BB167" i="1"/>
  <c r="BB171" i="1"/>
  <c r="BB175" i="1"/>
  <c r="BB179" i="1"/>
  <c r="BB183" i="1"/>
  <c r="BB187" i="1"/>
  <c r="BB192" i="1"/>
  <c r="BB196" i="1"/>
  <c r="BB200" i="1"/>
  <c r="BB204" i="1"/>
  <c r="BB208" i="1"/>
  <c r="BB212" i="1"/>
  <c r="BB216" i="1"/>
  <c r="BB220" i="1"/>
  <c r="BB224" i="1"/>
  <c r="BB238" i="1"/>
  <c r="BB251" i="1"/>
  <c r="AR289" i="1"/>
  <c r="AN289" i="1"/>
  <c r="AT289" i="1"/>
  <c r="AG284" i="1"/>
  <c r="AV284" i="1"/>
  <c r="F292" i="1"/>
  <c r="F285" i="1" s="1"/>
  <c r="BA296" i="1"/>
  <c r="BB230" i="1"/>
  <c r="BB234" i="1"/>
  <c r="BB239" i="1"/>
  <c r="BB245" i="1"/>
  <c r="BB250" i="1"/>
  <c r="BB259" i="1"/>
  <c r="AM289" i="1"/>
  <c r="AS289" i="1"/>
  <c r="AQ289" i="1"/>
  <c r="AU292" i="1"/>
  <c r="F287" i="1"/>
  <c r="AK287" i="1"/>
  <c r="AO288" i="1"/>
  <c r="AT352" i="1"/>
  <c r="AT351" i="1"/>
  <c r="AT349" i="1"/>
  <c r="AT282" i="1"/>
  <c r="AT280" i="1"/>
  <c r="AT350" i="1"/>
  <c r="AT283" i="1"/>
  <c r="AT281" i="1"/>
  <c r="BB65" i="1"/>
  <c r="AO285" i="1"/>
  <c r="AO293" i="1"/>
  <c r="AO286" i="1" s="1"/>
  <c r="AV294" i="1"/>
  <c r="AV287" i="1" s="1"/>
  <c r="AV286" i="1"/>
  <c r="AP298" i="1"/>
  <c r="BB7" i="1"/>
  <c r="BB11" i="1"/>
  <c r="BB15" i="1"/>
  <c r="BB19" i="1"/>
  <c r="BB24" i="1"/>
  <c r="BB28" i="1"/>
  <c r="BB32" i="1"/>
  <c r="BB36" i="1"/>
  <c r="BB40" i="1"/>
  <c r="BB44" i="1"/>
  <c r="BB48" i="1"/>
  <c r="BB52" i="1"/>
  <c r="BB56" i="1"/>
  <c r="BB60" i="1"/>
  <c r="BB64" i="1"/>
  <c r="BB66" i="1"/>
  <c r="AG293" i="1"/>
  <c r="AG286" i="1" s="1"/>
  <c r="AG287" i="1"/>
  <c r="J293" i="1"/>
  <c r="J286" i="1" s="1"/>
  <c r="J285" i="1"/>
  <c r="AT298" i="1"/>
  <c r="AT299" i="1" s="1"/>
  <c r="AT300" i="1" s="1"/>
  <c r="AF280" i="1"/>
  <c r="AF350" i="1"/>
  <c r="AF283" i="1"/>
  <c r="AF291" i="1"/>
  <c r="AF352" i="1"/>
  <c r="AF281" i="1"/>
  <c r="AF355" i="1"/>
  <c r="AF293" i="1"/>
  <c r="AF286" i="1" s="1"/>
  <c r="AF356" i="1"/>
  <c r="AF351" i="1"/>
  <c r="AF290" i="1"/>
  <c r="AF287" i="1" s="1"/>
  <c r="AF349" i="1"/>
  <c r="AF298" i="1"/>
  <c r="AF282" i="1"/>
  <c r="BB45" i="1"/>
  <c r="BB57" i="1"/>
  <c r="Z285" i="1"/>
  <c r="Z293" i="1"/>
  <c r="Z286" i="1" s="1"/>
  <c r="AH302" i="1"/>
  <c r="AH294" i="1"/>
  <c r="AH287" i="1" s="1"/>
  <c r="AH291" i="1"/>
  <c r="AH281" i="1"/>
  <c r="AH352" i="1"/>
  <c r="AH351" i="1"/>
  <c r="AH290" i="1"/>
  <c r="AH349" i="1"/>
  <c r="AH298" i="1"/>
  <c r="AH282" i="1"/>
  <c r="AH280" i="1"/>
  <c r="AH295" i="1" s="1"/>
  <c r="AH350" i="1"/>
  <c r="AH283" i="1"/>
  <c r="BB68" i="1"/>
  <c r="BB80" i="1"/>
  <c r="AC285" i="1"/>
  <c r="AC293" i="1"/>
  <c r="AC286" i="1" s="1"/>
  <c r="T349" i="1"/>
  <c r="T282" i="1"/>
  <c r="T280" i="1"/>
  <c r="T350" i="1"/>
  <c r="T283" i="1"/>
  <c r="T281" i="1"/>
  <c r="BC3" i="1"/>
  <c r="AI281" i="1"/>
  <c r="AI290" i="1"/>
  <c r="AI349" i="1"/>
  <c r="AI298" i="1"/>
  <c r="AI282" i="1"/>
  <c r="AI280" i="1"/>
  <c r="AI350" i="1"/>
  <c r="AI283" i="1"/>
  <c r="AI302" i="1"/>
  <c r="AI294" i="1"/>
  <c r="AI287" i="1" s="1"/>
  <c r="AI291" i="1"/>
  <c r="AJ300" i="1"/>
  <c r="AJ352" i="1"/>
  <c r="AJ290" i="1"/>
  <c r="AJ355" i="1"/>
  <c r="AJ351" i="1"/>
  <c r="AJ349" i="1"/>
  <c r="AJ298" i="1"/>
  <c r="AJ282" i="1"/>
  <c r="AJ356" i="1"/>
  <c r="AJ280" i="1"/>
  <c r="AJ350" i="1"/>
  <c r="AJ283" i="1"/>
  <c r="AJ302" i="1"/>
  <c r="AJ294" i="1"/>
  <c r="AJ287" i="1" s="1"/>
  <c r="AJ291" i="1"/>
  <c r="AJ281" i="1"/>
  <c r="E289" i="1"/>
  <c r="AP355" i="1"/>
  <c r="AP281" i="1"/>
  <c r="AP356" i="1"/>
  <c r="AP294" i="1"/>
  <c r="AP291" i="1"/>
  <c r="AP349" i="1"/>
  <c r="AP282" i="1"/>
  <c r="AP290" i="1"/>
  <c r="AP280" i="1"/>
  <c r="AP350" i="1"/>
  <c r="AP283" i="1"/>
  <c r="Z289" i="1"/>
  <c r="BC229" i="1"/>
  <c r="BC254" i="1"/>
  <c r="BC258" i="1"/>
  <c r="BC262" i="1"/>
  <c r="J284" i="1"/>
  <c r="J289" i="1" s="1"/>
  <c r="BA285" i="1"/>
  <c r="BA289" i="1" s="1"/>
  <c r="AV288" i="1"/>
  <c r="AV289" i="1" s="1"/>
  <c r="AV296" i="1"/>
  <c r="AG292" i="1"/>
  <c r="AG285" i="1" s="1"/>
  <c r="AG289" i="1" s="1"/>
  <c r="AC284" i="1"/>
  <c r="AC289" i="1" s="1"/>
  <c r="J296" i="1"/>
  <c r="Z296" i="1"/>
  <c r="F320" i="1"/>
  <c r="AO294" i="1"/>
  <c r="AO287" i="1" s="1"/>
  <c r="BB236" i="1"/>
  <c r="BB240" i="1"/>
  <c r="BB244" i="1"/>
  <c r="BB248" i="1"/>
  <c r="BB253" i="1"/>
  <c r="BB257" i="1"/>
  <c r="BB261" i="1"/>
  <c r="AO284" i="1"/>
  <c r="AK292" i="1"/>
  <c r="AK285" i="1" s="1"/>
  <c r="AX293" i="1"/>
  <c r="AX286" i="1" s="1"/>
  <c r="AC296" i="1"/>
  <c r="F293" i="1"/>
  <c r="F286" i="1" s="1"/>
  <c r="F289" i="1" s="1"/>
  <c r="AE292" i="1"/>
  <c r="F308" i="1"/>
  <c r="AK293" i="1" l="1"/>
  <c r="AK286" i="1" s="1"/>
  <c r="AK289" i="1" s="1"/>
  <c r="AP287" i="1"/>
  <c r="AJ301" i="1"/>
  <c r="AU285" i="1"/>
  <c r="AU293" i="1"/>
  <c r="AU286" i="1" s="1"/>
  <c r="BB355" i="1"/>
  <c r="AO296" i="1"/>
  <c r="AG296" i="1"/>
  <c r="F296" i="1"/>
  <c r="F300" i="1" s="1"/>
  <c r="BC280" i="1"/>
  <c r="BC350" i="1"/>
  <c r="BC283" i="1"/>
  <c r="BC281" i="1"/>
  <c r="BC349" i="1"/>
  <c r="BC282" i="1"/>
  <c r="BB283" i="1"/>
  <c r="BB350" i="1"/>
  <c r="AO289" i="1"/>
  <c r="F321" i="1"/>
  <c r="F309" i="1"/>
  <c r="BB280" i="1"/>
  <c r="AX296" i="1"/>
  <c r="AK296" i="1"/>
  <c r="AP292" i="1"/>
  <c r="AP284" i="1"/>
  <c r="BB290" i="1"/>
  <c r="AE285" i="1"/>
  <c r="AE293" i="1"/>
  <c r="AE286" i="1" s="1"/>
  <c r="AJ292" i="1"/>
  <c r="AJ284" i="1"/>
  <c r="BB356" i="1"/>
  <c r="AI284" i="1"/>
  <c r="AI292" i="1"/>
  <c r="BB291" i="1"/>
  <c r="BB282" i="1"/>
  <c r="AH284" i="1"/>
  <c r="AH292" i="1"/>
  <c r="BB294" i="1"/>
  <c r="BB287" i="1" s="1"/>
  <c r="BB349" i="1"/>
  <c r="AF284" i="1"/>
  <c r="AF292" i="1"/>
  <c r="AF285" i="1" s="1"/>
  <c r="BB281" i="1"/>
  <c r="AU289" i="1" l="1"/>
  <c r="AU296" i="1"/>
  <c r="AF296" i="1"/>
  <c r="AH293" i="1"/>
  <c r="AH286" i="1" s="1"/>
  <c r="AH289" i="1" s="1"/>
  <c r="AH285" i="1"/>
  <c r="AE296" i="1"/>
  <c r="F322" i="1"/>
  <c r="F310" i="1"/>
  <c r="BB284" i="1"/>
  <c r="BB292" i="1"/>
  <c r="AJ293" i="1"/>
  <c r="AJ286" i="1" s="1"/>
  <c r="AJ285" i="1"/>
  <c r="AP293" i="1"/>
  <c r="AP286" i="1" s="1"/>
  <c r="AP285" i="1"/>
  <c r="AP289" i="1" s="1"/>
  <c r="AF289" i="1"/>
  <c r="AI293" i="1"/>
  <c r="AI286" i="1" s="1"/>
  <c r="AI285" i="1"/>
  <c r="AE289" i="1"/>
  <c r="AJ289" i="1" l="1"/>
  <c r="AI289" i="1"/>
  <c r="BB293" i="1"/>
  <c r="BB286" i="1" s="1"/>
  <c r="BB285" i="1"/>
  <c r="AI296" i="1"/>
  <c r="AJ296" i="1"/>
  <c r="AJ299" i="1" s="1"/>
  <c r="AH296" i="1"/>
  <c r="AH303" i="1" s="1"/>
  <c r="F323" i="1"/>
  <c r="F311" i="1"/>
  <c r="AP296" i="1"/>
  <c r="BB289" i="1" l="1"/>
  <c r="F312" i="1"/>
  <c r="F315" i="1" s="1"/>
  <c r="F325" i="1"/>
  <c r="F329" i="1" s="1"/>
  <c r="BB296" i="1"/>
  <c r="F3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Gates</author>
  </authors>
  <commentList>
    <comment ref="A3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Bill Gates: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>90%</t>
        </r>
      </text>
    </comment>
  </commentList>
</comments>
</file>

<file path=xl/sharedStrings.xml><?xml version="1.0" encoding="utf-8"?>
<sst xmlns="http://schemas.openxmlformats.org/spreadsheetml/2006/main" count="376" uniqueCount="358">
  <si>
    <t>姓名</t>
  </si>
  <si>
    <t>日期</t>
  </si>
  <si>
    <t>W.B.C. (x1000/ul)</t>
  </si>
  <si>
    <t>R.B.C. (x10^6/ul)</t>
  </si>
  <si>
    <t>Hbc (g/dl)</t>
  </si>
  <si>
    <t>Hct (%)</t>
  </si>
  <si>
    <t>MCV (fl)</t>
  </si>
  <si>
    <t>Platelet (x1000/ul)</t>
  </si>
  <si>
    <t>Total protein (gm/dl)</t>
  </si>
  <si>
    <t>Albumin (gm/dl)</t>
  </si>
  <si>
    <t>A.S.T.[GOT] (IU/L)</t>
  </si>
  <si>
    <t>A.L.T.[GPT] (IU/L)</t>
  </si>
  <si>
    <t>Alkaline-P (IU/L)</t>
  </si>
  <si>
    <t>Total Bilirubin (mg/dl)</t>
  </si>
  <si>
    <t>Cholesterol (mg/dl)</t>
  </si>
  <si>
    <t>Triglyceride(mg/dl)</t>
  </si>
  <si>
    <t>Glucose[AC] (mg/dl)</t>
  </si>
  <si>
    <t>透析前體重(kg)</t>
  </si>
  <si>
    <t>透析後體重(kg)</t>
  </si>
  <si>
    <t>超過濾脫水量 (Kg)</t>
  </si>
  <si>
    <t>本次透析時間(min)</t>
  </si>
  <si>
    <t>本次透析前BUN (mg/dl)</t>
  </si>
  <si>
    <t>本次透析後BUN (mg/dl)</t>
  </si>
  <si>
    <t>下次透析前BUN (mg/dl)</t>
  </si>
  <si>
    <t>兩次透析時間間隔 (min)</t>
  </si>
  <si>
    <t>Creatinine (mg/dl)</t>
  </si>
  <si>
    <t>Uric acid (mg/dl)</t>
  </si>
  <si>
    <t xml:space="preserve">Na (meq/l) </t>
  </si>
  <si>
    <t>K (meq/l)</t>
  </si>
  <si>
    <t>Cl (meq/l)</t>
  </si>
  <si>
    <t>全鈣 (mg/dl)</t>
  </si>
  <si>
    <t>離子鈣 (mg/dl)</t>
  </si>
  <si>
    <t>P (mg/dl)</t>
  </si>
  <si>
    <t>URR</t>
  </si>
  <si>
    <t>Kt/V (Gotch)</t>
  </si>
  <si>
    <t>Kt/V (Daugirdas)</t>
  </si>
  <si>
    <t>nPCR</t>
  </si>
  <si>
    <t>TACurea</t>
  </si>
  <si>
    <t>Fe (ug/dl)</t>
  </si>
  <si>
    <t>TIBC (ug/dl)</t>
  </si>
  <si>
    <t>Ferritin (ng/ml)</t>
  </si>
  <si>
    <t>Tranferrin saturation (%)</t>
  </si>
  <si>
    <t>Al (ng/ml)</t>
  </si>
  <si>
    <t>Mg (mg/dl)</t>
  </si>
  <si>
    <t>UIBC (ug/dl)</t>
  </si>
  <si>
    <t>intact-PTH (pg/ml)</t>
  </si>
  <si>
    <t>Cardiac/thoracic ratio</t>
  </si>
  <si>
    <t>OCM-Kt/V</t>
  </si>
  <si>
    <t>HbA1C</t>
  </si>
  <si>
    <t>hs-CRP</t>
  </si>
  <si>
    <t>TCO2</t>
  </si>
  <si>
    <t>VitD3週總量(口服＋IV)</t>
  </si>
  <si>
    <t>鐵劑週總量</t>
  </si>
  <si>
    <t>UF %</t>
    <phoneticPr fontId="3" type="noConversion"/>
  </si>
  <si>
    <t>Na intake</t>
    <phoneticPr fontId="3" type="noConversion"/>
  </si>
  <si>
    <t>RET-HE</t>
  </si>
  <si>
    <t>施文俊</t>
  </si>
  <si>
    <t>劉新清</t>
  </si>
  <si>
    <t>張錦光</t>
  </si>
  <si>
    <t>李王巧雲</t>
  </si>
  <si>
    <t>邱簡阿秋</t>
  </si>
  <si>
    <t>蔡斐萍</t>
  </si>
  <si>
    <t>王吳秀春</t>
  </si>
  <si>
    <t>楊清松</t>
  </si>
  <si>
    <t>張文耀</t>
  </si>
  <si>
    <t>陳明照</t>
  </si>
  <si>
    <t>李麗子</t>
  </si>
  <si>
    <t>沈韻如</t>
  </si>
  <si>
    <t>徐秀玉</t>
  </si>
  <si>
    <t>楊進美</t>
  </si>
  <si>
    <t>洪博夫</t>
  </si>
  <si>
    <t>簡元章</t>
  </si>
  <si>
    <t>蘇蔡秀珍</t>
  </si>
  <si>
    <t>鄭許月嬌</t>
  </si>
  <si>
    <t>楊張秀緞</t>
  </si>
  <si>
    <t>張俊義</t>
  </si>
  <si>
    <t>鄭蔡碧玉</t>
  </si>
  <si>
    <t>官阿明</t>
  </si>
  <si>
    <t>張鈞傑</t>
  </si>
  <si>
    <t>陳慧玫</t>
  </si>
  <si>
    <t>劉莉蘭</t>
  </si>
  <si>
    <t>黃茂盛</t>
  </si>
  <si>
    <t>林天扶</t>
  </si>
  <si>
    <t>呂</t>
  </si>
  <si>
    <t>陳秋蘋</t>
  </si>
  <si>
    <t>陳勇興</t>
  </si>
  <si>
    <t>呂理深</t>
  </si>
  <si>
    <t>楊順發</t>
  </si>
  <si>
    <t>伍瑞隆</t>
  </si>
  <si>
    <t>呂陳金蓮</t>
  </si>
  <si>
    <t>陳新發</t>
  </si>
  <si>
    <t>陳明玉</t>
  </si>
  <si>
    <t>黃美</t>
  </si>
  <si>
    <t>徐振宏</t>
  </si>
  <si>
    <t>江光茂</t>
  </si>
  <si>
    <t>吳笑治</t>
  </si>
  <si>
    <t>吳俊源</t>
  </si>
  <si>
    <t>張貽權</t>
  </si>
  <si>
    <t>巫淑吟</t>
  </si>
  <si>
    <t>劉淑娟</t>
  </si>
  <si>
    <t>林祿妹</t>
  </si>
  <si>
    <t>張瑋志</t>
  </si>
  <si>
    <t>梁格銘</t>
  </si>
  <si>
    <t>葉詠綺</t>
  </si>
  <si>
    <t>王吉豐</t>
  </si>
  <si>
    <t>邱創貝</t>
  </si>
  <si>
    <t>連彬貴</t>
  </si>
  <si>
    <t>鄭正德</t>
  </si>
  <si>
    <t>陳許美玉</t>
  </si>
  <si>
    <t>游寶珠</t>
  </si>
  <si>
    <t>周志湘</t>
  </si>
  <si>
    <t>江高貴</t>
  </si>
  <si>
    <t>趙黃秀珍</t>
  </si>
  <si>
    <t>葉佐乾</t>
  </si>
  <si>
    <t>簡茂松</t>
  </si>
  <si>
    <t>許阿月</t>
  </si>
  <si>
    <t>周陳善</t>
  </si>
  <si>
    <t>郭阿月</t>
  </si>
  <si>
    <t>呂芳雄</t>
    <phoneticPr fontId="3" type="noConversion"/>
  </si>
  <si>
    <t>林吳阿珍</t>
  </si>
  <si>
    <t>黃吳招英</t>
  </si>
  <si>
    <t>宋春蘭</t>
  </si>
  <si>
    <t>游靜燕</t>
  </si>
  <si>
    <t>蘇登郎</t>
  </si>
  <si>
    <t>李陳玉英</t>
  </si>
  <si>
    <t>蔡文旺</t>
  </si>
  <si>
    <t>黃金城</t>
  </si>
  <si>
    <t>劉登順</t>
  </si>
  <si>
    <t>黃金豪</t>
  </si>
  <si>
    <t>王志雄</t>
  </si>
  <si>
    <t>葉陳阿香</t>
  </si>
  <si>
    <t>黃國榮</t>
  </si>
  <si>
    <t>錢琴妹</t>
  </si>
  <si>
    <t>吳阿笨</t>
  </si>
  <si>
    <t>黃鳳仙</t>
  </si>
  <si>
    <t>林賢芳</t>
  </si>
  <si>
    <t>林培金</t>
  </si>
  <si>
    <t>黃泰元</t>
  </si>
  <si>
    <t>陳啟輝</t>
  </si>
  <si>
    <t>陳月梅</t>
  </si>
  <si>
    <t>李素勤</t>
  </si>
  <si>
    <t>邱鈺銘</t>
  </si>
  <si>
    <t>邵美娥</t>
  </si>
  <si>
    <t>陳明輝</t>
    <phoneticPr fontId="3" type="noConversion"/>
  </si>
  <si>
    <t>徐永堂</t>
  </si>
  <si>
    <t>陳繼慶</t>
  </si>
  <si>
    <t>林瑞富</t>
  </si>
  <si>
    <t>蕭金傳</t>
  </si>
  <si>
    <t>謝勝隆</t>
  </si>
  <si>
    <t>鄭陳寶秀</t>
  </si>
  <si>
    <t>曾水繁</t>
  </si>
  <si>
    <t>侯保良</t>
  </si>
  <si>
    <t>林炎勳</t>
  </si>
  <si>
    <t>李賜村</t>
  </si>
  <si>
    <t>潘國強</t>
  </si>
  <si>
    <t>陳英蘭</t>
  </si>
  <si>
    <t>張桂圓</t>
  </si>
  <si>
    <t>廖棋寬</t>
  </si>
  <si>
    <t>林進福</t>
  </si>
  <si>
    <t>歐秀蕙</t>
  </si>
  <si>
    <t>吳昭明</t>
  </si>
  <si>
    <t>李亨通</t>
  </si>
  <si>
    <t>郭沈秀雲</t>
  </si>
  <si>
    <t>曹饒榮彩</t>
  </si>
  <si>
    <t>江泉源</t>
  </si>
  <si>
    <t>陳秀梅</t>
  </si>
  <si>
    <t>林冠廷</t>
  </si>
  <si>
    <t>葉李足珠</t>
  </si>
  <si>
    <t>簡清秀</t>
  </si>
  <si>
    <t>黃淑玲</t>
  </si>
  <si>
    <t>呂泳漣</t>
  </si>
  <si>
    <t>陳金華</t>
  </si>
  <si>
    <t>林高忠</t>
  </si>
  <si>
    <t>曾玉味</t>
  </si>
  <si>
    <t>楊美華</t>
  </si>
  <si>
    <t>周笠綸</t>
  </si>
  <si>
    <t>鄭湯明珠</t>
  </si>
  <si>
    <t>施世棠</t>
  </si>
  <si>
    <t>徐麗香</t>
  </si>
  <si>
    <t>張森雄</t>
  </si>
  <si>
    <t>陳坤平</t>
  </si>
  <si>
    <t>張桂湘</t>
  </si>
  <si>
    <t>劉麗菁</t>
  </si>
  <si>
    <t>楊六合</t>
  </si>
  <si>
    <t>游添順</t>
  </si>
  <si>
    <t>袁誌嶸</t>
  </si>
  <si>
    <t>林玉花</t>
  </si>
  <si>
    <t>黃昭明</t>
  </si>
  <si>
    <t>廖萬得</t>
  </si>
  <si>
    <t>陳月雲</t>
  </si>
  <si>
    <t>烏金妹</t>
  </si>
  <si>
    <t>呂維義</t>
  </si>
  <si>
    <t>邱黃美華</t>
  </si>
  <si>
    <t>游勝義</t>
  </si>
  <si>
    <t>風秀蘭</t>
  </si>
  <si>
    <t>尤月湄</t>
  </si>
  <si>
    <t>吳胡秋妹</t>
  </si>
  <si>
    <t>楊江南</t>
  </si>
  <si>
    <t>游榮和</t>
  </si>
  <si>
    <t>王秀華</t>
  </si>
  <si>
    <t>王昌信</t>
  </si>
  <si>
    <t>潘阿美</t>
  </si>
  <si>
    <t>詹月桂</t>
  </si>
  <si>
    <t>陳阿美</t>
  </si>
  <si>
    <t>林吳淑如</t>
  </si>
  <si>
    <t>吳文達</t>
  </si>
  <si>
    <t>許細明</t>
  </si>
  <si>
    <t>許楊蘭</t>
  </si>
  <si>
    <t>車學俊</t>
  </si>
  <si>
    <t>邱游梅</t>
  </si>
  <si>
    <t>於鄧玉嬌</t>
  </si>
  <si>
    <t>游清朝</t>
  </si>
  <si>
    <t>陳複華</t>
  </si>
  <si>
    <t>林瑞枝</t>
  </si>
  <si>
    <t>吳烈夫</t>
  </si>
  <si>
    <t>張惠美</t>
  </si>
  <si>
    <t>李志賢</t>
  </si>
  <si>
    <t>游福全</t>
  </si>
  <si>
    <t>王明仁</t>
  </si>
  <si>
    <t>劉新昌</t>
  </si>
  <si>
    <t>陳良雄</t>
  </si>
  <si>
    <t>陳簡金枝</t>
  </si>
  <si>
    <t>柯水龍</t>
  </si>
  <si>
    <t>王鴻湖</t>
  </si>
  <si>
    <t>蔡仁智</t>
  </si>
  <si>
    <t>鄭連有</t>
  </si>
  <si>
    <t>陳宏欣</t>
  </si>
  <si>
    <t>彭淑妹</t>
  </si>
  <si>
    <t>藍啟誠</t>
  </si>
  <si>
    <t>陳琪鈁</t>
  </si>
  <si>
    <t>游秀蘭</t>
  </si>
  <si>
    <t>蔡雲</t>
  </si>
  <si>
    <t>呂逢江</t>
  </si>
  <si>
    <t>蔡文龍</t>
  </si>
  <si>
    <t>古秀妹</t>
  </si>
  <si>
    <t>何秀雀</t>
  </si>
  <si>
    <t>卓劉月</t>
  </si>
  <si>
    <t>陳基圓</t>
  </si>
  <si>
    <t>李加添</t>
  </si>
  <si>
    <t>呂清山</t>
  </si>
  <si>
    <t>蔡美惠</t>
  </si>
  <si>
    <t>張素真</t>
  </si>
  <si>
    <t>簡精峰</t>
  </si>
  <si>
    <t>余進賢</t>
  </si>
  <si>
    <t>游黃明媛</t>
  </si>
  <si>
    <t>張秀鳳</t>
  </si>
  <si>
    <t>楊炳輝</t>
  </si>
  <si>
    <t>劉杰松</t>
  </si>
  <si>
    <t>林青熥</t>
  </si>
  <si>
    <t>楊阿春</t>
  </si>
  <si>
    <t>歐羽嫻</t>
  </si>
  <si>
    <t>詹君萍</t>
  </si>
  <si>
    <t>陳豐志</t>
  </si>
  <si>
    <t>呂王淑李</t>
  </si>
  <si>
    <t>馬慧珍</t>
  </si>
  <si>
    <t>陳德生</t>
  </si>
  <si>
    <t>呂文進</t>
  </si>
  <si>
    <t>李蕙如</t>
  </si>
  <si>
    <t>余福龍</t>
  </si>
  <si>
    <t>楊月枝</t>
  </si>
  <si>
    <t>吳美華</t>
  </si>
  <si>
    <t>余進何</t>
  </si>
  <si>
    <t>余周香蘭</t>
  </si>
  <si>
    <t>林梅鳳</t>
  </si>
  <si>
    <t>林碧雄</t>
  </si>
  <si>
    <t>賴騰文</t>
  </si>
  <si>
    <t>李鳳英</t>
  </si>
  <si>
    <t>黃玉娥</t>
  </si>
  <si>
    <t>謝永發</t>
  </si>
  <si>
    <t>林燈壽</t>
  </si>
  <si>
    <t>簡志正</t>
  </si>
  <si>
    <t>吳定憲</t>
  </si>
  <si>
    <t>林素</t>
  </si>
  <si>
    <t>林春花</t>
  </si>
  <si>
    <t>楊木棍</t>
  </si>
  <si>
    <t>陳玉英</t>
  </si>
  <si>
    <t>張清豐</t>
  </si>
  <si>
    <t>李錦濤</t>
  </si>
  <si>
    <t>李秀蘭</t>
  </si>
  <si>
    <t>劉思玉</t>
  </si>
  <si>
    <t>王品森</t>
  </si>
  <si>
    <t>邱謝連香</t>
  </si>
  <si>
    <t>邱垂芃</t>
  </si>
  <si>
    <t>許素秋</t>
  </si>
  <si>
    <t>陳朝銘</t>
  </si>
  <si>
    <t>戴陳仙妹</t>
  </si>
  <si>
    <t>劉瑛珠</t>
  </si>
  <si>
    <t>陳怡樺</t>
  </si>
  <si>
    <t>宋隆中</t>
  </si>
  <si>
    <t>孫桂英</t>
  </si>
  <si>
    <t>胡秋玲</t>
  </si>
  <si>
    <t>戴秀陵</t>
  </si>
  <si>
    <t>胡世忠</t>
  </si>
  <si>
    <t>陳詩豪</t>
  </si>
  <si>
    <t>李忠</t>
  </si>
  <si>
    <t>簡麗芳</t>
  </si>
  <si>
    <t>林國超</t>
  </si>
  <si>
    <t>游恭麟</t>
  </si>
  <si>
    <t>黃雅玲</t>
  </si>
  <si>
    <t>李富田</t>
  </si>
  <si>
    <t>李清五</t>
  </si>
  <si>
    <t>褚順彬</t>
  </si>
  <si>
    <t>黃雲婷</t>
  </si>
  <si>
    <t>曾錦圓</t>
    <phoneticPr fontId="3" type="noConversion"/>
  </si>
  <si>
    <t>黃勝堯</t>
  </si>
  <si>
    <t>于廖月香</t>
  </si>
  <si>
    <t>歐麗秋</t>
  </si>
  <si>
    <t>葉林素蘭</t>
  </si>
  <si>
    <t>范左信</t>
  </si>
  <si>
    <t>陳信利</t>
  </si>
  <si>
    <t>楊文吉</t>
  </si>
  <si>
    <t>阿傑</t>
  </si>
  <si>
    <t>謝明翰</t>
  </si>
  <si>
    <t>黃榮堂</t>
  </si>
  <si>
    <t>陳朝傑</t>
  </si>
  <si>
    <t>平均值</t>
    <phoneticPr fontId="3" type="noConversion"/>
  </si>
  <si>
    <t>標準差</t>
    <phoneticPr fontId="3" type="noConversion"/>
  </si>
  <si>
    <t>最大數</t>
    <phoneticPr fontId="3" type="noConversion"/>
  </si>
  <si>
    <t>最小數</t>
    <phoneticPr fontId="3" type="noConversion"/>
  </si>
  <si>
    <t>&lt;8</t>
    <phoneticPr fontId="3" type="noConversion"/>
  </si>
  <si>
    <t>8-9.9</t>
    <phoneticPr fontId="3" type="noConversion"/>
  </si>
  <si>
    <t>1.2-1.6</t>
    <phoneticPr fontId="3" type="noConversion"/>
  </si>
  <si>
    <t>&gt;1.6</t>
    <phoneticPr fontId="3" type="noConversion"/>
  </si>
  <si>
    <t>指標</t>
    <phoneticPr fontId="3" type="noConversion"/>
  </si>
  <si>
    <t>&lt;26</t>
    <phoneticPr fontId="3" type="noConversion"/>
  </si>
  <si>
    <t>26-30</t>
    <phoneticPr fontId="3" type="noConversion"/>
  </si>
  <si>
    <t>30-32</t>
    <phoneticPr fontId="3" type="noConversion"/>
  </si>
  <si>
    <t>32-34</t>
    <phoneticPr fontId="3" type="noConversion"/>
  </si>
  <si>
    <t>34-36</t>
    <phoneticPr fontId="3" type="noConversion"/>
  </si>
  <si>
    <t>&gt;36</t>
    <phoneticPr fontId="3" type="noConversion"/>
  </si>
  <si>
    <t>&gt;37</t>
    <phoneticPr fontId="3" type="noConversion"/>
  </si>
  <si>
    <t>學會評量</t>
    <phoneticPr fontId="3" type="noConversion"/>
  </si>
  <si>
    <t>受檢率</t>
  </si>
  <si>
    <t>大於</t>
    <phoneticPr fontId="3" type="noConversion"/>
  </si>
  <si>
    <t>小於</t>
    <phoneticPr fontId="3" type="noConversion"/>
  </si>
  <si>
    <t>公司KPI</t>
    <phoneticPr fontId="3" type="noConversion"/>
  </si>
  <si>
    <t>需改善之個案數</t>
    <phoneticPr fontId="3" type="noConversion"/>
  </si>
  <si>
    <t>Albumin&gt;3.8</t>
    <phoneticPr fontId="3" type="noConversion"/>
  </si>
  <si>
    <t>HB&gt;10</t>
    <phoneticPr fontId="3" type="noConversion"/>
  </si>
  <si>
    <t>UF&lt;0.05</t>
    <phoneticPr fontId="3" type="noConversion"/>
  </si>
  <si>
    <t>KTV&gt;1.5</t>
    <phoneticPr fontId="3" type="noConversion"/>
  </si>
  <si>
    <t>Ca*p&lt;55</t>
    <phoneticPr fontId="3" type="noConversion"/>
  </si>
  <si>
    <t>Tsat&gt;20%</t>
    <phoneticPr fontId="3" type="noConversion"/>
  </si>
  <si>
    <t>參考正常值</t>
    <phoneticPr fontId="3" type="noConversion"/>
  </si>
  <si>
    <t>&lt;100</t>
    <phoneticPr fontId="3" type="noConversion"/>
  </si>
  <si>
    <t>&gt;300</t>
    <phoneticPr fontId="3" type="noConversion"/>
  </si>
  <si>
    <r>
      <t>&gt;</t>
    </r>
    <r>
      <rPr>
        <sz val="12"/>
        <rFont val="新細明體"/>
        <family val="1"/>
        <charset val="136"/>
      </rPr>
      <t>4</t>
    </r>
    <phoneticPr fontId="3" type="noConversion"/>
  </si>
  <si>
    <t>&gt;8</t>
    <phoneticPr fontId="3" type="noConversion"/>
  </si>
  <si>
    <r>
      <t>&lt;</t>
    </r>
    <r>
      <rPr>
        <sz val="12"/>
        <rFont val="新細明體"/>
        <family val="1"/>
        <charset val="136"/>
      </rPr>
      <t>1</t>
    </r>
    <phoneticPr fontId="3" type="noConversion"/>
  </si>
  <si>
    <r>
      <t>&gt;</t>
    </r>
    <r>
      <rPr>
        <sz val="12"/>
        <rFont val="新細明體"/>
        <family val="1"/>
        <charset val="136"/>
      </rPr>
      <t>0.55</t>
    </r>
    <phoneticPr fontId="3" type="noConversion"/>
  </si>
  <si>
    <t>&gt;7</t>
    <phoneticPr fontId="3" type="noConversion"/>
  </si>
  <si>
    <r>
      <t>&gt;</t>
    </r>
    <r>
      <rPr>
        <sz val="12"/>
        <rFont val="新細明體"/>
        <family val="1"/>
        <charset val="136"/>
      </rPr>
      <t>300</t>
    </r>
    <phoneticPr fontId="3" type="noConversion"/>
  </si>
  <si>
    <r>
      <t>&gt;</t>
    </r>
    <r>
      <rPr>
        <sz val="12"/>
        <rFont val="新細明體"/>
        <family val="1"/>
        <charset val="136"/>
      </rPr>
      <t>6</t>
    </r>
    <r>
      <rPr>
        <sz val="12"/>
        <rFont val="新細明體"/>
        <family val="1"/>
        <charset val="136"/>
      </rPr>
      <t>0</t>
    </r>
    <phoneticPr fontId="3" type="noConversion"/>
  </si>
  <si>
    <t>&gt;1</t>
    <phoneticPr fontId="3" type="noConversion"/>
  </si>
  <si>
    <t>楊貞雄</t>
  </si>
  <si>
    <t>111.03.10</t>
  </si>
  <si>
    <t>111.03.09</t>
  </si>
  <si>
    <t>111.03.07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</si>
</sst>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_ "/>
    <numFmt numFmtId="166" formatCode="_-* #,##0.0_-;\-* #,##0.0_-;_-* &quot;-&quot;_-;_-@_-"/>
    <numFmt numFmtId="167" formatCode="m&quot;月&quot;d&quot;日&quot;"/>
    <numFmt numFmtId="168" formatCode="0.0"/>
    <numFmt numFmtId="169" formatCode="0_ "/>
  </numFmts>
  <fonts count="12"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</font>
    <font>
      <sz val="12"/>
      <color indexed="57"/>
      <name val="新細明體"/>
      <family val="1"/>
      <charset val="136"/>
    </font>
    <font>
      <sz val="11"/>
      <name val="標楷體"/>
      <family val="4"/>
      <charset val="136"/>
    </font>
    <font>
      <sz val="12"/>
      <color indexed="62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32">
    <xf numFmtId="0" fontId="0" fillId="0" borderId="0" xfId="0"/>
    <xf numFmtId="0" fontId="2" fillId="0" borderId="0" xfId="0" applyFont="1"/>
    <xf numFmtId="0" fontId="0" fillId="15" borderId="0" xfId="0" applyFill="1"/>
    <xf numFmtId="164" fontId="2" fillId="15" borderId="0" xfId="1" applyNumberFormat="1" applyFont="1" applyFill="1"/>
    <xf numFmtId="165" fontId="2" fillId="16" borderId="0" xfId="0" applyNumberFormat="1" applyFont="1" applyFill="1"/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9" fontId="2" fillId="0" borderId="0" xfId="1" applyFont="1"/>
    <xf numFmtId="164" fontId="2" fillId="0" borderId="0" xfId="2" applyNumberFormat="1" applyFont="1" applyFill="1"/>
    <xf numFmtId="165" fontId="2" fillId="0" borderId="0" xfId="0" applyNumberFormat="1" applyFont="1"/>
    <xf numFmtId="164" fontId="0" fillId="0" borderId="0" xfId="1" applyNumberFormat="1" applyFont="1"/>
    <xf numFmtId="166" fontId="0" fillId="0" borderId="0" xfId="0" applyNumberFormat="1"/>
    <xf numFmtId="164" fontId="0" fillId="0" borderId="0" xfId="1" applyNumberFormat="1" applyFont="1" applyFill="1"/>
    <xf numFmtId="10" fontId="0" fillId="0" borderId="0" xfId="1" applyNumberFormat="1" applyFont="1" applyFill="1"/>
    <xf numFmtId="0" fontId="4" fillId="0" borderId="2" xfId="0" applyFont="1" applyBorder="1"/>
    <xf numFmtId="167" fontId="4" fillId="0" borderId="2" xfId="0" quotePrefix="1" applyNumberFormat="1" applyFont="1" applyBorder="1"/>
    <xf numFmtId="9" fontId="0" fillId="0" borderId="0" xfId="1" applyFont="1" applyFill="1"/>
    <xf numFmtId="16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6" fillId="0" borderId="0" xfId="0" applyFont="1"/>
    <xf numFmtId="10" fontId="2" fillId="0" borderId="0" xfId="1" applyNumberFormat="1" applyFont="1" applyFill="1"/>
    <xf numFmtId="164" fontId="2" fillId="0" borderId="0" xfId="1" applyNumberFormat="1" applyFont="1" applyFill="1"/>
    <xf numFmtId="169" fontId="2" fillId="0" borderId="0" xfId="0" applyNumberFormat="1" applyFont="1"/>
    <xf numFmtId="0" fontId="4" fillId="0" borderId="2" xfId="0" quotePrefix="1" applyFont="1" applyBorder="1"/>
    <xf numFmtId="0" fontId="4" fillId="0" borderId="0" xfId="0" quotePrefix="1" applyFont="1"/>
    <xf numFmtId="0" fontId="7" fillId="0" borderId="0" xfId="0" applyFont="1"/>
    <xf numFmtId="169" fontId="2" fillId="0" borderId="0" xfId="1" applyNumberFormat="1" applyFont="1" applyFill="1"/>
    <xf numFmtId="0" fontId="8" fillId="0" borderId="0" xfId="0" applyFont="1"/>
    <xf numFmtId="10" fontId="2" fillId="0" borderId="0" xfId="1" applyNumberFormat="1" applyFont="1"/>
  </cellXfs>
  <cellStyles count="23">
    <cellStyle name="20% - 輔色1 2" xfId="3" xr:uid="{00000000-0005-0000-0000-000000000000}"/>
    <cellStyle name="20% - 輔色2 2" xfId="4" xr:uid="{00000000-0005-0000-0000-000001000000}"/>
    <cellStyle name="20% - 輔色3 2" xfId="5" xr:uid="{00000000-0005-0000-0000-000002000000}"/>
    <cellStyle name="20% - 輔色4 2" xfId="6" xr:uid="{00000000-0005-0000-0000-000003000000}"/>
    <cellStyle name="20% - 輔色5 2" xfId="7" xr:uid="{00000000-0005-0000-0000-000004000000}"/>
    <cellStyle name="20% - 輔色6 2" xfId="8" xr:uid="{00000000-0005-0000-0000-000005000000}"/>
    <cellStyle name="40% - 輔色1 2" xfId="9" xr:uid="{00000000-0005-0000-0000-000006000000}"/>
    <cellStyle name="40% - 輔色2 2" xfId="10" xr:uid="{00000000-0005-0000-0000-000007000000}"/>
    <cellStyle name="40% - 輔色3 2" xfId="11" xr:uid="{00000000-0005-0000-0000-000008000000}"/>
    <cellStyle name="40% - 輔色4 2" xfId="12" xr:uid="{00000000-0005-0000-0000-000009000000}"/>
    <cellStyle name="40% - 輔色5 2" xfId="13" xr:uid="{00000000-0005-0000-0000-00000A000000}"/>
    <cellStyle name="40% - 輔色6 2" xfId="14" xr:uid="{00000000-0005-0000-0000-00000B000000}"/>
    <cellStyle name="Normal" xfId="0" builtinId="0"/>
    <cellStyle name="Percent" xfId="1" builtinId="5"/>
    <cellStyle name="一般 2" xfId="15" xr:uid="{00000000-0005-0000-0000-00000D000000}"/>
    <cellStyle name="一般 3" xfId="16" xr:uid="{00000000-0005-0000-0000-00000E000000}"/>
    <cellStyle name="一般 4" xfId="17" xr:uid="{00000000-0005-0000-0000-00000F000000}"/>
    <cellStyle name="一般 5" xfId="18" xr:uid="{00000000-0005-0000-0000-000010000000}"/>
    <cellStyle name="百分比 2" xfId="19" xr:uid="{00000000-0005-0000-0000-000012000000}"/>
    <cellStyle name="百分比 3" xfId="2" xr:uid="{00000000-0005-0000-0000-000013000000}"/>
    <cellStyle name="百分比 4" xfId="20" xr:uid="{00000000-0005-0000-0000-000014000000}"/>
    <cellStyle name="備註 2" xfId="21" xr:uid="{00000000-0005-0000-0000-000015000000}"/>
    <cellStyle name="備註 3" xfId="22" xr:uid="{00000000-0005-0000-0000-000016000000}"/>
  </cellStyles>
  <dxfs count="83">
    <dxf>
      <font>
        <color auto="1"/>
        <name val="新細明體"/>
        <scheme val="none"/>
      </font>
      <fill>
        <patternFill>
          <bgColor rgb="FFFFCCFF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5703;&#29702;&#37096;\&#35703;&#29702;&#37096;_&#36879;&#26512;&#20013;&#24515;\&#23560;&#26696;\TSN\112TSN\112.03\202303&#26376;&#27599;&#26376;&#35413;&#20272;&#22577;&#215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"/>
      <sheetName val="HDLAB"/>
      <sheetName val="名單"/>
      <sheetName val="成績單"/>
      <sheetName val="Sheet1"/>
      <sheetName val="叮嚀"/>
      <sheetName val="Glucose"/>
      <sheetName val="Hba1c"/>
      <sheetName val="iPTH"/>
      <sheetName val="RHe"/>
      <sheetName val="TAST"/>
      <sheetName val="Ferritin"/>
      <sheetName val="HCV AB"/>
      <sheetName val="HBsAg"/>
      <sheetName val="ANTI-HBsAb"/>
      <sheetName val="聯合alb"/>
      <sheetName val="Al"/>
      <sheetName val="ID"/>
    </sheetNames>
    <sheetDataSet>
      <sheetData sheetId="0" refreshError="1"/>
      <sheetData sheetId="1">
        <row r="1"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  <cell r="BZ1">
            <v>78</v>
          </cell>
          <cell r="CA1">
            <v>79</v>
          </cell>
        </row>
        <row r="2">
          <cell r="D2" t="str">
            <v>姓名</v>
          </cell>
          <cell r="E2" t="str">
            <v>床位</v>
          </cell>
          <cell r="F2" t="str">
            <v>日期</v>
          </cell>
          <cell r="G2" t="str">
            <v>WBC</v>
          </cell>
          <cell r="H2" t="str">
            <v>RBC</v>
          </cell>
          <cell r="I2" t="str">
            <v>HBC</v>
          </cell>
          <cell r="J2" t="str">
            <v>HCT</v>
          </cell>
          <cell r="K2" t="str">
            <v>MCV</v>
          </cell>
          <cell r="L2" t="str">
            <v>Platelet</v>
          </cell>
          <cell r="M2" t="str">
            <v>R-He</v>
          </cell>
          <cell r="N2" t="str">
            <v>Albumin</v>
          </cell>
          <cell r="O2" t="str">
            <v>AST</v>
          </cell>
          <cell r="P2" t="str">
            <v>ALT</v>
          </cell>
          <cell r="Q2" t="str">
            <v>Alka_line-P</v>
          </cell>
          <cell r="R2" t="str">
            <v>Total_bilirubin</v>
          </cell>
          <cell r="S2" t="str">
            <v>Chole_sterol</v>
          </cell>
          <cell r="T2" t="str">
            <v>Triglyceride</v>
          </cell>
          <cell r="U2" t="str">
            <v>Glucose</v>
          </cell>
          <cell r="V2" t="str">
            <v>透析前體重</v>
          </cell>
          <cell r="W2" t="str">
            <v>透析後體重</v>
          </cell>
          <cell r="X2" t="str">
            <v>本次透析時間</v>
          </cell>
          <cell r="Y2" t="str">
            <v>本次透析前BUN</v>
          </cell>
          <cell r="Z2" t="str">
            <v>本次透析後BUN</v>
          </cell>
          <cell r="AA2" t="str">
            <v>下次透析前BUN</v>
          </cell>
          <cell r="AB2" t="str">
            <v>兩次透析間隔</v>
          </cell>
          <cell r="AC2" t="str">
            <v>Creatinine</v>
          </cell>
          <cell r="AD2" t="str">
            <v>Uric acid</v>
          </cell>
          <cell r="AE2" t="str">
            <v>Na</v>
          </cell>
          <cell r="AF2" t="str">
            <v>K</v>
          </cell>
          <cell r="AG2" t="str">
            <v>Cl</v>
          </cell>
          <cell r="AH2" t="str">
            <v>全鈣</v>
          </cell>
          <cell r="AI2" t="str">
            <v>離子鈣</v>
          </cell>
          <cell r="AJ2" t="str">
            <v>P</v>
          </cell>
          <cell r="AK2" t="str">
            <v>Fe</v>
          </cell>
          <cell r="AL2" t="str">
            <v>UIBC</v>
          </cell>
          <cell r="AM2" t="str">
            <v>TIBC</v>
          </cell>
          <cell r="AN2" t="str">
            <v>Ferritin</v>
          </cell>
          <cell r="AO2" t="str">
            <v>Al</v>
          </cell>
          <cell r="AP2" t="str">
            <v>Mg</v>
          </cell>
          <cell r="AQ2" t="str">
            <v>intact-PTH</v>
          </cell>
          <cell r="AR2" t="str">
            <v>Cardiac_/thoracic ratio</v>
          </cell>
          <cell r="AS2" t="str">
            <v>HBsAg</v>
          </cell>
          <cell r="AT2" t="str">
            <v>Anti-HCV</v>
          </cell>
          <cell r="AU2" t="str">
            <v>EKG</v>
          </cell>
          <cell r="AV2" t="str">
            <v>hb-a1c</v>
          </cell>
          <cell r="AW2" t="str">
            <v>γ-GT</v>
          </cell>
          <cell r="AX2" t="str">
            <v>MCH</v>
          </cell>
          <cell r="AY2" t="str">
            <v>MCHC</v>
          </cell>
          <cell r="AZ2" t="str">
            <v>RDW</v>
          </cell>
          <cell r="BA2" t="str">
            <v>ANTI-HBS</v>
          </cell>
          <cell r="BB2" t="str">
            <v>HS-CRP</v>
          </cell>
          <cell r="BC2" t="str">
            <v>HDL-C</v>
          </cell>
          <cell r="BD2" t="str">
            <v>VLDL-C</v>
          </cell>
          <cell r="BE2" t="str">
            <v>LDL-C</v>
          </cell>
          <cell r="BF2" t="str">
            <v>CHOL/HDLC</v>
          </cell>
          <cell r="BG2" t="str">
            <v>LDLC/HDLC</v>
          </cell>
          <cell r="BH2" t="str">
            <v>ANTI-HBcAb</v>
          </cell>
          <cell r="BI2" t="str">
            <v>URR</v>
          </cell>
          <cell r="BJ2" t="str">
            <v>KTV(D)</v>
          </cell>
          <cell r="BK2" t="str">
            <v>KTV(G)</v>
          </cell>
          <cell r="BM2" t="str">
            <v>TACurea</v>
          </cell>
          <cell r="BN2" t="str">
            <v>URR％</v>
          </cell>
          <cell r="BO2" t="str">
            <v>R-He</v>
          </cell>
          <cell r="BP2" t="str">
            <v>ANTI-HBsAb</v>
          </cell>
          <cell r="BQ2" t="str">
            <v>Glucose</v>
          </cell>
          <cell r="BR2" t="str">
            <v>HbA1C</v>
          </cell>
          <cell r="BS2" t="str">
            <v xml:space="preserve">intact-PTH </v>
          </cell>
          <cell r="BT2" t="str">
            <v>姓名</v>
          </cell>
          <cell r="BU2" t="str">
            <v>pre BW</v>
          </cell>
          <cell r="BV2" t="str">
            <v>post BW</v>
          </cell>
          <cell r="BW2" t="str">
            <v>乾體重</v>
          </cell>
          <cell r="BX2" t="str">
            <v>增加5%</v>
          </cell>
          <cell r="BY2" t="str">
            <v>透析時間/hrs</v>
          </cell>
          <cell r="BZ2" t="str">
            <v>間隔時間/hrs</v>
          </cell>
          <cell r="CA2" t="str">
            <v>kt/v(Daugirdas)</v>
          </cell>
        </row>
        <row r="3">
          <cell r="D3" t="str">
            <v>吳俊源</v>
          </cell>
          <cell r="E3" t="str">
            <v>U323</v>
          </cell>
          <cell r="F3">
            <v>1120308</v>
          </cell>
          <cell r="G3">
            <v>5.62</v>
          </cell>
          <cell r="H3">
            <v>3.61</v>
          </cell>
          <cell r="I3">
            <v>11.2</v>
          </cell>
          <cell r="J3">
            <v>31.6</v>
          </cell>
          <cell r="K3">
            <v>87.5</v>
          </cell>
          <cell r="L3">
            <v>204</v>
          </cell>
          <cell r="N3">
            <v>4</v>
          </cell>
          <cell r="O3">
            <v>14</v>
          </cell>
          <cell r="P3">
            <v>9</v>
          </cell>
          <cell r="Q3">
            <v>62</v>
          </cell>
          <cell r="R3">
            <v>0.7</v>
          </cell>
          <cell r="S3">
            <v>131</v>
          </cell>
          <cell r="T3">
            <v>240</v>
          </cell>
          <cell r="Y3">
            <v>52</v>
          </cell>
          <cell r="Z3">
            <v>15</v>
          </cell>
          <cell r="AC3">
            <v>12.63</v>
          </cell>
          <cell r="AD3">
            <v>6.3</v>
          </cell>
          <cell r="AE3">
            <v>138</v>
          </cell>
          <cell r="AF3">
            <v>3.9</v>
          </cell>
          <cell r="AH3">
            <v>7.7</v>
          </cell>
          <cell r="AJ3">
            <v>2.2000000000000002</v>
          </cell>
          <cell r="AK3">
            <v>54</v>
          </cell>
          <cell r="AM3">
            <v>239</v>
          </cell>
          <cell r="AN3">
            <v>106.1</v>
          </cell>
          <cell r="AX3">
            <v>31</v>
          </cell>
          <cell r="AY3">
            <v>35.4</v>
          </cell>
          <cell r="AZ3">
            <v>12.6</v>
          </cell>
          <cell r="BI3">
            <v>0.71</v>
          </cell>
          <cell r="BK3">
            <v>1.24</v>
          </cell>
          <cell r="BN3">
            <v>71.15384615384616</v>
          </cell>
          <cell r="BO3">
            <v>36</v>
          </cell>
          <cell r="BQ3" t="str">
            <v/>
          </cell>
          <cell r="BT3" t="str">
            <v>吳俊源</v>
          </cell>
          <cell r="BU3">
            <v>67.05</v>
          </cell>
          <cell r="BV3">
            <v>64.349999999999994</v>
          </cell>
          <cell r="BW3">
            <v>64.5</v>
          </cell>
          <cell r="BX3">
            <v>3.953488372093019E-2</v>
          </cell>
          <cell r="BY3">
            <v>4</v>
          </cell>
          <cell r="BZ3">
            <v>44</v>
          </cell>
          <cell r="CA3">
            <v>1.4862472562959257</v>
          </cell>
        </row>
        <row r="4">
          <cell r="D4" t="str">
            <v>陳金華</v>
          </cell>
          <cell r="E4" t="str">
            <v>U325</v>
          </cell>
          <cell r="F4">
            <v>1120308</v>
          </cell>
          <cell r="G4">
            <v>7.1</v>
          </cell>
          <cell r="H4">
            <v>3.82</v>
          </cell>
          <cell r="I4">
            <v>11.4</v>
          </cell>
          <cell r="J4">
            <v>33.6</v>
          </cell>
          <cell r="K4">
            <v>88</v>
          </cell>
          <cell r="L4">
            <v>133</v>
          </cell>
          <cell r="N4">
            <v>4.0999999999999996</v>
          </cell>
          <cell r="O4">
            <v>26</v>
          </cell>
          <cell r="P4">
            <v>16</v>
          </cell>
          <cell r="Q4">
            <v>81</v>
          </cell>
          <cell r="R4">
            <v>0.7</v>
          </cell>
          <cell r="S4">
            <v>182</v>
          </cell>
          <cell r="T4">
            <v>15</v>
          </cell>
          <cell r="Y4">
            <v>75</v>
          </cell>
          <cell r="Z4">
            <v>15</v>
          </cell>
          <cell r="AC4">
            <v>10.83</v>
          </cell>
          <cell r="AD4">
            <v>6</v>
          </cell>
          <cell r="AE4">
            <v>128</v>
          </cell>
          <cell r="AF4">
            <v>4.4000000000000004</v>
          </cell>
          <cell r="AH4">
            <v>8.5</v>
          </cell>
          <cell r="AJ4">
            <v>5.8</v>
          </cell>
          <cell r="AK4">
            <v>51</v>
          </cell>
          <cell r="AM4">
            <v>221</v>
          </cell>
          <cell r="AN4">
            <v>621.5</v>
          </cell>
          <cell r="AX4">
            <v>29.8</v>
          </cell>
          <cell r="AY4">
            <v>33.9</v>
          </cell>
          <cell r="AZ4">
            <v>14</v>
          </cell>
          <cell r="BI4">
            <v>0.8</v>
          </cell>
          <cell r="BK4">
            <v>1.61</v>
          </cell>
          <cell r="BN4">
            <v>80</v>
          </cell>
          <cell r="BO4">
            <v>34.299999999999997</v>
          </cell>
          <cell r="BQ4" t="str">
            <v/>
          </cell>
          <cell r="BT4" t="str">
            <v>陳金華</v>
          </cell>
          <cell r="BU4">
            <v>46.25</v>
          </cell>
          <cell r="BV4">
            <v>43.8</v>
          </cell>
          <cell r="BW4">
            <v>43.4</v>
          </cell>
          <cell r="BX4">
            <v>6.5668202764976993E-2</v>
          </cell>
          <cell r="BY4">
            <v>4</v>
          </cell>
          <cell r="BZ4">
            <v>44</v>
          </cell>
          <cell r="CA4">
            <v>1.9683803406747686</v>
          </cell>
        </row>
        <row r="5">
          <cell r="D5" t="str">
            <v>吳美華</v>
          </cell>
          <cell r="E5" t="str">
            <v>U326</v>
          </cell>
          <cell r="F5">
            <v>1120308</v>
          </cell>
          <cell r="G5">
            <v>6.41</v>
          </cell>
          <cell r="H5">
            <v>3.81</v>
          </cell>
          <cell r="I5">
            <v>11.7</v>
          </cell>
          <cell r="J5">
            <v>35.200000000000003</v>
          </cell>
          <cell r="K5">
            <v>92.4</v>
          </cell>
          <cell r="L5">
            <v>222</v>
          </cell>
          <cell r="N5">
            <v>3.9</v>
          </cell>
          <cell r="O5">
            <v>13</v>
          </cell>
          <cell r="P5">
            <v>9</v>
          </cell>
          <cell r="Q5">
            <v>50</v>
          </cell>
          <cell r="R5">
            <v>0.7</v>
          </cell>
          <cell r="S5">
            <v>138</v>
          </cell>
          <cell r="T5">
            <v>58</v>
          </cell>
          <cell r="Y5">
            <v>97</v>
          </cell>
          <cell r="Z5">
            <v>27</v>
          </cell>
          <cell r="AC5">
            <v>9.4499999999999993</v>
          </cell>
          <cell r="AD5">
            <v>6.7</v>
          </cell>
          <cell r="AE5">
            <v>137</v>
          </cell>
          <cell r="AF5">
            <v>4.8</v>
          </cell>
          <cell r="AH5">
            <v>10.199999999999999</v>
          </cell>
          <cell r="AJ5">
            <v>4.7</v>
          </cell>
          <cell r="AK5">
            <v>113</v>
          </cell>
          <cell r="AM5">
            <v>236</v>
          </cell>
          <cell r="AN5">
            <v>967.1</v>
          </cell>
          <cell r="AX5">
            <v>30.7</v>
          </cell>
          <cell r="AY5">
            <v>33.200000000000003</v>
          </cell>
          <cell r="AZ5">
            <v>13.7</v>
          </cell>
          <cell r="BI5">
            <v>0.72</v>
          </cell>
          <cell r="BK5">
            <v>1.28</v>
          </cell>
          <cell r="BN5">
            <v>72.164948453608247</v>
          </cell>
          <cell r="BO5">
            <v>34.9</v>
          </cell>
          <cell r="BQ5" t="str">
            <v/>
          </cell>
          <cell r="BT5" t="str">
            <v>吳美華</v>
          </cell>
          <cell r="BU5">
            <v>52.45</v>
          </cell>
          <cell r="BV5">
            <v>50.4</v>
          </cell>
          <cell r="BW5">
            <v>50.3</v>
          </cell>
          <cell r="BX5">
            <v>4.2743538767395742E-2</v>
          </cell>
          <cell r="BY5">
            <v>4</v>
          </cell>
          <cell r="BZ5">
            <v>44</v>
          </cell>
          <cell r="CA5">
            <v>1.5240720216281933</v>
          </cell>
        </row>
        <row r="6">
          <cell r="D6" t="str">
            <v>王秀華</v>
          </cell>
          <cell r="E6" t="str">
            <v>U327</v>
          </cell>
          <cell r="F6">
            <v>1120308</v>
          </cell>
          <cell r="G6">
            <v>9.14</v>
          </cell>
          <cell r="H6">
            <v>3.09</v>
          </cell>
          <cell r="I6">
            <v>9.6999999999999993</v>
          </cell>
          <cell r="J6">
            <v>29.6</v>
          </cell>
          <cell r="K6">
            <v>95.8</v>
          </cell>
          <cell r="L6">
            <v>144</v>
          </cell>
          <cell r="N6">
            <v>4.0999999999999996</v>
          </cell>
          <cell r="O6">
            <v>13</v>
          </cell>
          <cell r="P6">
            <v>8</v>
          </cell>
          <cell r="Q6">
            <v>58</v>
          </cell>
          <cell r="R6">
            <v>0.7</v>
          </cell>
          <cell r="S6">
            <v>159</v>
          </cell>
          <cell r="T6">
            <v>295</v>
          </cell>
          <cell r="Y6">
            <v>92</v>
          </cell>
          <cell r="Z6">
            <v>28</v>
          </cell>
          <cell r="AC6">
            <v>13.77</v>
          </cell>
          <cell r="AD6">
            <v>9.1</v>
          </cell>
          <cell r="AE6">
            <v>137</v>
          </cell>
          <cell r="AF6">
            <v>6.5</v>
          </cell>
          <cell r="AH6">
            <v>8.6</v>
          </cell>
          <cell r="AJ6">
            <v>5.0999999999999996</v>
          </cell>
          <cell r="AK6">
            <v>50</v>
          </cell>
          <cell r="AM6">
            <v>208</v>
          </cell>
          <cell r="AN6">
            <v>843.8</v>
          </cell>
          <cell r="AX6">
            <v>31.4</v>
          </cell>
          <cell r="AY6">
            <v>32.799999999999997</v>
          </cell>
          <cell r="AZ6">
            <v>13.4</v>
          </cell>
          <cell r="BI6">
            <v>0.7</v>
          </cell>
          <cell r="BK6">
            <v>1.19</v>
          </cell>
          <cell r="BN6">
            <v>69.565217391304344</v>
          </cell>
          <cell r="BO6">
            <v>33.9</v>
          </cell>
          <cell r="BQ6" t="str">
            <v/>
          </cell>
          <cell r="BT6" t="str">
            <v>王秀華</v>
          </cell>
          <cell r="BU6">
            <v>73.599999999999994</v>
          </cell>
          <cell r="BV6">
            <v>70</v>
          </cell>
          <cell r="BW6">
            <v>69.599999999999994</v>
          </cell>
          <cell r="BX6">
            <v>5.7471264367816098E-2</v>
          </cell>
          <cell r="BY6">
            <v>3.83</v>
          </cell>
          <cell r="BZ6">
            <v>44</v>
          </cell>
          <cell r="CA6">
            <v>1.4466257466948369</v>
          </cell>
        </row>
        <row r="7">
          <cell r="D7" t="str">
            <v>楊炳輝</v>
          </cell>
          <cell r="E7" t="str">
            <v>U331</v>
          </cell>
          <cell r="F7">
            <v>1120308</v>
          </cell>
          <cell r="G7">
            <v>5.15</v>
          </cell>
          <cell r="H7">
            <v>3.31</v>
          </cell>
          <cell r="I7">
            <v>10.1</v>
          </cell>
          <cell r="J7">
            <v>30.4</v>
          </cell>
          <cell r="K7">
            <v>91.8</v>
          </cell>
          <cell r="L7">
            <v>124</v>
          </cell>
          <cell r="N7">
            <v>4.0999999999999996</v>
          </cell>
          <cell r="O7">
            <v>20</v>
          </cell>
          <cell r="P7">
            <v>20</v>
          </cell>
          <cell r="Q7">
            <v>66</v>
          </cell>
          <cell r="R7">
            <v>0.8</v>
          </cell>
          <cell r="S7">
            <v>124</v>
          </cell>
          <cell r="T7">
            <v>317</v>
          </cell>
          <cell r="Y7">
            <v>75</v>
          </cell>
          <cell r="Z7">
            <v>22</v>
          </cell>
          <cell r="AC7">
            <v>12.11</v>
          </cell>
          <cell r="AD7">
            <v>7.8</v>
          </cell>
          <cell r="AE7">
            <v>138</v>
          </cell>
          <cell r="AF7">
            <v>5.0999999999999996</v>
          </cell>
          <cell r="AH7">
            <v>8.9</v>
          </cell>
          <cell r="AJ7">
            <v>5.0999999999999996</v>
          </cell>
          <cell r="AK7">
            <v>55</v>
          </cell>
          <cell r="AM7">
            <v>257</v>
          </cell>
          <cell r="AN7">
            <v>807</v>
          </cell>
          <cell r="AX7">
            <v>30.5</v>
          </cell>
          <cell r="AY7">
            <v>33.200000000000003</v>
          </cell>
          <cell r="AZ7">
            <v>15</v>
          </cell>
          <cell r="BI7">
            <v>0.71</v>
          </cell>
          <cell r="BK7">
            <v>1.23</v>
          </cell>
          <cell r="BN7">
            <v>70.666666666666671</v>
          </cell>
          <cell r="BO7">
            <v>35</v>
          </cell>
          <cell r="BQ7">
            <v>203</v>
          </cell>
          <cell r="BR7">
            <v>5.5</v>
          </cell>
          <cell r="BT7" t="str">
            <v>楊炳輝</v>
          </cell>
          <cell r="BU7">
            <v>79.650000000000006</v>
          </cell>
          <cell r="BV7">
            <v>76.849999999999994</v>
          </cell>
          <cell r="BW7">
            <v>76.5</v>
          </cell>
          <cell r="BX7">
            <v>4.117647058823537E-2</v>
          </cell>
          <cell r="BY7">
            <v>4</v>
          </cell>
          <cell r="BZ7">
            <v>44</v>
          </cell>
          <cell r="CA7">
            <v>1.450290796269694</v>
          </cell>
        </row>
        <row r="8">
          <cell r="D8" t="str">
            <v>簡志正</v>
          </cell>
          <cell r="E8" t="str">
            <v>U335</v>
          </cell>
          <cell r="F8">
            <v>1120308</v>
          </cell>
          <cell r="G8">
            <v>7.25</v>
          </cell>
          <cell r="H8">
            <v>4.17</v>
          </cell>
          <cell r="I8">
            <v>12</v>
          </cell>
          <cell r="J8">
            <v>36.299999999999997</v>
          </cell>
          <cell r="K8">
            <v>87.1</v>
          </cell>
          <cell r="L8">
            <v>156</v>
          </cell>
          <cell r="N8">
            <v>3.6</v>
          </cell>
          <cell r="O8">
            <v>12</v>
          </cell>
          <cell r="P8">
            <v>8</v>
          </cell>
          <cell r="Q8">
            <v>89</v>
          </cell>
          <cell r="R8">
            <v>0.7</v>
          </cell>
          <cell r="S8">
            <v>172</v>
          </cell>
          <cell r="T8">
            <v>115</v>
          </cell>
          <cell r="Y8">
            <v>68</v>
          </cell>
          <cell r="Z8">
            <v>18</v>
          </cell>
          <cell r="AC8">
            <v>10.39</v>
          </cell>
          <cell r="AD8">
            <v>6.5</v>
          </cell>
          <cell r="AE8">
            <v>139</v>
          </cell>
          <cell r="AF8">
            <v>5.2</v>
          </cell>
          <cell r="AH8">
            <v>9.8000000000000007</v>
          </cell>
          <cell r="AJ8">
            <v>4.7</v>
          </cell>
          <cell r="AK8">
            <v>26</v>
          </cell>
          <cell r="AM8">
            <v>210</v>
          </cell>
          <cell r="AN8">
            <v>358.5</v>
          </cell>
          <cell r="AX8">
            <v>28.8</v>
          </cell>
          <cell r="AY8">
            <v>33.1</v>
          </cell>
          <cell r="AZ8">
            <v>14.1</v>
          </cell>
          <cell r="BI8">
            <v>0.74</v>
          </cell>
          <cell r="BK8">
            <v>1.33</v>
          </cell>
          <cell r="BN8">
            <v>73.529411764705884</v>
          </cell>
          <cell r="BO8">
            <v>32.799999999999997</v>
          </cell>
          <cell r="BQ8" t="str">
            <v/>
          </cell>
          <cell r="BS8">
            <v>621</v>
          </cell>
          <cell r="BT8" t="str">
            <v>簡志正</v>
          </cell>
          <cell r="BU8">
            <v>73.5</v>
          </cell>
          <cell r="BV8">
            <v>71.400000000000006</v>
          </cell>
          <cell r="BW8">
            <v>71.400000000000006</v>
          </cell>
          <cell r="BX8">
            <v>2.9411764705882269E-2</v>
          </cell>
          <cell r="BY8">
            <v>3.83</v>
          </cell>
          <cell r="BZ8">
            <v>44</v>
          </cell>
          <cell r="CA8">
            <v>1.542550578610371</v>
          </cell>
        </row>
        <row r="9">
          <cell r="D9" t="str">
            <v>吳昭明</v>
          </cell>
          <cell r="E9" t="str">
            <v>U338</v>
          </cell>
          <cell r="F9">
            <v>1120308</v>
          </cell>
          <cell r="G9">
            <v>7.01</v>
          </cell>
          <cell r="H9">
            <v>3.51</v>
          </cell>
          <cell r="I9">
            <v>10.7</v>
          </cell>
          <cell r="J9">
            <v>31.3</v>
          </cell>
          <cell r="K9">
            <v>89.2</v>
          </cell>
          <cell r="L9">
            <v>322</v>
          </cell>
          <cell r="N9">
            <v>4.3</v>
          </cell>
          <cell r="O9">
            <v>10</v>
          </cell>
          <cell r="P9">
            <v>10</v>
          </cell>
          <cell r="Q9">
            <v>74</v>
          </cell>
          <cell r="R9">
            <v>0.6</v>
          </cell>
          <cell r="S9">
            <v>129</v>
          </cell>
          <cell r="T9">
            <v>135</v>
          </cell>
          <cell r="Y9">
            <v>44</v>
          </cell>
          <cell r="Z9">
            <v>16</v>
          </cell>
          <cell r="AC9">
            <v>9.69</v>
          </cell>
          <cell r="AD9">
            <v>7</v>
          </cell>
          <cell r="AE9">
            <v>136</v>
          </cell>
          <cell r="AF9">
            <v>3.9</v>
          </cell>
          <cell r="AH9">
            <v>8.1</v>
          </cell>
          <cell r="AJ9">
            <v>5.5</v>
          </cell>
          <cell r="AK9">
            <v>47</v>
          </cell>
          <cell r="AM9">
            <v>269</v>
          </cell>
          <cell r="AN9">
            <v>120</v>
          </cell>
          <cell r="AX9">
            <v>30.5</v>
          </cell>
          <cell r="AY9">
            <v>34.200000000000003</v>
          </cell>
          <cell r="AZ9">
            <v>13.8</v>
          </cell>
          <cell r="BI9">
            <v>0.64</v>
          </cell>
          <cell r="BK9">
            <v>1.01</v>
          </cell>
          <cell r="BN9">
            <v>63.636363636363633</v>
          </cell>
          <cell r="BO9">
            <v>31.6</v>
          </cell>
          <cell r="BQ9" t="str">
            <v/>
          </cell>
          <cell r="BT9" t="str">
            <v>吳昭明</v>
          </cell>
          <cell r="BU9">
            <v>77.5</v>
          </cell>
          <cell r="BV9">
            <v>75.400000000000006</v>
          </cell>
          <cell r="BW9">
            <v>75.5</v>
          </cell>
          <cell r="BX9">
            <v>2.6490066225165563E-2</v>
          </cell>
          <cell r="BY9">
            <v>3.5</v>
          </cell>
          <cell r="BZ9">
            <v>44</v>
          </cell>
          <cell r="CA9">
            <v>1.167685480392151</v>
          </cell>
        </row>
        <row r="10">
          <cell r="D10" t="str">
            <v>蔡仁智</v>
          </cell>
          <cell r="E10" t="str">
            <v>U108</v>
          </cell>
          <cell r="F10">
            <v>1120308</v>
          </cell>
          <cell r="G10">
            <v>9.5399999999999991</v>
          </cell>
          <cell r="H10">
            <v>3.18</v>
          </cell>
          <cell r="I10">
            <v>10</v>
          </cell>
          <cell r="J10">
            <v>29.5</v>
          </cell>
          <cell r="K10">
            <v>92.8</v>
          </cell>
          <cell r="L10">
            <v>245</v>
          </cell>
          <cell r="N10">
            <v>4.0999999999999996</v>
          </cell>
          <cell r="O10">
            <v>12</v>
          </cell>
          <cell r="P10">
            <v>13</v>
          </cell>
          <cell r="Q10">
            <v>72</v>
          </cell>
          <cell r="R10">
            <v>0.7</v>
          </cell>
          <cell r="S10">
            <v>175</v>
          </cell>
          <cell r="T10">
            <v>211</v>
          </cell>
          <cell r="Y10">
            <v>109</v>
          </cell>
          <cell r="Z10">
            <v>41</v>
          </cell>
          <cell r="AC10">
            <v>13.61</v>
          </cell>
          <cell r="AD10">
            <v>9.1999999999999993</v>
          </cell>
          <cell r="AE10">
            <v>138</v>
          </cell>
          <cell r="AF10">
            <v>4.5999999999999996</v>
          </cell>
          <cell r="AH10">
            <v>8.9</v>
          </cell>
          <cell r="AJ10">
            <v>7.9</v>
          </cell>
          <cell r="AK10">
            <v>45</v>
          </cell>
          <cell r="AM10">
            <v>239</v>
          </cell>
          <cell r="AN10">
            <v>556.29999999999995</v>
          </cell>
          <cell r="AX10">
            <v>31.4</v>
          </cell>
          <cell r="AY10">
            <v>33.9</v>
          </cell>
          <cell r="AZ10">
            <v>13.2</v>
          </cell>
          <cell r="BI10">
            <v>0.62</v>
          </cell>
          <cell r="BK10">
            <v>0.98</v>
          </cell>
          <cell r="BN10">
            <v>62.385321100917437</v>
          </cell>
          <cell r="BO10">
            <v>36</v>
          </cell>
          <cell r="BQ10">
            <v>161</v>
          </cell>
          <cell r="BR10">
            <v>6.4</v>
          </cell>
          <cell r="BT10" t="str">
            <v>蔡仁智</v>
          </cell>
          <cell r="BU10">
            <v>98.2</v>
          </cell>
          <cell r="BV10">
            <v>95.45</v>
          </cell>
          <cell r="BW10">
            <v>95.5</v>
          </cell>
          <cell r="BX10">
            <v>2.8272251308900553E-2</v>
          </cell>
          <cell r="BY10">
            <v>4</v>
          </cell>
          <cell r="BZ10">
            <v>44</v>
          </cell>
          <cell r="CA10">
            <v>1.1440006427253924</v>
          </cell>
        </row>
        <row r="11">
          <cell r="D11" t="str">
            <v>邱簡阿秋</v>
          </cell>
          <cell r="E11" t="str">
            <v>U402</v>
          </cell>
          <cell r="F11">
            <v>1120309</v>
          </cell>
          <cell r="G11">
            <v>8.6300000000000008</v>
          </cell>
          <cell r="H11">
            <v>3.57</v>
          </cell>
          <cell r="I11">
            <v>11.5</v>
          </cell>
          <cell r="J11">
            <v>34.200000000000003</v>
          </cell>
          <cell r="K11">
            <v>95.8</v>
          </cell>
          <cell r="L11">
            <v>181</v>
          </cell>
          <cell r="N11">
            <v>3.6</v>
          </cell>
          <cell r="O11">
            <v>17</v>
          </cell>
          <cell r="P11">
            <v>17</v>
          </cell>
          <cell r="Q11">
            <v>110</v>
          </cell>
          <cell r="R11">
            <v>0.7</v>
          </cell>
          <cell r="S11">
            <v>143</v>
          </cell>
          <cell r="T11">
            <v>268</v>
          </cell>
          <cell r="Y11">
            <v>101</v>
          </cell>
          <cell r="Z11">
            <v>22</v>
          </cell>
          <cell r="AC11">
            <v>7.09</v>
          </cell>
          <cell r="AD11">
            <v>7</v>
          </cell>
          <cell r="AE11">
            <v>136</v>
          </cell>
          <cell r="AF11">
            <v>2.8</v>
          </cell>
          <cell r="AH11">
            <v>9.1999999999999993</v>
          </cell>
          <cell r="AJ11">
            <v>7.7</v>
          </cell>
          <cell r="AK11">
            <v>62</v>
          </cell>
          <cell r="AM11">
            <v>275</v>
          </cell>
          <cell r="AN11">
            <v>456.7</v>
          </cell>
          <cell r="AX11">
            <v>32.200000000000003</v>
          </cell>
          <cell r="AY11">
            <v>33.6</v>
          </cell>
          <cell r="AZ11">
            <v>15.7</v>
          </cell>
          <cell r="BI11">
            <v>0.78</v>
          </cell>
          <cell r="BK11">
            <v>1.52</v>
          </cell>
          <cell r="BN11">
            <v>78.21782178217822</v>
          </cell>
          <cell r="BO11">
            <v>34.700000000000003</v>
          </cell>
          <cell r="BQ11">
            <v>177</v>
          </cell>
          <cell r="BR11">
            <v>4.9000000000000004</v>
          </cell>
          <cell r="BS11">
            <v>1030</v>
          </cell>
          <cell r="BT11" t="str">
            <v>邱簡阿秋</v>
          </cell>
          <cell r="BU11">
            <v>61.5</v>
          </cell>
          <cell r="BV11">
            <v>60.15</v>
          </cell>
          <cell r="BW11">
            <v>60.2</v>
          </cell>
          <cell r="BX11">
            <v>2.159468438538201E-2</v>
          </cell>
          <cell r="BY11">
            <v>3.75</v>
          </cell>
          <cell r="BZ11">
            <v>44</v>
          </cell>
          <cell r="CA11">
            <v>1.7449266053666213</v>
          </cell>
        </row>
        <row r="12">
          <cell r="D12" t="str">
            <v>馬慧珍</v>
          </cell>
          <cell r="E12" t="str">
            <v>U403</v>
          </cell>
          <cell r="F12">
            <v>1120309</v>
          </cell>
          <cell r="G12">
            <v>9.82</v>
          </cell>
          <cell r="H12">
            <v>4.74</v>
          </cell>
          <cell r="I12">
            <v>11.1</v>
          </cell>
          <cell r="J12">
            <v>34.700000000000003</v>
          </cell>
          <cell r="K12">
            <v>73.2</v>
          </cell>
          <cell r="L12">
            <v>199</v>
          </cell>
          <cell r="N12">
            <v>3.7</v>
          </cell>
          <cell r="O12">
            <v>38</v>
          </cell>
          <cell r="P12">
            <v>58</v>
          </cell>
          <cell r="Q12">
            <v>83</v>
          </cell>
          <cell r="R12">
            <v>0.5</v>
          </cell>
          <cell r="S12">
            <v>131</v>
          </cell>
          <cell r="T12">
            <v>96</v>
          </cell>
          <cell r="Y12">
            <v>97</v>
          </cell>
          <cell r="Z12">
            <v>22</v>
          </cell>
          <cell r="AC12">
            <v>9.8800000000000008</v>
          </cell>
          <cell r="AD12">
            <v>11.4</v>
          </cell>
          <cell r="AE12">
            <v>137</v>
          </cell>
          <cell r="AF12">
            <v>4.8</v>
          </cell>
          <cell r="AH12">
            <v>9</v>
          </cell>
          <cell r="AJ12">
            <v>7</v>
          </cell>
          <cell r="AK12">
            <v>49</v>
          </cell>
          <cell r="AM12">
            <v>350</v>
          </cell>
          <cell r="AN12">
            <v>434.5</v>
          </cell>
          <cell r="AX12">
            <v>23.4</v>
          </cell>
          <cell r="AY12">
            <v>32</v>
          </cell>
          <cell r="AZ12">
            <v>16.7</v>
          </cell>
          <cell r="BI12">
            <v>0.77</v>
          </cell>
          <cell r="BK12">
            <v>1.48</v>
          </cell>
          <cell r="BN12">
            <v>77.319587628865989</v>
          </cell>
          <cell r="BO12">
            <v>25</v>
          </cell>
          <cell r="BQ12" t="str">
            <v/>
          </cell>
          <cell r="BT12" t="str">
            <v>馬慧珍</v>
          </cell>
          <cell r="BU12">
            <v>69.400000000000006</v>
          </cell>
          <cell r="BV12">
            <v>66.8</v>
          </cell>
          <cell r="BW12">
            <v>66.5</v>
          </cell>
          <cell r="BX12">
            <v>4.3609022556391062E-2</v>
          </cell>
          <cell r="BY12">
            <v>3.83</v>
          </cell>
          <cell r="BZ12">
            <v>44</v>
          </cell>
          <cell r="CA12">
            <v>1.7535952580784373</v>
          </cell>
        </row>
        <row r="13">
          <cell r="D13" t="str">
            <v>陳明輝</v>
          </cell>
          <cell r="E13" t="str">
            <v>U512</v>
          </cell>
          <cell r="F13">
            <v>1120311</v>
          </cell>
          <cell r="G13">
            <v>5.09</v>
          </cell>
          <cell r="H13">
            <v>3.77</v>
          </cell>
          <cell r="I13">
            <v>11.7</v>
          </cell>
          <cell r="J13">
            <v>33.200000000000003</v>
          </cell>
          <cell r="K13">
            <v>88.1</v>
          </cell>
          <cell r="L13">
            <v>117</v>
          </cell>
          <cell r="N13">
            <v>3.9</v>
          </cell>
          <cell r="O13">
            <v>14</v>
          </cell>
          <cell r="P13">
            <v>11</v>
          </cell>
          <cell r="Q13">
            <v>126</v>
          </cell>
          <cell r="R13">
            <v>1.1000000000000001</v>
          </cell>
          <cell r="S13">
            <v>154</v>
          </cell>
          <cell r="T13">
            <v>104</v>
          </cell>
          <cell r="Y13">
            <v>84</v>
          </cell>
          <cell r="Z13">
            <v>16</v>
          </cell>
          <cell r="AC13">
            <v>11.14</v>
          </cell>
          <cell r="AD13">
            <v>7.3</v>
          </cell>
          <cell r="AE13">
            <v>138</v>
          </cell>
          <cell r="AF13">
            <v>4.9000000000000004</v>
          </cell>
          <cell r="AH13">
            <v>8.9</v>
          </cell>
          <cell r="AJ13">
            <v>4.9000000000000004</v>
          </cell>
          <cell r="AK13">
            <v>82</v>
          </cell>
          <cell r="AM13">
            <v>212</v>
          </cell>
          <cell r="AN13">
            <v>977.4</v>
          </cell>
          <cell r="AX13">
            <v>31</v>
          </cell>
          <cell r="AY13">
            <v>35.200000000000003</v>
          </cell>
          <cell r="AZ13">
            <v>12.3</v>
          </cell>
          <cell r="BN13">
            <v>80.952380952380949</v>
          </cell>
          <cell r="BO13">
            <v>37</v>
          </cell>
          <cell r="BQ13">
            <v>254</v>
          </cell>
          <cell r="BS13">
            <v>714</v>
          </cell>
          <cell r="BT13" t="str">
            <v>陳明輝</v>
          </cell>
          <cell r="BU13">
            <v>61.5</v>
          </cell>
          <cell r="BV13">
            <v>58.7</v>
          </cell>
          <cell r="BW13">
            <v>58.7</v>
          </cell>
          <cell r="BX13">
            <v>4.7700170357751225E-2</v>
          </cell>
          <cell r="BY13">
            <v>4</v>
          </cell>
          <cell r="BZ13">
            <v>44</v>
          </cell>
          <cell r="CA13">
            <v>2.0011514826236314</v>
          </cell>
        </row>
        <row r="14">
          <cell r="D14" t="str">
            <v>李清五</v>
          </cell>
          <cell r="E14" t="str">
            <v>U515</v>
          </cell>
          <cell r="F14">
            <v>1120309</v>
          </cell>
          <cell r="G14">
            <v>5.04</v>
          </cell>
          <cell r="H14">
            <v>3.16</v>
          </cell>
          <cell r="I14">
            <v>10.199999999999999</v>
          </cell>
          <cell r="J14">
            <v>30.1</v>
          </cell>
          <cell r="K14">
            <v>95.3</v>
          </cell>
          <cell r="L14">
            <v>268</v>
          </cell>
          <cell r="N14">
            <v>3.8</v>
          </cell>
          <cell r="O14">
            <v>15</v>
          </cell>
          <cell r="P14">
            <v>7</v>
          </cell>
          <cell r="Q14">
            <v>59</v>
          </cell>
          <cell r="R14">
            <v>0.6</v>
          </cell>
          <cell r="S14">
            <v>187</v>
          </cell>
          <cell r="T14">
            <v>102</v>
          </cell>
          <cell r="Y14">
            <v>63</v>
          </cell>
          <cell r="Z14">
            <v>19</v>
          </cell>
          <cell r="AC14">
            <v>11.49</v>
          </cell>
          <cell r="AD14">
            <v>6.7</v>
          </cell>
          <cell r="AE14">
            <v>138</v>
          </cell>
          <cell r="AF14">
            <v>3.6</v>
          </cell>
          <cell r="AH14">
            <v>8.3000000000000007</v>
          </cell>
          <cell r="AJ14">
            <v>4.3</v>
          </cell>
          <cell r="AK14">
            <v>95</v>
          </cell>
          <cell r="AM14">
            <v>248</v>
          </cell>
          <cell r="AN14">
            <v>570.1</v>
          </cell>
          <cell r="AX14">
            <v>32.299999999999997</v>
          </cell>
          <cell r="AY14">
            <v>33.9</v>
          </cell>
          <cell r="AZ14">
            <v>12.7</v>
          </cell>
          <cell r="BI14">
            <v>0.7</v>
          </cell>
          <cell r="BK14">
            <v>1.2</v>
          </cell>
          <cell r="BN14">
            <v>69.841269841269835</v>
          </cell>
          <cell r="BO14">
            <v>36.9</v>
          </cell>
          <cell r="BQ14" t="str">
            <v/>
          </cell>
          <cell r="BT14" t="str">
            <v>李清五</v>
          </cell>
          <cell r="BU14">
            <v>74.349999999999994</v>
          </cell>
          <cell r="BV14">
            <v>71.900000000000006</v>
          </cell>
          <cell r="BW14">
            <v>72.099999999999994</v>
          </cell>
          <cell r="BX14">
            <v>3.1206657420249657E-2</v>
          </cell>
          <cell r="BY14">
            <v>4</v>
          </cell>
          <cell r="BZ14">
            <v>44</v>
          </cell>
          <cell r="CA14">
            <v>1.4111952535745673</v>
          </cell>
        </row>
        <row r="15">
          <cell r="D15" t="str">
            <v>陳新發</v>
          </cell>
          <cell r="E15" t="str">
            <v>U603</v>
          </cell>
          <cell r="F15">
            <v>1120309</v>
          </cell>
          <cell r="G15">
            <v>3.07</v>
          </cell>
          <cell r="H15">
            <v>3.05</v>
          </cell>
          <cell r="I15">
            <v>9.4</v>
          </cell>
          <cell r="J15">
            <v>28</v>
          </cell>
          <cell r="K15">
            <v>91.8</v>
          </cell>
          <cell r="L15">
            <v>54</v>
          </cell>
          <cell r="N15">
            <v>3.9</v>
          </cell>
          <cell r="O15">
            <v>9</v>
          </cell>
          <cell r="P15">
            <v>7</v>
          </cell>
          <cell r="Q15">
            <v>59</v>
          </cell>
          <cell r="R15">
            <v>0.4</v>
          </cell>
          <cell r="S15">
            <v>172</v>
          </cell>
          <cell r="T15">
            <v>51</v>
          </cell>
          <cell r="Y15">
            <v>80</v>
          </cell>
          <cell r="Z15">
            <v>27</v>
          </cell>
          <cell r="AC15">
            <v>9.6999999999999993</v>
          </cell>
          <cell r="AD15">
            <v>7.2</v>
          </cell>
          <cell r="AE15">
            <v>137</v>
          </cell>
          <cell r="AF15">
            <v>5.2</v>
          </cell>
          <cell r="AH15">
            <v>8.9</v>
          </cell>
          <cell r="AJ15">
            <v>7.9</v>
          </cell>
          <cell r="AK15">
            <v>75</v>
          </cell>
          <cell r="AM15">
            <v>179</v>
          </cell>
          <cell r="AN15">
            <v>671.6</v>
          </cell>
          <cell r="AX15">
            <v>30.8</v>
          </cell>
          <cell r="AY15">
            <v>33.6</v>
          </cell>
          <cell r="AZ15">
            <v>13.2</v>
          </cell>
          <cell r="BI15">
            <v>0.66</v>
          </cell>
          <cell r="BK15">
            <v>1.0900000000000001</v>
          </cell>
          <cell r="BN15">
            <v>66.25</v>
          </cell>
          <cell r="BO15">
            <v>34.700000000000003</v>
          </cell>
          <cell r="BQ15" t="str">
            <v/>
          </cell>
          <cell r="BT15" t="str">
            <v>陳新發</v>
          </cell>
          <cell r="BU15">
            <v>78</v>
          </cell>
          <cell r="BV15">
            <v>74.2</v>
          </cell>
          <cell r="BW15">
            <v>73.8</v>
          </cell>
          <cell r="BX15">
            <v>5.6910569105691096E-2</v>
          </cell>
          <cell r="BY15">
            <v>4</v>
          </cell>
          <cell r="BZ15">
            <v>44</v>
          </cell>
          <cell r="CA15">
            <v>1.3301619693731823</v>
          </cell>
        </row>
        <row r="16">
          <cell r="D16" t="str">
            <v>邱鈺銘</v>
          </cell>
          <cell r="E16" t="str">
            <v>U612</v>
          </cell>
          <cell r="F16">
            <v>1120309</v>
          </cell>
          <cell r="G16">
            <v>4.1500000000000004</v>
          </cell>
          <cell r="H16">
            <v>3.68</v>
          </cell>
          <cell r="I16">
            <v>11.1</v>
          </cell>
          <cell r="J16">
            <v>32.799999999999997</v>
          </cell>
          <cell r="K16">
            <v>89.1</v>
          </cell>
          <cell r="L16">
            <v>171</v>
          </cell>
          <cell r="N16">
            <v>4.3</v>
          </cell>
          <cell r="O16">
            <v>21</v>
          </cell>
          <cell r="P16">
            <v>48</v>
          </cell>
          <cell r="Q16">
            <v>73</v>
          </cell>
          <cell r="R16">
            <v>0.4</v>
          </cell>
          <cell r="S16">
            <v>153</v>
          </cell>
          <cell r="T16">
            <v>81</v>
          </cell>
          <cell r="Y16">
            <v>83</v>
          </cell>
          <cell r="Z16">
            <v>22</v>
          </cell>
          <cell r="AC16">
            <v>8.84</v>
          </cell>
          <cell r="AD16">
            <v>7</v>
          </cell>
          <cell r="AE16">
            <v>138</v>
          </cell>
          <cell r="AF16">
            <v>5.4</v>
          </cell>
          <cell r="AH16">
            <v>9.4</v>
          </cell>
          <cell r="AJ16">
            <v>4.5</v>
          </cell>
          <cell r="AK16">
            <v>58</v>
          </cell>
          <cell r="AM16">
            <v>217</v>
          </cell>
          <cell r="AN16">
            <v>986.3</v>
          </cell>
          <cell r="AX16">
            <v>30.2</v>
          </cell>
          <cell r="AY16">
            <v>33.799999999999997</v>
          </cell>
          <cell r="AZ16">
            <v>13.2</v>
          </cell>
          <cell r="BI16">
            <v>0.73</v>
          </cell>
          <cell r="BK16">
            <v>1.33</v>
          </cell>
          <cell r="BN16">
            <v>73.493975903614455</v>
          </cell>
          <cell r="BO16">
            <v>34.9</v>
          </cell>
          <cell r="BQ16" t="str">
            <v/>
          </cell>
          <cell r="BT16" t="str">
            <v>邱鈺銘</v>
          </cell>
          <cell r="BU16">
            <v>54.3</v>
          </cell>
          <cell r="BV16">
            <v>52.7</v>
          </cell>
          <cell r="BW16">
            <v>52.8</v>
          </cell>
          <cell r="BX16">
            <v>2.8409090909090912E-2</v>
          </cell>
          <cell r="BY16">
            <v>4</v>
          </cell>
          <cell r="BZ16">
            <v>44</v>
          </cell>
          <cell r="CA16">
            <v>1.5497346450551361</v>
          </cell>
        </row>
        <row r="17">
          <cell r="D17" t="str">
            <v>張俊義</v>
          </cell>
          <cell r="E17" t="str">
            <v>U616</v>
          </cell>
          <cell r="F17">
            <v>1120309</v>
          </cell>
          <cell r="G17">
            <v>6.54</v>
          </cell>
          <cell r="H17">
            <v>3.88</v>
          </cell>
          <cell r="I17">
            <v>11.3</v>
          </cell>
          <cell r="J17">
            <v>33.799999999999997</v>
          </cell>
          <cell r="K17">
            <v>87.1</v>
          </cell>
          <cell r="L17">
            <v>181</v>
          </cell>
          <cell r="N17">
            <v>4</v>
          </cell>
          <cell r="O17">
            <v>14</v>
          </cell>
          <cell r="P17">
            <v>12</v>
          </cell>
          <cell r="Q17">
            <v>76</v>
          </cell>
          <cell r="R17">
            <v>0.4</v>
          </cell>
          <cell r="S17">
            <v>186</v>
          </cell>
          <cell r="T17">
            <v>245</v>
          </cell>
          <cell r="Y17">
            <v>84</v>
          </cell>
          <cell r="Z17">
            <v>29</v>
          </cell>
          <cell r="AC17">
            <v>10.36</v>
          </cell>
          <cell r="AD17">
            <v>5.5</v>
          </cell>
          <cell r="AE17">
            <v>136</v>
          </cell>
          <cell r="AF17">
            <v>5.5</v>
          </cell>
          <cell r="AH17">
            <v>8.6</v>
          </cell>
          <cell r="AJ17">
            <v>6</v>
          </cell>
          <cell r="AK17">
            <v>43</v>
          </cell>
          <cell r="AM17">
            <v>206</v>
          </cell>
          <cell r="AN17">
            <v>505.7</v>
          </cell>
          <cell r="AX17">
            <v>29.1</v>
          </cell>
          <cell r="AY17">
            <v>33.4</v>
          </cell>
          <cell r="AZ17">
            <v>12.3</v>
          </cell>
          <cell r="BI17">
            <v>0.65</v>
          </cell>
          <cell r="BK17">
            <v>1.06</v>
          </cell>
          <cell r="BN17">
            <v>65.476190476190482</v>
          </cell>
          <cell r="BO17">
            <v>34.700000000000003</v>
          </cell>
          <cell r="BQ17">
            <v>194</v>
          </cell>
          <cell r="BR17">
            <v>10</v>
          </cell>
          <cell r="BT17" t="str">
            <v>張俊義</v>
          </cell>
          <cell r="BU17">
            <v>108</v>
          </cell>
          <cell r="BV17">
            <v>103.8</v>
          </cell>
          <cell r="BW17">
            <v>103.5</v>
          </cell>
          <cell r="BX17">
            <v>4.3478260869565216E-2</v>
          </cell>
          <cell r="BY17">
            <v>4</v>
          </cell>
          <cell r="BZ17">
            <v>44</v>
          </cell>
          <cell r="CA17">
            <v>1.2737493007465386</v>
          </cell>
        </row>
        <row r="18">
          <cell r="D18" t="str">
            <v>李亨通</v>
          </cell>
          <cell r="E18" t="str">
            <v>U617</v>
          </cell>
          <cell r="F18">
            <v>1120309</v>
          </cell>
          <cell r="G18">
            <v>5.52</v>
          </cell>
          <cell r="H18">
            <v>3.31</v>
          </cell>
          <cell r="I18">
            <v>10.199999999999999</v>
          </cell>
          <cell r="J18">
            <v>30.7</v>
          </cell>
          <cell r="K18">
            <v>92.7</v>
          </cell>
          <cell r="L18">
            <v>259</v>
          </cell>
          <cell r="N18">
            <v>4.3</v>
          </cell>
          <cell r="O18">
            <v>13</v>
          </cell>
          <cell r="P18">
            <v>9</v>
          </cell>
          <cell r="Q18">
            <v>89</v>
          </cell>
          <cell r="R18">
            <v>0.6</v>
          </cell>
          <cell r="S18">
            <v>249</v>
          </cell>
          <cell r="T18">
            <v>278</v>
          </cell>
          <cell r="Y18">
            <v>67</v>
          </cell>
          <cell r="Z18">
            <v>17</v>
          </cell>
          <cell r="AC18">
            <v>9.49</v>
          </cell>
          <cell r="AD18">
            <v>6.8</v>
          </cell>
          <cell r="AE18">
            <v>139</v>
          </cell>
          <cell r="AF18">
            <v>3.8</v>
          </cell>
          <cell r="AH18">
            <v>10.5</v>
          </cell>
          <cell r="AJ18">
            <v>5.9</v>
          </cell>
          <cell r="AK18">
            <v>63</v>
          </cell>
          <cell r="AM18">
            <v>305</v>
          </cell>
          <cell r="AN18">
            <v>534.29999999999995</v>
          </cell>
          <cell r="AX18">
            <v>30.8</v>
          </cell>
          <cell r="AY18">
            <v>33.200000000000003</v>
          </cell>
          <cell r="AZ18">
            <v>14.2</v>
          </cell>
          <cell r="BI18">
            <v>0.75</v>
          </cell>
          <cell r="BK18">
            <v>1.37</v>
          </cell>
          <cell r="BN18">
            <v>74.626865671641781</v>
          </cell>
          <cell r="BO18">
            <v>32.6</v>
          </cell>
          <cell r="BQ18">
            <v>212</v>
          </cell>
          <cell r="BR18">
            <v>6.2</v>
          </cell>
          <cell r="BT18" t="str">
            <v>李亨通</v>
          </cell>
          <cell r="BU18">
            <v>75.55</v>
          </cell>
          <cell r="BV18">
            <v>74.349999999999994</v>
          </cell>
          <cell r="BW18">
            <v>74.5</v>
          </cell>
          <cell r="BX18">
            <v>1.4093959731543586E-2</v>
          </cell>
          <cell r="BY18">
            <v>4</v>
          </cell>
          <cell r="BZ18">
            <v>44</v>
          </cell>
          <cell r="CA18">
            <v>1.5565151350609239</v>
          </cell>
        </row>
        <row r="19">
          <cell r="D19" t="str">
            <v>柯水龍</v>
          </cell>
          <cell r="F19">
            <v>1120309</v>
          </cell>
          <cell r="G19">
            <v>6.22</v>
          </cell>
          <cell r="H19">
            <v>3.55</v>
          </cell>
          <cell r="I19">
            <v>11</v>
          </cell>
          <cell r="J19">
            <v>32.6</v>
          </cell>
          <cell r="K19">
            <v>91.8</v>
          </cell>
          <cell r="L19">
            <v>200</v>
          </cell>
          <cell r="N19">
            <v>3.9</v>
          </cell>
          <cell r="O19">
            <v>19</v>
          </cell>
          <cell r="P19">
            <v>24</v>
          </cell>
          <cell r="Q19">
            <v>170</v>
          </cell>
          <cell r="R19">
            <v>0.5</v>
          </cell>
          <cell r="S19">
            <v>144</v>
          </cell>
          <cell r="T19">
            <v>236</v>
          </cell>
          <cell r="Y19">
            <v>69</v>
          </cell>
          <cell r="Z19">
            <v>20</v>
          </cell>
          <cell r="AC19">
            <v>9.64</v>
          </cell>
          <cell r="AD19">
            <v>7.9</v>
          </cell>
          <cell r="AE19">
            <v>138</v>
          </cell>
          <cell r="AF19">
            <v>4.9000000000000004</v>
          </cell>
          <cell r="AH19">
            <v>10.4</v>
          </cell>
          <cell r="AJ19">
            <v>5.8</v>
          </cell>
          <cell r="AK19">
            <v>58</v>
          </cell>
          <cell r="AM19">
            <v>271</v>
          </cell>
          <cell r="AN19">
            <v>515.6</v>
          </cell>
          <cell r="AX19">
            <v>31</v>
          </cell>
          <cell r="AY19">
            <v>33.700000000000003</v>
          </cell>
          <cell r="AZ19">
            <v>13.3</v>
          </cell>
          <cell r="BI19">
            <v>0.71</v>
          </cell>
          <cell r="BK19">
            <v>1.24</v>
          </cell>
          <cell r="BN19">
            <v>71.014492753623188</v>
          </cell>
          <cell r="BO19">
            <v>35.299999999999997</v>
          </cell>
          <cell r="BQ19">
            <v>256</v>
          </cell>
          <cell r="BR19">
            <v>6.7</v>
          </cell>
          <cell r="BS19">
            <v>956</v>
          </cell>
          <cell r="BT19" t="str">
            <v>柯水龍</v>
          </cell>
          <cell r="BU19">
            <v>70.25</v>
          </cell>
          <cell r="BV19">
            <v>67.900000000000006</v>
          </cell>
          <cell r="BW19">
            <v>68</v>
          </cell>
          <cell r="BX19">
            <v>3.3088235294117647E-2</v>
          </cell>
          <cell r="BY19">
            <v>4</v>
          </cell>
          <cell r="BZ19">
            <v>44</v>
          </cell>
          <cell r="CA19">
            <v>1.4586851569117898</v>
          </cell>
        </row>
        <row r="20">
          <cell r="D20" t="str">
            <v>黃金豪</v>
          </cell>
          <cell r="E20" t="str">
            <v>U405</v>
          </cell>
          <cell r="F20">
            <v>1120309</v>
          </cell>
          <cell r="G20">
            <v>7.65</v>
          </cell>
          <cell r="H20">
            <v>3.49</v>
          </cell>
          <cell r="I20">
            <v>11.4</v>
          </cell>
          <cell r="J20">
            <v>33.6</v>
          </cell>
          <cell r="K20">
            <v>96.3</v>
          </cell>
          <cell r="L20">
            <v>130</v>
          </cell>
          <cell r="N20">
            <v>3.7</v>
          </cell>
          <cell r="O20">
            <v>12</v>
          </cell>
          <cell r="P20">
            <v>18</v>
          </cell>
          <cell r="Q20">
            <v>88</v>
          </cell>
          <cell r="R20">
            <v>0.7</v>
          </cell>
          <cell r="S20">
            <v>124</v>
          </cell>
          <cell r="T20">
            <v>119</v>
          </cell>
          <cell r="Y20">
            <v>86</v>
          </cell>
          <cell r="Z20">
            <v>21</v>
          </cell>
          <cell r="AC20">
            <v>9.52</v>
          </cell>
          <cell r="AD20">
            <v>5.6</v>
          </cell>
          <cell r="AE20">
            <v>134</v>
          </cell>
          <cell r="AF20">
            <v>5.4</v>
          </cell>
          <cell r="AH20">
            <v>9.6999999999999993</v>
          </cell>
          <cell r="AJ20">
            <v>5.5</v>
          </cell>
          <cell r="AK20">
            <v>56</v>
          </cell>
          <cell r="AM20">
            <v>235</v>
          </cell>
          <cell r="AN20">
            <v>1003.8</v>
          </cell>
          <cell r="AX20">
            <v>32.700000000000003</v>
          </cell>
          <cell r="AY20">
            <v>33.9</v>
          </cell>
          <cell r="AZ20">
            <v>13.1</v>
          </cell>
          <cell r="BI20">
            <v>0.76</v>
          </cell>
          <cell r="BK20">
            <v>1.41</v>
          </cell>
          <cell r="BN20">
            <v>75.581395348837205</v>
          </cell>
          <cell r="BO20">
            <v>35.200000000000003</v>
          </cell>
          <cell r="BQ20">
            <v>219</v>
          </cell>
          <cell r="BR20">
            <v>7.9</v>
          </cell>
          <cell r="BT20" t="str">
            <v>黃金豪</v>
          </cell>
          <cell r="BU20">
            <v>66.5</v>
          </cell>
          <cell r="BV20">
            <v>63.75</v>
          </cell>
          <cell r="BW20">
            <v>63</v>
          </cell>
          <cell r="BX20">
            <v>5.5555555555555552E-2</v>
          </cell>
          <cell r="BY20">
            <v>4</v>
          </cell>
          <cell r="BZ20">
            <v>44</v>
          </cell>
          <cell r="CA20">
            <v>1.6859735258177044</v>
          </cell>
        </row>
        <row r="21">
          <cell r="D21" t="str">
            <v>曹饒榮彩</v>
          </cell>
          <cell r="E21" t="str">
            <v>U409</v>
          </cell>
          <cell r="F21">
            <v>1120309</v>
          </cell>
          <cell r="G21">
            <v>8.7200000000000006</v>
          </cell>
          <cell r="H21">
            <v>3.64</v>
          </cell>
          <cell r="I21">
            <v>10.8</v>
          </cell>
          <cell r="J21">
            <v>32.4</v>
          </cell>
          <cell r="K21">
            <v>89</v>
          </cell>
          <cell r="L21">
            <v>348</v>
          </cell>
          <cell r="N21">
            <v>3.9</v>
          </cell>
          <cell r="O21">
            <v>20</v>
          </cell>
          <cell r="P21">
            <v>17</v>
          </cell>
          <cell r="Q21">
            <v>91</v>
          </cell>
          <cell r="R21">
            <v>0.5</v>
          </cell>
          <cell r="S21">
            <v>113</v>
          </cell>
          <cell r="T21">
            <v>81</v>
          </cell>
          <cell r="Y21">
            <v>73</v>
          </cell>
          <cell r="Z21">
            <v>12</v>
          </cell>
          <cell r="AC21">
            <v>8.59</v>
          </cell>
          <cell r="AD21">
            <v>5.3</v>
          </cell>
          <cell r="AE21">
            <v>133</v>
          </cell>
          <cell r="AF21">
            <v>3.9</v>
          </cell>
          <cell r="AH21">
            <v>10.4</v>
          </cell>
          <cell r="AJ21">
            <v>5</v>
          </cell>
          <cell r="AK21">
            <v>27</v>
          </cell>
          <cell r="AM21">
            <v>221</v>
          </cell>
          <cell r="AN21">
            <v>449.2</v>
          </cell>
          <cell r="AX21">
            <v>29.7</v>
          </cell>
          <cell r="AY21">
            <v>33.299999999999997</v>
          </cell>
          <cell r="AZ21">
            <v>13.6</v>
          </cell>
          <cell r="BI21">
            <v>0.84</v>
          </cell>
          <cell r="BK21">
            <v>1.81</v>
          </cell>
          <cell r="BN21">
            <v>83.561643835616437</v>
          </cell>
          <cell r="BO21">
            <v>32.6</v>
          </cell>
          <cell r="BQ21">
            <v>207</v>
          </cell>
          <cell r="BR21">
            <v>7.7</v>
          </cell>
          <cell r="BT21" t="str">
            <v>曹饒榮彩</v>
          </cell>
          <cell r="BU21">
            <v>44.5</v>
          </cell>
          <cell r="BV21">
            <v>43.4</v>
          </cell>
          <cell r="BW21">
            <v>43.5</v>
          </cell>
          <cell r="BX21">
            <v>2.2988505747126436E-2</v>
          </cell>
          <cell r="BY21">
            <v>3.75</v>
          </cell>
          <cell r="BZ21">
            <v>44</v>
          </cell>
          <cell r="CA21">
            <v>2.0938572433239129</v>
          </cell>
        </row>
        <row r="22">
          <cell r="D22" t="str">
            <v>尤月湄</v>
          </cell>
          <cell r="E22" t="str">
            <v>U510</v>
          </cell>
          <cell r="F22">
            <v>1120309</v>
          </cell>
          <cell r="G22">
            <v>9.42</v>
          </cell>
          <cell r="H22">
            <v>2.91</v>
          </cell>
          <cell r="I22">
            <v>9.6</v>
          </cell>
          <cell r="J22">
            <v>27.4</v>
          </cell>
          <cell r="K22">
            <v>94.2</v>
          </cell>
          <cell r="L22">
            <v>201</v>
          </cell>
          <cell r="N22">
            <v>3.9</v>
          </cell>
          <cell r="O22">
            <v>13</v>
          </cell>
          <cell r="P22">
            <v>9</v>
          </cell>
          <cell r="Q22">
            <v>30</v>
          </cell>
          <cell r="R22">
            <v>0.6</v>
          </cell>
          <cell r="S22">
            <v>131</v>
          </cell>
          <cell r="T22">
            <v>142</v>
          </cell>
          <cell r="Y22">
            <v>129</v>
          </cell>
          <cell r="Z22">
            <v>42</v>
          </cell>
          <cell r="AC22">
            <v>9.44</v>
          </cell>
          <cell r="AD22">
            <v>7.7</v>
          </cell>
          <cell r="AE22">
            <v>137</v>
          </cell>
          <cell r="AF22">
            <v>4.8</v>
          </cell>
          <cell r="AH22">
            <v>7.8</v>
          </cell>
          <cell r="AJ22">
            <v>7.9</v>
          </cell>
          <cell r="AK22">
            <v>82</v>
          </cell>
          <cell r="AM22">
            <v>355</v>
          </cell>
          <cell r="AN22">
            <v>427.8</v>
          </cell>
          <cell r="AX22">
            <v>33</v>
          </cell>
          <cell r="AY22">
            <v>35</v>
          </cell>
          <cell r="AZ22">
            <v>12.6</v>
          </cell>
          <cell r="BI22">
            <v>0.67</v>
          </cell>
          <cell r="BK22">
            <v>1.1200000000000001</v>
          </cell>
          <cell r="BN22">
            <v>67.441860465116278</v>
          </cell>
          <cell r="BO22">
            <v>36.6</v>
          </cell>
          <cell r="BQ22">
            <v>130</v>
          </cell>
          <cell r="BR22">
            <v>5.0999999999999996</v>
          </cell>
          <cell r="BT22" t="str">
            <v>尤月湄</v>
          </cell>
          <cell r="BU22">
            <v>72.900000000000006</v>
          </cell>
          <cell r="BV22">
            <v>69.8</v>
          </cell>
          <cell r="BW22">
            <v>68.3</v>
          </cell>
          <cell r="BX22">
            <v>6.734992679355796E-2</v>
          </cell>
          <cell r="BY22">
            <v>3.83</v>
          </cell>
          <cell r="BZ22">
            <v>44</v>
          </cell>
          <cell r="CA22">
            <v>1.3480193165455574</v>
          </cell>
        </row>
        <row r="23">
          <cell r="D23" t="str">
            <v>鄭許月嬌</v>
          </cell>
          <cell r="E23" t="str">
            <v>U511</v>
          </cell>
          <cell r="F23">
            <v>1120311</v>
          </cell>
          <cell r="G23">
            <v>8.2200000000000006</v>
          </cell>
          <cell r="H23">
            <v>2.86</v>
          </cell>
          <cell r="I23">
            <v>9.6</v>
          </cell>
          <cell r="J23">
            <v>29.7</v>
          </cell>
          <cell r="K23">
            <v>103.8</v>
          </cell>
          <cell r="L23">
            <v>191</v>
          </cell>
          <cell r="N23">
            <v>3.8</v>
          </cell>
          <cell r="O23">
            <v>15</v>
          </cell>
          <cell r="P23">
            <v>10</v>
          </cell>
          <cell r="Q23">
            <v>80</v>
          </cell>
          <cell r="R23">
            <v>0.4</v>
          </cell>
          <cell r="S23">
            <v>199</v>
          </cell>
          <cell r="T23">
            <v>214</v>
          </cell>
          <cell r="Y23">
            <v>77</v>
          </cell>
          <cell r="Z23">
            <v>18</v>
          </cell>
          <cell r="AC23">
            <v>9.3800000000000008</v>
          </cell>
          <cell r="AD23">
            <v>6</v>
          </cell>
          <cell r="AE23">
            <v>139</v>
          </cell>
          <cell r="AF23">
            <v>4.5999999999999996</v>
          </cell>
          <cell r="AH23">
            <v>9.1999999999999993</v>
          </cell>
          <cell r="AJ23">
            <v>6.7</v>
          </cell>
          <cell r="AK23">
            <v>41</v>
          </cell>
          <cell r="AM23">
            <v>203</v>
          </cell>
          <cell r="AN23">
            <v>772.6</v>
          </cell>
          <cell r="AX23">
            <v>33.6</v>
          </cell>
          <cell r="AY23">
            <v>32.299999999999997</v>
          </cell>
          <cell r="AZ23">
            <v>13.2</v>
          </cell>
          <cell r="BN23">
            <v>76.623376623376629</v>
          </cell>
          <cell r="BO23">
            <v>36.5</v>
          </cell>
          <cell r="BQ23">
            <v>97</v>
          </cell>
          <cell r="BT23" t="str">
            <v>鄭許月嬌</v>
          </cell>
          <cell r="BU23">
            <v>63.05</v>
          </cell>
          <cell r="BV23">
            <v>60.7</v>
          </cell>
          <cell r="BW23">
            <v>60.8</v>
          </cell>
          <cell r="BX23">
            <v>3.7006578947368425E-2</v>
          </cell>
          <cell r="BY23">
            <v>4</v>
          </cell>
          <cell r="BZ23">
            <v>44</v>
          </cell>
          <cell r="CA23">
            <v>1.7238295750044299</v>
          </cell>
        </row>
        <row r="24">
          <cell r="D24" t="str">
            <v>陳良雄</v>
          </cell>
          <cell r="E24" t="str">
            <v>B503</v>
          </cell>
          <cell r="F24">
            <v>1120309</v>
          </cell>
          <cell r="G24">
            <v>6.87</v>
          </cell>
          <cell r="H24">
            <v>4.28</v>
          </cell>
          <cell r="I24">
            <v>13.8</v>
          </cell>
          <cell r="J24">
            <v>41.5</v>
          </cell>
          <cell r="K24">
            <v>97</v>
          </cell>
          <cell r="L24">
            <v>198</v>
          </cell>
          <cell r="N24">
            <v>4</v>
          </cell>
          <cell r="O24">
            <v>8</v>
          </cell>
          <cell r="P24">
            <v>5</v>
          </cell>
          <cell r="Q24">
            <v>74</v>
          </cell>
          <cell r="R24">
            <v>0.9</v>
          </cell>
          <cell r="S24">
            <v>140</v>
          </cell>
          <cell r="T24">
            <v>152</v>
          </cell>
          <cell r="Y24">
            <v>60</v>
          </cell>
          <cell r="Z24">
            <v>20</v>
          </cell>
          <cell r="AC24">
            <v>9.6</v>
          </cell>
          <cell r="AD24">
            <v>6.1</v>
          </cell>
          <cell r="AE24">
            <v>136</v>
          </cell>
          <cell r="AF24">
            <v>3.9</v>
          </cell>
          <cell r="AH24">
            <v>8.6999999999999993</v>
          </cell>
          <cell r="AJ24">
            <v>5.3</v>
          </cell>
          <cell r="AK24">
            <v>56</v>
          </cell>
          <cell r="AM24">
            <v>219</v>
          </cell>
          <cell r="AN24">
            <v>107</v>
          </cell>
          <cell r="AX24">
            <v>32.200000000000003</v>
          </cell>
          <cell r="AY24">
            <v>33.299999999999997</v>
          </cell>
          <cell r="AZ24">
            <v>13.5</v>
          </cell>
          <cell r="BI24">
            <v>0.67</v>
          </cell>
          <cell r="BK24">
            <v>1.1000000000000001</v>
          </cell>
          <cell r="BN24">
            <v>66.666666666666671</v>
          </cell>
          <cell r="BO24">
            <v>33.700000000000003</v>
          </cell>
          <cell r="BQ24">
            <v>272</v>
          </cell>
          <cell r="BR24">
            <v>7.9</v>
          </cell>
          <cell r="BT24" t="str">
            <v>陳良雄</v>
          </cell>
          <cell r="BU24">
            <v>62.5</v>
          </cell>
          <cell r="BV24">
            <v>60.5</v>
          </cell>
          <cell r="BW24">
            <v>60.6</v>
          </cell>
          <cell r="BX24">
            <v>3.135313531353133E-2</v>
          </cell>
          <cell r="BY24">
            <v>3.83</v>
          </cell>
          <cell r="BZ24">
            <v>44</v>
          </cell>
          <cell r="CA24">
            <v>1.2886989990488928</v>
          </cell>
        </row>
        <row r="25">
          <cell r="D25" t="str">
            <v>鄭連有</v>
          </cell>
          <cell r="E25" t="str">
            <v>B505</v>
          </cell>
          <cell r="F25">
            <v>1120309</v>
          </cell>
          <cell r="G25">
            <v>4.97</v>
          </cell>
          <cell r="H25">
            <v>3.64</v>
          </cell>
          <cell r="I25">
            <v>10.8</v>
          </cell>
          <cell r="J25">
            <v>32.799999999999997</v>
          </cell>
          <cell r="K25">
            <v>90.1</v>
          </cell>
          <cell r="L25">
            <v>169</v>
          </cell>
          <cell r="N25">
            <v>3.8</v>
          </cell>
          <cell r="O25">
            <v>10</v>
          </cell>
          <cell r="P25">
            <v>9</v>
          </cell>
          <cell r="Q25">
            <v>73</v>
          </cell>
          <cell r="R25">
            <v>0.6</v>
          </cell>
          <cell r="S25">
            <v>154</v>
          </cell>
          <cell r="T25">
            <v>56</v>
          </cell>
          <cell r="Y25">
            <v>81</v>
          </cell>
          <cell r="Z25">
            <v>21</v>
          </cell>
          <cell r="AC25">
            <v>7.17</v>
          </cell>
          <cell r="AD25">
            <v>6.3</v>
          </cell>
          <cell r="AE25">
            <v>139</v>
          </cell>
          <cell r="AF25">
            <v>6.1</v>
          </cell>
          <cell r="AH25">
            <v>8.8000000000000007</v>
          </cell>
          <cell r="AJ25">
            <v>4.5</v>
          </cell>
          <cell r="AK25">
            <v>83</v>
          </cell>
          <cell r="AM25">
            <v>269</v>
          </cell>
          <cell r="AN25">
            <v>312.39999999999998</v>
          </cell>
          <cell r="AX25">
            <v>29.7</v>
          </cell>
          <cell r="AY25">
            <v>32.9</v>
          </cell>
          <cell r="AZ25">
            <v>14</v>
          </cell>
          <cell r="BI25">
            <v>0.74</v>
          </cell>
          <cell r="BK25">
            <v>1.35</v>
          </cell>
          <cell r="BN25">
            <v>74.074074074074076</v>
          </cell>
          <cell r="BO25">
            <v>33.4</v>
          </cell>
          <cell r="BQ25">
            <v>107</v>
          </cell>
          <cell r="BT25" t="str">
            <v>鄭連有</v>
          </cell>
          <cell r="BU25">
            <v>57.6</v>
          </cell>
          <cell r="BV25">
            <v>55.2</v>
          </cell>
          <cell r="BW25">
            <v>54.8</v>
          </cell>
          <cell r="BX25">
            <v>5.1094890510948988E-2</v>
          </cell>
          <cell r="BY25">
            <v>3.75</v>
          </cell>
          <cell r="BZ25">
            <v>44</v>
          </cell>
          <cell r="CA25">
            <v>1.60736232681185</v>
          </cell>
        </row>
        <row r="26">
          <cell r="D26" t="str">
            <v>呂理深</v>
          </cell>
          <cell r="E26" t="str">
            <v>B508</v>
          </cell>
          <cell r="F26">
            <v>1120309</v>
          </cell>
          <cell r="G26">
            <v>8.15</v>
          </cell>
          <cell r="H26">
            <v>3.53</v>
          </cell>
          <cell r="I26">
            <v>10.8</v>
          </cell>
          <cell r="J26">
            <v>32.299999999999997</v>
          </cell>
          <cell r="K26">
            <v>91.5</v>
          </cell>
          <cell r="L26">
            <v>184</v>
          </cell>
          <cell r="N26">
            <v>3.9</v>
          </cell>
          <cell r="O26">
            <v>21</v>
          </cell>
          <cell r="P26">
            <v>25</v>
          </cell>
          <cell r="Q26">
            <v>78</v>
          </cell>
          <cell r="R26">
            <v>0.5</v>
          </cell>
          <cell r="S26">
            <v>181</v>
          </cell>
          <cell r="T26">
            <v>145</v>
          </cell>
          <cell r="Y26">
            <v>64</v>
          </cell>
          <cell r="Z26">
            <v>22</v>
          </cell>
          <cell r="AC26">
            <v>9.85</v>
          </cell>
          <cell r="AD26">
            <v>6</v>
          </cell>
          <cell r="AE26">
            <v>136</v>
          </cell>
          <cell r="AF26">
            <v>5.3</v>
          </cell>
          <cell r="AH26">
            <v>9.5</v>
          </cell>
          <cell r="AJ26">
            <v>5.7</v>
          </cell>
          <cell r="AK26">
            <v>51</v>
          </cell>
          <cell r="AM26">
            <v>229</v>
          </cell>
          <cell r="AN26">
            <v>588.29999999999995</v>
          </cell>
          <cell r="AX26">
            <v>30.6</v>
          </cell>
          <cell r="AY26">
            <v>33.4</v>
          </cell>
          <cell r="AZ26">
            <v>13.7</v>
          </cell>
          <cell r="BI26">
            <v>0.66</v>
          </cell>
          <cell r="BK26">
            <v>1.07</v>
          </cell>
          <cell r="BN26">
            <v>65.625</v>
          </cell>
          <cell r="BO26">
            <v>34.1</v>
          </cell>
          <cell r="BQ26" t="str">
            <v/>
          </cell>
          <cell r="BT26" t="str">
            <v>呂理深</v>
          </cell>
          <cell r="BU26">
            <v>75.45</v>
          </cell>
          <cell r="BV26">
            <v>72.2</v>
          </cell>
          <cell r="BW26">
            <v>71.8</v>
          </cell>
          <cell r="BX26">
            <v>5.0835654596100358E-2</v>
          </cell>
          <cell r="BY26">
            <v>4</v>
          </cell>
          <cell r="BZ26">
            <v>44</v>
          </cell>
          <cell r="CA26">
            <v>1.2914518073028778</v>
          </cell>
        </row>
        <row r="27">
          <cell r="D27" t="str">
            <v>洪博夫</v>
          </cell>
          <cell r="E27" t="str">
            <v>U225</v>
          </cell>
          <cell r="F27">
            <v>1120306</v>
          </cell>
          <cell r="G27">
            <v>9.1999999999999993</v>
          </cell>
          <cell r="H27">
            <v>3.49</v>
          </cell>
          <cell r="I27">
            <v>10.8</v>
          </cell>
          <cell r="J27">
            <v>32.5</v>
          </cell>
          <cell r="K27">
            <v>93.1</v>
          </cell>
          <cell r="L27">
            <v>211</v>
          </cell>
          <cell r="N27">
            <v>3.6</v>
          </cell>
          <cell r="O27">
            <v>15</v>
          </cell>
          <cell r="P27">
            <v>10</v>
          </cell>
          <cell r="Q27">
            <v>78</v>
          </cell>
          <cell r="R27">
            <v>0.7</v>
          </cell>
          <cell r="S27">
            <v>133</v>
          </cell>
          <cell r="T27">
            <v>317</v>
          </cell>
          <cell r="Y27">
            <v>64</v>
          </cell>
          <cell r="Z27">
            <v>16</v>
          </cell>
          <cell r="AC27">
            <v>7.77</v>
          </cell>
          <cell r="AD27">
            <v>4.7</v>
          </cell>
          <cell r="AE27">
            <v>133</v>
          </cell>
          <cell r="AF27">
            <v>3.3</v>
          </cell>
          <cell r="AH27">
            <v>9.8000000000000007</v>
          </cell>
          <cell r="AJ27">
            <v>3.5</v>
          </cell>
          <cell r="AK27">
            <v>42</v>
          </cell>
          <cell r="AM27">
            <v>226</v>
          </cell>
          <cell r="AN27">
            <v>348.1</v>
          </cell>
          <cell r="AX27">
            <v>30.9</v>
          </cell>
          <cell r="AY27">
            <v>33.200000000000003</v>
          </cell>
          <cell r="AZ27">
            <v>15.4</v>
          </cell>
          <cell r="BI27">
            <v>0.75</v>
          </cell>
          <cell r="BK27">
            <v>1.39</v>
          </cell>
          <cell r="BN27">
            <v>75</v>
          </cell>
          <cell r="BO27">
            <v>32.9</v>
          </cell>
          <cell r="BQ27">
            <v>249</v>
          </cell>
          <cell r="BT27" t="str">
            <v>洪博夫</v>
          </cell>
          <cell r="BU27">
            <v>73.599999999999994</v>
          </cell>
          <cell r="BV27">
            <v>71.2</v>
          </cell>
          <cell r="BW27">
            <v>71</v>
          </cell>
          <cell r="BX27">
            <v>3.6619718309859071E-2</v>
          </cell>
          <cell r="BY27">
            <v>4</v>
          </cell>
          <cell r="BZ27">
            <v>44</v>
          </cell>
          <cell r="CA27">
            <v>1.6285972948447329</v>
          </cell>
        </row>
        <row r="28">
          <cell r="D28" t="str">
            <v>林進福</v>
          </cell>
          <cell r="E28" t="str">
            <v>U503</v>
          </cell>
          <cell r="F28">
            <v>1120309</v>
          </cell>
          <cell r="G28">
            <v>8.18</v>
          </cell>
          <cell r="H28">
            <v>1.75</v>
          </cell>
          <cell r="I28">
            <v>6.3</v>
          </cell>
          <cell r="J28">
            <v>19.100000000000001</v>
          </cell>
          <cell r="K28">
            <v>109.1</v>
          </cell>
          <cell r="L28">
            <v>202</v>
          </cell>
          <cell r="N28">
            <v>4</v>
          </cell>
          <cell r="O28">
            <v>20</v>
          </cell>
          <cell r="P28">
            <v>15</v>
          </cell>
          <cell r="Q28">
            <v>112</v>
          </cell>
          <cell r="R28">
            <v>0.8</v>
          </cell>
          <cell r="S28">
            <v>144</v>
          </cell>
          <cell r="T28">
            <v>203</v>
          </cell>
          <cell r="Y28">
            <v>85</v>
          </cell>
          <cell r="Z28">
            <v>21</v>
          </cell>
          <cell r="AC28">
            <v>8.91</v>
          </cell>
          <cell r="AD28">
            <v>7.4</v>
          </cell>
          <cell r="AE28">
            <v>140</v>
          </cell>
          <cell r="AF28">
            <v>3.8</v>
          </cell>
          <cell r="AH28">
            <v>8.8000000000000007</v>
          </cell>
          <cell r="AJ28">
            <v>3.3</v>
          </cell>
          <cell r="AK28">
            <v>53</v>
          </cell>
          <cell r="AM28">
            <v>260</v>
          </cell>
          <cell r="AN28">
            <v>791.7</v>
          </cell>
          <cell r="AX28">
            <v>36</v>
          </cell>
          <cell r="AY28">
            <v>33</v>
          </cell>
          <cell r="AZ28">
            <v>15.6</v>
          </cell>
          <cell r="BI28">
            <v>0.75</v>
          </cell>
          <cell r="BK28">
            <v>1.4</v>
          </cell>
          <cell r="BN28">
            <v>75.294117647058826</v>
          </cell>
          <cell r="BO28">
            <v>33.200000000000003</v>
          </cell>
          <cell r="BQ28" t="str">
            <v/>
          </cell>
          <cell r="BS28">
            <v>555</v>
          </cell>
          <cell r="BT28" t="str">
            <v>林進福</v>
          </cell>
          <cell r="BU28">
            <v>70.400000000000006</v>
          </cell>
          <cell r="BV28">
            <v>69.349999999999994</v>
          </cell>
          <cell r="BW28">
            <v>69.400000000000006</v>
          </cell>
          <cell r="BX28">
            <v>1.4409221902017291E-2</v>
          </cell>
          <cell r="BY28">
            <v>4</v>
          </cell>
          <cell r="BZ28">
            <v>44</v>
          </cell>
          <cell r="CA28">
            <v>1.5843138970040305</v>
          </cell>
        </row>
        <row r="29">
          <cell r="D29" t="str">
            <v>陳明照</v>
          </cell>
          <cell r="E29" t="str">
            <v>U506</v>
          </cell>
          <cell r="F29">
            <v>1120309</v>
          </cell>
          <cell r="G29">
            <v>7.8</v>
          </cell>
          <cell r="H29">
            <v>4.59</v>
          </cell>
          <cell r="I29">
            <v>9.3000000000000007</v>
          </cell>
          <cell r="J29">
            <v>31</v>
          </cell>
          <cell r="K29">
            <v>67.5</v>
          </cell>
          <cell r="L29">
            <v>183</v>
          </cell>
          <cell r="N29">
            <v>3.9</v>
          </cell>
          <cell r="O29">
            <v>17</v>
          </cell>
          <cell r="P29">
            <v>19</v>
          </cell>
          <cell r="Q29">
            <v>93</v>
          </cell>
          <cell r="R29">
            <v>0.5</v>
          </cell>
          <cell r="S29">
            <v>120</v>
          </cell>
          <cell r="T29">
            <v>285</v>
          </cell>
          <cell r="Y29">
            <v>67</v>
          </cell>
          <cell r="Z29">
            <v>15</v>
          </cell>
          <cell r="AC29">
            <v>8.6199999999999992</v>
          </cell>
          <cell r="AD29">
            <v>6</v>
          </cell>
          <cell r="AE29">
            <v>139</v>
          </cell>
          <cell r="AF29">
            <v>4.2</v>
          </cell>
          <cell r="AH29">
            <v>7.8</v>
          </cell>
          <cell r="AJ29">
            <v>4.7</v>
          </cell>
          <cell r="AK29">
            <v>64</v>
          </cell>
          <cell r="AM29">
            <v>303</v>
          </cell>
          <cell r="AN29">
            <v>153.80000000000001</v>
          </cell>
          <cell r="AX29">
            <v>20.3</v>
          </cell>
          <cell r="AY29">
            <v>30</v>
          </cell>
          <cell r="AZ29">
            <v>15.6</v>
          </cell>
          <cell r="BI29">
            <v>0.78</v>
          </cell>
          <cell r="BK29">
            <v>1.5</v>
          </cell>
          <cell r="BN29">
            <v>77.611940298507463</v>
          </cell>
          <cell r="BO29">
            <v>19.5</v>
          </cell>
          <cell r="BQ29" t="str">
            <v/>
          </cell>
          <cell r="BT29" t="str">
            <v>陳明照</v>
          </cell>
          <cell r="BU29">
            <v>67.75</v>
          </cell>
          <cell r="BV29">
            <v>66.5</v>
          </cell>
          <cell r="BW29">
            <v>66.599999999999994</v>
          </cell>
          <cell r="BX29">
            <v>1.7267267267267353E-2</v>
          </cell>
          <cell r="BY29">
            <v>4</v>
          </cell>
          <cell r="BZ29">
            <v>44</v>
          </cell>
          <cell r="CA29">
            <v>1.7113409742348478</v>
          </cell>
        </row>
        <row r="30">
          <cell r="D30" t="str">
            <v>吳笑治</v>
          </cell>
          <cell r="E30" t="str">
            <v>B427</v>
          </cell>
          <cell r="F30">
            <v>1120309</v>
          </cell>
          <cell r="G30">
            <v>6.8</v>
          </cell>
          <cell r="H30">
            <v>4.08</v>
          </cell>
          <cell r="I30">
            <v>13</v>
          </cell>
          <cell r="J30">
            <v>37.4</v>
          </cell>
          <cell r="K30">
            <v>91.7</v>
          </cell>
          <cell r="L30">
            <v>244</v>
          </cell>
          <cell r="N30">
            <v>3.6</v>
          </cell>
          <cell r="O30">
            <v>18</v>
          </cell>
          <cell r="P30">
            <v>10</v>
          </cell>
          <cell r="Q30">
            <v>105</v>
          </cell>
          <cell r="R30">
            <v>0.7</v>
          </cell>
          <cell r="S30">
            <v>144</v>
          </cell>
          <cell r="T30">
            <v>148</v>
          </cell>
          <cell r="Y30">
            <v>67</v>
          </cell>
          <cell r="Z30">
            <v>16</v>
          </cell>
          <cell r="AC30">
            <v>9.5399999999999991</v>
          </cell>
          <cell r="AD30">
            <v>7.4</v>
          </cell>
          <cell r="AE30">
            <v>134</v>
          </cell>
          <cell r="AF30">
            <v>5.3</v>
          </cell>
          <cell r="AH30">
            <v>10.4</v>
          </cell>
          <cell r="AJ30">
            <v>4.7</v>
          </cell>
          <cell r="AK30">
            <v>41</v>
          </cell>
          <cell r="AM30">
            <v>276</v>
          </cell>
          <cell r="AN30">
            <v>283.8</v>
          </cell>
          <cell r="AX30">
            <v>31.9</v>
          </cell>
          <cell r="AY30">
            <v>34.799999999999997</v>
          </cell>
          <cell r="AZ30">
            <v>12.8</v>
          </cell>
          <cell r="BI30">
            <v>0.76</v>
          </cell>
          <cell r="BK30">
            <v>1.43</v>
          </cell>
          <cell r="BN30">
            <v>76.119402985074629</v>
          </cell>
          <cell r="BO30">
            <v>35.6</v>
          </cell>
          <cell r="BQ30" t="str">
            <v/>
          </cell>
          <cell r="BS30">
            <v>571</v>
          </cell>
          <cell r="BT30" t="str">
            <v>吳笑治</v>
          </cell>
          <cell r="BU30">
            <v>65.599999999999994</v>
          </cell>
          <cell r="BV30">
            <v>62.9</v>
          </cell>
          <cell r="BW30">
            <v>63</v>
          </cell>
          <cell r="BX30">
            <v>4.1269841269841179E-2</v>
          </cell>
          <cell r="BY30">
            <v>3.83</v>
          </cell>
          <cell r="BZ30">
            <v>44</v>
          </cell>
          <cell r="CA30">
            <v>1.7052428524462626</v>
          </cell>
        </row>
        <row r="31">
          <cell r="D31" t="str">
            <v>鄭蔡碧玉</v>
          </cell>
          <cell r="E31" t="str">
            <v>B410</v>
          </cell>
          <cell r="F31">
            <v>1120309</v>
          </cell>
          <cell r="G31">
            <v>4.1500000000000004</v>
          </cell>
          <cell r="H31">
            <v>3.94</v>
          </cell>
          <cell r="I31">
            <v>11.1</v>
          </cell>
          <cell r="J31">
            <v>33.4</v>
          </cell>
          <cell r="K31">
            <v>84.8</v>
          </cell>
          <cell r="L31">
            <v>184</v>
          </cell>
          <cell r="N31">
            <v>3.3</v>
          </cell>
          <cell r="O31">
            <v>13</v>
          </cell>
          <cell r="P31">
            <v>6</v>
          </cell>
          <cell r="Q31">
            <v>59</v>
          </cell>
          <cell r="R31">
            <v>0.6</v>
          </cell>
          <cell r="S31">
            <v>145</v>
          </cell>
          <cell r="T31">
            <v>59</v>
          </cell>
          <cell r="Y31">
            <v>39</v>
          </cell>
          <cell r="Z31">
            <v>8</v>
          </cell>
          <cell r="AC31">
            <v>6.34</v>
          </cell>
          <cell r="AD31">
            <v>5.7</v>
          </cell>
          <cell r="AE31">
            <v>135</v>
          </cell>
          <cell r="AF31">
            <v>4</v>
          </cell>
          <cell r="AH31">
            <v>8.3000000000000007</v>
          </cell>
          <cell r="AJ31">
            <v>3.8</v>
          </cell>
          <cell r="AK31">
            <v>46</v>
          </cell>
          <cell r="AM31">
            <v>188</v>
          </cell>
          <cell r="AN31">
            <v>938.5</v>
          </cell>
          <cell r="AX31">
            <v>28.2</v>
          </cell>
          <cell r="AY31">
            <v>33.200000000000003</v>
          </cell>
          <cell r="AZ31">
            <v>13.2</v>
          </cell>
          <cell r="BI31">
            <v>0.79</v>
          </cell>
          <cell r="BK31">
            <v>1.58</v>
          </cell>
          <cell r="BN31">
            <v>79.487179487179489</v>
          </cell>
          <cell r="BO31">
            <v>31.5</v>
          </cell>
          <cell r="BQ31">
            <v>112</v>
          </cell>
          <cell r="BR31">
            <v>5.6</v>
          </cell>
          <cell r="BT31" t="str">
            <v>鄭蔡碧玉</v>
          </cell>
          <cell r="BU31">
            <v>54.95</v>
          </cell>
          <cell r="BV31">
            <v>53</v>
          </cell>
          <cell r="BW31">
            <v>53</v>
          </cell>
          <cell r="BX31">
            <v>3.6792452830188734E-2</v>
          </cell>
          <cell r="BY31">
            <v>4</v>
          </cell>
          <cell r="BZ31">
            <v>44</v>
          </cell>
          <cell r="CA31">
            <v>1.8744776058171229</v>
          </cell>
        </row>
        <row r="32">
          <cell r="D32" t="str">
            <v>游福全</v>
          </cell>
          <cell r="E32" t="str">
            <v>B411</v>
          </cell>
          <cell r="F32">
            <v>1120309</v>
          </cell>
          <cell r="G32">
            <v>3.7</v>
          </cell>
          <cell r="H32">
            <v>2.96</v>
          </cell>
          <cell r="I32">
            <v>9.6</v>
          </cell>
          <cell r="J32">
            <v>29.2</v>
          </cell>
          <cell r="K32">
            <v>98.6</v>
          </cell>
          <cell r="L32">
            <v>179</v>
          </cell>
          <cell r="N32">
            <v>3.9</v>
          </cell>
          <cell r="O32">
            <v>27</v>
          </cell>
          <cell r="P32">
            <v>16</v>
          </cell>
          <cell r="Q32">
            <v>27</v>
          </cell>
          <cell r="R32">
            <v>0.9</v>
          </cell>
          <cell r="S32">
            <v>150</v>
          </cell>
          <cell r="T32">
            <v>165</v>
          </cell>
          <cell r="Y32">
            <v>51</v>
          </cell>
          <cell r="Z32">
            <v>11</v>
          </cell>
          <cell r="AC32">
            <v>12.16</v>
          </cell>
          <cell r="AD32">
            <v>7.3</v>
          </cell>
          <cell r="AE32">
            <v>139</v>
          </cell>
          <cell r="AF32">
            <v>5.0999999999999996</v>
          </cell>
          <cell r="AH32">
            <v>8.8000000000000007</v>
          </cell>
          <cell r="AJ32">
            <v>2.7</v>
          </cell>
          <cell r="AK32">
            <v>141</v>
          </cell>
          <cell r="AM32">
            <v>311</v>
          </cell>
          <cell r="AN32">
            <v>297.2</v>
          </cell>
          <cell r="AX32">
            <v>32.4</v>
          </cell>
          <cell r="AY32">
            <v>32.9</v>
          </cell>
          <cell r="AZ32">
            <v>13.1</v>
          </cell>
          <cell r="BI32">
            <v>0.78</v>
          </cell>
          <cell r="BK32">
            <v>1.53</v>
          </cell>
          <cell r="BN32">
            <v>78.431372549019613</v>
          </cell>
          <cell r="BO32">
            <v>34.5</v>
          </cell>
          <cell r="BQ32" t="str">
            <v/>
          </cell>
          <cell r="BT32" t="str">
            <v>游福全</v>
          </cell>
          <cell r="BU32">
            <v>76.5</v>
          </cell>
          <cell r="BV32">
            <v>74.95</v>
          </cell>
          <cell r="BW32">
            <v>75</v>
          </cell>
          <cell r="BX32">
            <v>0.02</v>
          </cell>
          <cell r="BY32">
            <v>4</v>
          </cell>
          <cell r="BZ32">
            <v>44</v>
          </cell>
          <cell r="CA32">
            <v>1.7616361059723959</v>
          </cell>
        </row>
        <row r="33">
          <cell r="D33" t="str">
            <v>王品森</v>
          </cell>
          <cell r="E33" t="str">
            <v>B412</v>
          </cell>
          <cell r="F33">
            <v>1120309</v>
          </cell>
          <cell r="G33">
            <v>5.55</v>
          </cell>
          <cell r="H33">
            <v>4.1100000000000003</v>
          </cell>
          <cell r="I33">
            <v>11.9</v>
          </cell>
          <cell r="J33">
            <v>36.299999999999997</v>
          </cell>
          <cell r="K33">
            <v>88.3</v>
          </cell>
          <cell r="L33">
            <v>190</v>
          </cell>
          <cell r="N33">
            <v>4.2</v>
          </cell>
          <cell r="O33">
            <v>9</v>
          </cell>
          <cell r="P33">
            <v>5</v>
          </cell>
          <cell r="Q33">
            <v>48</v>
          </cell>
          <cell r="R33">
            <v>0.9</v>
          </cell>
          <cell r="S33">
            <v>142</v>
          </cell>
          <cell r="T33">
            <v>51</v>
          </cell>
          <cell r="Y33">
            <v>69</v>
          </cell>
          <cell r="Z33">
            <v>19</v>
          </cell>
          <cell r="AC33">
            <v>13.41</v>
          </cell>
          <cell r="AD33">
            <v>7.7</v>
          </cell>
          <cell r="AE33">
            <v>137</v>
          </cell>
          <cell r="AF33">
            <v>5.4</v>
          </cell>
          <cell r="AH33">
            <v>9.5</v>
          </cell>
          <cell r="AJ33">
            <v>5.0999999999999996</v>
          </cell>
          <cell r="AK33">
            <v>63</v>
          </cell>
          <cell r="AM33">
            <v>308</v>
          </cell>
          <cell r="AN33">
            <v>45.4</v>
          </cell>
          <cell r="AX33">
            <v>29</v>
          </cell>
          <cell r="AY33">
            <v>32.799999999999997</v>
          </cell>
          <cell r="AZ33">
            <v>14.8</v>
          </cell>
          <cell r="BI33">
            <v>0.72</v>
          </cell>
          <cell r="BK33">
            <v>1.29</v>
          </cell>
          <cell r="BN33">
            <v>72.463768115942031</v>
          </cell>
          <cell r="BO33">
            <v>36.299999999999997</v>
          </cell>
          <cell r="BQ33" t="str">
            <v/>
          </cell>
          <cell r="BT33" t="str">
            <v>王品森</v>
          </cell>
          <cell r="BU33">
            <v>79</v>
          </cell>
          <cell r="BV33">
            <v>75</v>
          </cell>
          <cell r="BW33">
            <v>75</v>
          </cell>
          <cell r="BX33">
            <v>5.3333333333333337E-2</v>
          </cell>
          <cell r="BY33">
            <v>4</v>
          </cell>
          <cell r="BZ33">
            <v>44</v>
          </cell>
          <cell r="CA33">
            <v>1.575136289228686</v>
          </cell>
        </row>
        <row r="34">
          <cell r="D34" t="str">
            <v>林賢芳</v>
          </cell>
          <cell r="E34" t="str">
            <v>B509</v>
          </cell>
          <cell r="F34">
            <v>1120309</v>
          </cell>
          <cell r="G34">
            <v>7.68</v>
          </cell>
          <cell r="H34">
            <v>3.46</v>
          </cell>
          <cell r="I34">
            <v>11</v>
          </cell>
          <cell r="J34">
            <v>33</v>
          </cell>
          <cell r="K34">
            <v>95.4</v>
          </cell>
          <cell r="L34">
            <v>194</v>
          </cell>
          <cell r="N34">
            <v>3.8</v>
          </cell>
          <cell r="O34">
            <v>12</v>
          </cell>
          <cell r="P34">
            <v>9</v>
          </cell>
          <cell r="Q34">
            <v>101</v>
          </cell>
          <cell r="R34">
            <v>0.6</v>
          </cell>
          <cell r="S34">
            <v>105</v>
          </cell>
          <cell r="T34">
            <v>119</v>
          </cell>
          <cell r="Y34">
            <v>82</v>
          </cell>
          <cell r="Z34">
            <v>29</v>
          </cell>
          <cell r="AC34">
            <v>10.53</v>
          </cell>
          <cell r="AD34">
            <v>8.9</v>
          </cell>
          <cell r="AE34">
            <v>136</v>
          </cell>
          <cell r="AF34">
            <v>4.9000000000000004</v>
          </cell>
          <cell r="AH34">
            <v>8.3000000000000007</v>
          </cell>
          <cell r="AJ34">
            <v>4.5999999999999996</v>
          </cell>
          <cell r="AK34">
            <v>78</v>
          </cell>
          <cell r="AM34">
            <v>294</v>
          </cell>
          <cell r="AN34">
            <v>237.5</v>
          </cell>
          <cell r="AX34">
            <v>31.8</v>
          </cell>
          <cell r="AY34">
            <v>33.299999999999997</v>
          </cell>
          <cell r="AZ34">
            <v>14.4</v>
          </cell>
          <cell r="BI34">
            <v>0.65</v>
          </cell>
          <cell r="BK34">
            <v>1.04</v>
          </cell>
          <cell r="BN34">
            <v>64.634146341463421</v>
          </cell>
          <cell r="BO34">
            <v>31.9</v>
          </cell>
          <cell r="BQ34">
            <v>139</v>
          </cell>
          <cell r="BR34">
            <v>6.4</v>
          </cell>
          <cell r="BT34" t="str">
            <v>林賢芳</v>
          </cell>
          <cell r="BU34">
            <v>93.2</v>
          </cell>
          <cell r="BV34">
            <v>89.7</v>
          </cell>
          <cell r="BW34">
            <v>89.7</v>
          </cell>
          <cell r="BX34">
            <v>3.901895206243032E-2</v>
          </cell>
          <cell r="BY34">
            <v>4</v>
          </cell>
          <cell r="BZ34">
            <v>44</v>
          </cell>
          <cell r="CA34">
            <v>1.2420427005453167</v>
          </cell>
        </row>
        <row r="35">
          <cell r="D35" t="str">
            <v>劉新清</v>
          </cell>
          <cell r="E35" t="str">
            <v>B527</v>
          </cell>
          <cell r="F35">
            <v>1120309</v>
          </cell>
          <cell r="G35">
            <v>3.92</v>
          </cell>
          <cell r="H35">
            <v>3.26</v>
          </cell>
          <cell r="I35">
            <v>10.7</v>
          </cell>
          <cell r="J35">
            <v>30.8</v>
          </cell>
          <cell r="K35">
            <v>94.5</v>
          </cell>
          <cell r="L35">
            <v>115</v>
          </cell>
          <cell r="N35">
            <v>4</v>
          </cell>
          <cell r="O35">
            <v>15</v>
          </cell>
          <cell r="P35">
            <v>12</v>
          </cell>
          <cell r="Q35">
            <v>94</v>
          </cell>
          <cell r="R35">
            <v>0.8</v>
          </cell>
          <cell r="S35">
            <v>145</v>
          </cell>
          <cell r="T35">
            <v>93</v>
          </cell>
          <cell r="Y35">
            <v>90</v>
          </cell>
          <cell r="Z35">
            <v>29</v>
          </cell>
          <cell r="AC35">
            <v>11.25</v>
          </cell>
          <cell r="AD35">
            <v>6.2</v>
          </cell>
          <cell r="AE35">
            <v>137</v>
          </cell>
          <cell r="AF35">
            <v>4.5</v>
          </cell>
          <cell r="AH35">
            <v>8.5</v>
          </cell>
          <cell r="AJ35">
            <v>5.5</v>
          </cell>
          <cell r="AK35">
            <v>66</v>
          </cell>
          <cell r="AM35">
            <v>218</v>
          </cell>
          <cell r="AN35">
            <v>398.6</v>
          </cell>
          <cell r="AX35">
            <v>32.799999999999997</v>
          </cell>
          <cell r="AY35">
            <v>34.700000000000003</v>
          </cell>
          <cell r="AZ35">
            <v>13.8</v>
          </cell>
          <cell r="BI35">
            <v>0.68</v>
          </cell>
          <cell r="BK35">
            <v>1.1299999999999999</v>
          </cell>
          <cell r="BN35">
            <v>67.777777777777786</v>
          </cell>
          <cell r="BO35">
            <v>36.5</v>
          </cell>
          <cell r="BQ35">
            <v>222</v>
          </cell>
          <cell r="BT35" t="str">
            <v>劉新清</v>
          </cell>
          <cell r="BU35">
            <v>86.2</v>
          </cell>
          <cell r="BV35">
            <v>83.6</v>
          </cell>
          <cell r="BW35">
            <v>83.6</v>
          </cell>
          <cell r="BX35">
            <v>3.1100478468899625E-2</v>
          </cell>
          <cell r="BY35">
            <v>4</v>
          </cell>
          <cell r="BZ35">
            <v>44</v>
          </cell>
          <cell r="CA35">
            <v>1.3264358513021519</v>
          </cell>
        </row>
        <row r="36">
          <cell r="D36" t="str">
            <v>簡茂松</v>
          </cell>
          <cell r="E36" t="str">
            <v>B510</v>
          </cell>
          <cell r="F36">
            <v>1120309</v>
          </cell>
          <cell r="G36">
            <v>7.39</v>
          </cell>
          <cell r="H36">
            <v>3.93</v>
          </cell>
          <cell r="I36">
            <v>12.1</v>
          </cell>
          <cell r="J36">
            <v>35.9</v>
          </cell>
          <cell r="K36">
            <v>91.3</v>
          </cell>
          <cell r="L36">
            <v>140</v>
          </cell>
          <cell r="N36">
            <v>3.9</v>
          </cell>
          <cell r="O36">
            <v>20</v>
          </cell>
          <cell r="P36">
            <v>16</v>
          </cell>
          <cell r="Q36">
            <v>58</v>
          </cell>
          <cell r="R36">
            <v>0.6</v>
          </cell>
          <cell r="S36">
            <v>143</v>
          </cell>
          <cell r="T36">
            <v>162</v>
          </cell>
          <cell r="Y36">
            <v>58</v>
          </cell>
          <cell r="Z36">
            <v>13</v>
          </cell>
          <cell r="AC36">
            <v>12.39</v>
          </cell>
          <cell r="AD36">
            <v>7.2</v>
          </cell>
          <cell r="AE36">
            <v>135</v>
          </cell>
          <cell r="AF36">
            <v>4.4000000000000004</v>
          </cell>
          <cell r="AH36">
            <v>10.6</v>
          </cell>
          <cell r="AJ36">
            <v>3</v>
          </cell>
          <cell r="AK36">
            <v>78</v>
          </cell>
          <cell r="AM36">
            <v>279</v>
          </cell>
          <cell r="AN36">
            <v>121.4</v>
          </cell>
          <cell r="AX36">
            <v>30.8</v>
          </cell>
          <cell r="AY36">
            <v>33.700000000000003</v>
          </cell>
          <cell r="AZ36">
            <v>14.2</v>
          </cell>
          <cell r="BI36">
            <v>0.78</v>
          </cell>
          <cell r="BK36">
            <v>1.5</v>
          </cell>
          <cell r="BN36">
            <v>77.58620689655173</v>
          </cell>
          <cell r="BO36">
            <v>34.1</v>
          </cell>
          <cell r="BQ36" t="str">
            <v/>
          </cell>
          <cell r="BT36" t="str">
            <v>簡茂松</v>
          </cell>
          <cell r="BU36">
            <v>63.4</v>
          </cell>
          <cell r="BV36">
            <v>62.3</v>
          </cell>
          <cell r="BW36">
            <v>62.3</v>
          </cell>
          <cell r="BX36">
            <v>1.7656500802568243E-2</v>
          </cell>
          <cell r="BY36">
            <v>4</v>
          </cell>
          <cell r="BZ36">
            <v>44</v>
          </cell>
          <cell r="CA36">
            <v>1.7063165568220005</v>
          </cell>
        </row>
        <row r="37">
          <cell r="D37" t="str">
            <v>吳胡秋妹</v>
          </cell>
          <cell r="E37" t="str">
            <v>B511</v>
          </cell>
          <cell r="F37">
            <v>1120309</v>
          </cell>
          <cell r="G37">
            <v>5.1100000000000003</v>
          </cell>
          <cell r="H37">
            <v>3.7</v>
          </cell>
          <cell r="I37">
            <v>9</v>
          </cell>
          <cell r="J37">
            <v>28.8</v>
          </cell>
          <cell r="K37">
            <v>77.8</v>
          </cell>
          <cell r="L37">
            <v>234</v>
          </cell>
          <cell r="N37">
            <v>3.5</v>
          </cell>
          <cell r="O37">
            <v>13</v>
          </cell>
          <cell r="P37">
            <v>6</v>
          </cell>
          <cell r="Q37">
            <v>76</v>
          </cell>
          <cell r="R37">
            <v>0.5</v>
          </cell>
          <cell r="S37">
            <v>188</v>
          </cell>
          <cell r="T37">
            <v>197</v>
          </cell>
          <cell r="Y37">
            <v>63</v>
          </cell>
          <cell r="Z37">
            <v>14</v>
          </cell>
          <cell r="AC37">
            <v>8.65</v>
          </cell>
          <cell r="AD37">
            <v>6.8</v>
          </cell>
          <cell r="AE37">
            <v>137</v>
          </cell>
          <cell r="AF37">
            <v>5.2</v>
          </cell>
          <cell r="AH37">
            <v>9.9</v>
          </cell>
          <cell r="AJ37">
            <v>5.5</v>
          </cell>
          <cell r="AK37">
            <v>86</v>
          </cell>
          <cell r="AM37">
            <v>249</v>
          </cell>
          <cell r="AN37">
            <v>1033.7</v>
          </cell>
          <cell r="AX37">
            <v>24.3</v>
          </cell>
          <cell r="AY37">
            <v>31.3</v>
          </cell>
          <cell r="AZ37">
            <v>15.4</v>
          </cell>
          <cell r="BI37">
            <v>0.78</v>
          </cell>
          <cell r="BK37">
            <v>1.5</v>
          </cell>
          <cell r="BN37">
            <v>77.777777777777786</v>
          </cell>
          <cell r="BO37">
            <v>24.1</v>
          </cell>
          <cell r="BQ37">
            <v>211</v>
          </cell>
          <cell r="BR37">
            <v>6.3</v>
          </cell>
          <cell r="BT37" t="str">
            <v>吳胡秋妹</v>
          </cell>
          <cell r="BU37">
            <v>69.400000000000006</v>
          </cell>
          <cell r="BV37">
            <v>67.55</v>
          </cell>
          <cell r="BW37">
            <v>66.599999999999994</v>
          </cell>
          <cell r="BX37">
            <v>4.2042042042042219E-2</v>
          </cell>
          <cell r="BY37">
            <v>3.5</v>
          </cell>
          <cell r="BZ37">
            <v>44</v>
          </cell>
          <cell r="CA37">
            <v>1.7269996888683996</v>
          </cell>
        </row>
        <row r="38">
          <cell r="D38" t="str">
            <v>趙黃秀珍</v>
          </cell>
          <cell r="E38" t="str">
            <v>B512</v>
          </cell>
          <cell r="F38">
            <v>1120309</v>
          </cell>
          <cell r="G38">
            <v>5.84</v>
          </cell>
          <cell r="H38">
            <v>3.03</v>
          </cell>
          <cell r="I38">
            <v>9.6999999999999993</v>
          </cell>
          <cell r="J38">
            <v>29.4</v>
          </cell>
          <cell r="K38">
            <v>97</v>
          </cell>
          <cell r="L38">
            <v>169</v>
          </cell>
          <cell r="N38">
            <v>3.7</v>
          </cell>
          <cell r="O38">
            <v>9</v>
          </cell>
          <cell r="P38">
            <v>5</v>
          </cell>
          <cell r="Q38">
            <v>84</v>
          </cell>
          <cell r="R38">
            <v>0.5</v>
          </cell>
          <cell r="S38">
            <v>158</v>
          </cell>
          <cell r="T38">
            <v>140</v>
          </cell>
          <cell r="Y38">
            <v>62</v>
          </cell>
          <cell r="Z38">
            <v>12</v>
          </cell>
          <cell r="AC38">
            <v>8.7200000000000006</v>
          </cell>
          <cell r="AD38">
            <v>7.9</v>
          </cell>
          <cell r="AE38">
            <v>139</v>
          </cell>
          <cell r="AF38">
            <v>3.9</v>
          </cell>
          <cell r="AH38">
            <v>10.5</v>
          </cell>
          <cell r="AJ38">
            <v>6.9</v>
          </cell>
          <cell r="AK38">
            <v>37</v>
          </cell>
          <cell r="AM38">
            <v>208</v>
          </cell>
          <cell r="AN38">
            <v>860.4</v>
          </cell>
          <cell r="AX38">
            <v>32</v>
          </cell>
          <cell r="AY38">
            <v>33</v>
          </cell>
          <cell r="AZ38">
            <v>13.3</v>
          </cell>
          <cell r="BI38">
            <v>0.81</v>
          </cell>
          <cell r="BK38">
            <v>1.64</v>
          </cell>
          <cell r="BN38">
            <v>80.645161290322577</v>
          </cell>
          <cell r="BO38">
            <v>30.4</v>
          </cell>
          <cell r="BQ38">
            <v>291</v>
          </cell>
          <cell r="BR38">
            <v>7.1</v>
          </cell>
          <cell r="BS38">
            <v>987</v>
          </cell>
          <cell r="BT38" t="str">
            <v>趙黃秀珍</v>
          </cell>
          <cell r="BU38">
            <v>50.1</v>
          </cell>
          <cell r="BV38">
            <v>48.35</v>
          </cell>
          <cell r="BW38">
            <v>48.5</v>
          </cell>
          <cell r="BX38">
            <v>3.2989690721649513E-2</v>
          </cell>
          <cell r="BY38">
            <v>3.83</v>
          </cell>
          <cell r="BZ38">
            <v>44</v>
          </cell>
          <cell r="CA38">
            <v>1.9348261436613949</v>
          </cell>
        </row>
        <row r="39">
          <cell r="D39" t="str">
            <v>林瑞枝</v>
          </cell>
          <cell r="E39" t="str">
            <v>U410</v>
          </cell>
          <cell r="F39">
            <v>1120309</v>
          </cell>
          <cell r="G39">
            <v>5.81</v>
          </cell>
          <cell r="H39">
            <v>4.03</v>
          </cell>
          <cell r="I39">
            <v>13</v>
          </cell>
          <cell r="J39">
            <v>38.6</v>
          </cell>
          <cell r="K39">
            <v>95.8</v>
          </cell>
          <cell r="L39">
            <v>188</v>
          </cell>
          <cell r="N39">
            <v>4.0999999999999996</v>
          </cell>
          <cell r="O39">
            <v>16</v>
          </cell>
          <cell r="P39">
            <v>12</v>
          </cell>
          <cell r="Q39">
            <v>99</v>
          </cell>
          <cell r="R39">
            <v>0.6</v>
          </cell>
          <cell r="S39">
            <v>198</v>
          </cell>
          <cell r="T39">
            <v>126</v>
          </cell>
          <cell r="Y39">
            <v>82</v>
          </cell>
          <cell r="Z39">
            <v>14</v>
          </cell>
          <cell r="AC39">
            <v>11.36</v>
          </cell>
          <cell r="AD39">
            <v>7.2</v>
          </cell>
          <cell r="AE39">
            <v>133</v>
          </cell>
          <cell r="AF39">
            <v>5.3</v>
          </cell>
          <cell r="AH39">
            <v>11.1</v>
          </cell>
          <cell r="AJ39">
            <v>7.8</v>
          </cell>
          <cell r="AK39">
            <v>67</v>
          </cell>
          <cell r="AM39">
            <v>241</v>
          </cell>
          <cell r="AN39">
            <v>326.7</v>
          </cell>
          <cell r="AX39">
            <v>32.299999999999997</v>
          </cell>
          <cell r="AY39">
            <v>33.700000000000003</v>
          </cell>
          <cell r="AZ39">
            <v>13.5</v>
          </cell>
          <cell r="BI39">
            <v>0.83</v>
          </cell>
          <cell r="BK39">
            <v>1.77</v>
          </cell>
          <cell r="BN39">
            <v>82.926829268292678</v>
          </cell>
          <cell r="BO39">
            <v>37.5</v>
          </cell>
          <cell r="BQ39" t="str">
            <v/>
          </cell>
          <cell r="BT39" t="str">
            <v>林瑞枝</v>
          </cell>
          <cell r="BU39">
            <v>50</v>
          </cell>
          <cell r="BV39">
            <v>47.6</v>
          </cell>
          <cell r="BW39">
            <v>47.6</v>
          </cell>
          <cell r="BX39">
            <v>5.0420168067226857E-2</v>
          </cell>
          <cell r="BY39">
            <v>4</v>
          </cell>
          <cell r="BZ39">
            <v>44</v>
          </cell>
          <cell r="CA39">
            <v>2.1467649216516156</v>
          </cell>
        </row>
        <row r="40">
          <cell r="D40" t="str">
            <v>林高忠</v>
          </cell>
          <cell r="E40" t="str">
            <v>U415</v>
          </cell>
          <cell r="F40">
            <v>1120309</v>
          </cell>
          <cell r="G40">
            <v>6.31</v>
          </cell>
          <cell r="H40">
            <v>3.46</v>
          </cell>
          <cell r="I40">
            <v>10.7</v>
          </cell>
          <cell r="J40">
            <v>30.5</v>
          </cell>
          <cell r="K40">
            <v>88.2</v>
          </cell>
          <cell r="L40">
            <v>181</v>
          </cell>
          <cell r="N40">
            <v>3.9</v>
          </cell>
          <cell r="O40">
            <v>10</v>
          </cell>
          <cell r="P40">
            <v>12</v>
          </cell>
          <cell r="Q40">
            <v>98</v>
          </cell>
          <cell r="R40">
            <v>0.6</v>
          </cell>
          <cell r="S40">
            <v>168</v>
          </cell>
          <cell r="T40">
            <v>75</v>
          </cell>
          <cell r="Y40">
            <v>62</v>
          </cell>
          <cell r="Z40">
            <v>15</v>
          </cell>
          <cell r="AC40">
            <v>9.25</v>
          </cell>
          <cell r="AD40">
            <v>5.9</v>
          </cell>
          <cell r="AE40">
            <v>142</v>
          </cell>
          <cell r="AF40">
            <v>4.3</v>
          </cell>
          <cell r="AH40">
            <v>9.8000000000000007</v>
          </cell>
          <cell r="AJ40">
            <v>5.0999999999999996</v>
          </cell>
          <cell r="AK40">
            <v>58</v>
          </cell>
          <cell r="AM40">
            <v>243</v>
          </cell>
          <cell r="AN40">
            <v>706.8</v>
          </cell>
          <cell r="AX40">
            <v>30.9</v>
          </cell>
          <cell r="AY40">
            <v>35.1</v>
          </cell>
          <cell r="AZ40">
            <v>13.6</v>
          </cell>
          <cell r="BI40">
            <v>0.76</v>
          </cell>
          <cell r="BK40">
            <v>1.42</v>
          </cell>
          <cell r="BN40">
            <v>75.806451612903231</v>
          </cell>
          <cell r="BO40">
            <v>34.5</v>
          </cell>
          <cell r="BQ40">
            <v>139</v>
          </cell>
          <cell r="BR40">
            <v>7.2</v>
          </cell>
          <cell r="BT40" t="str">
            <v>林高忠</v>
          </cell>
          <cell r="BU40">
            <v>65.95</v>
          </cell>
          <cell r="BV40">
            <v>63.65</v>
          </cell>
          <cell r="BW40">
            <v>63</v>
          </cell>
          <cell r="BX40">
            <v>4.6825396825396867E-2</v>
          </cell>
          <cell r="BY40">
            <v>4</v>
          </cell>
          <cell r="BZ40">
            <v>44</v>
          </cell>
          <cell r="CA40">
            <v>1.6748971888100317</v>
          </cell>
        </row>
        <row r="41">
          <cell r="D41" t="str">
            <v>陳怡樺</v>
          </cell>
          <cell r="E41" t="str">
            <v>B109</v>
          </cell>
          <cell r="F41">
            <v>1120308</v>
          </cell>
          <cell r="G41">
            <v>4.42</v>
          </cell>
          <cell r="H41">
            <v>3.93</v>
          </cell>
          <cell r="I41">
            <v>12.2</v>
          </cell>
          <cell r="J41">
            <v>37</v>
          </cell>
          <cell r="K41">
            <v>94.1</v>
          </cell>
          <cell r="L41">
            <v>177</v>
          </cell>
          <cell r="N41">
            <v>3.8</v>
          </cell>
          <cell r="O41">
            <v>10</v>
          </cell>
          <cell r="P41">
            <v>6</v>
          </cell>
          <cell r="Q41">
            <v>60</v>
          </cell>
          <cell r="R41">
            <v>0.7</v>
          </cell>
          <cell r="S41">
            <v>153</v>
          </cell>
          <cell r="T41">
            <v>66</v>
          </cell>
          <cell r="Y41">
            <v>59</v>
          </cell>
          <cell r="Z41">
            <v>15</v>
          </cell>
          <cell r="AC41">
            <v>12.45</v>
          </cell>
          <cell r="AD41">
            <v>5.5</v>
          </cell>
          <cell r="AE41">
            <v>136</v>
          </cell>
          <cell r="AF41">
            <v>4.5999999999999996</v>
          </cell>
          <cell r="AH41">
            <v>7.8</v>
          </cell>
          <cell r="AJ41">
            <v>8.5</v>
          </cell>
          <cell r="AK41">
            <v>65</v>
          </cell>
          <cell r="AM41">
            <v>226</v>
          </cell>
          <cell r="AN41">
            <v>293.2</v>
          </cell>
          <cell r="AX41">
            <v>31</v>
          </cell>
          <cell r="AY41">
            <v>33</v>
          </cell>
          <cell r="AZ41">
            <v>12.4</v>
          </cell>
          <cell r="BI41">
            <v>0.75</v>
          </cell>
          <cell r="BK41">
            <v>1.37</v>
          </cell>
          <cell r="BN41">
            <v>74.576271186440678</v>
          </cell>
          <cell r="BO41">
            <v>33.299999999999997</v>
          </cell>
          <cell r="BQ41" t="str">
            <v/>
          </cell>
          <cell r="BT41" t="str">
            <v>陳怡樺</v>
          </cell>
          <cell r="BU41">
            <v>53</v>
          </cell>
          <cell r="BV41">
            <v>52.05</v>
          </cell>
          <cell r="BW41">
            <v>52</v>
          </cell>
          <cell r="BX41">
            <v>1.9230769230769232E-2</v>
          </cell>
          <cell r="BY41">
            <v>3.75</v>
          </cell>
          <cell r="BZ41">
            <v>44</v>
          </cell>
          <cell r="CA41">
            <v>1.551816287430136</v>
          </cell>
        </row>
        <row r="42">
          <cell r="D42" t="str">
            <v>彭淑妹</v>
          </cell>
          <cell r="E42" t="str">
            <v>B212</v>
          </cell>
          <cell r="F42">
            <v>1120308</v>
          </cell>
          <cell r="G42">
            <v>7.49</v>
          </cell>
          <cell r="H42">
            <v>5.01</v>
          </cell>
          <cell r="I42">
            <v>11</v>
          </cell>
          <cell r="J42">
            <v>35.4</v>
          </cell>
          <cell r="K42">
            <v>70.7</v>
          </cell>
          <cell r="L42">
            <v>196</v>
          </cell>
          <cell r="N42">
            <v>4</v>
          </cell>
          <cell r="O42">
            <v>25</v>
          </cell>
          <cell r="P42">
            <v>26</v>
          </cell>
          <cell r="Q42">
            <v>115</v>
          </cell>
          <cell r="R42">
            <v>0.8</v>
          </cell>
          <cell r="S42">
            <v>193</v>
          </cell>
          <cell r="T42">
            <v>130</v>
          </cell>
          <cell r="Y42">
            <v>73</v>
          </cell>
          <cell r="Z42">
            <v>13</v>
          </cell>
          <cell r="AC42">
            <v>10.31</v>
          </cell>
          <cell r="AD42">
            <v>7.4</v>
          </cell>
          <cell r="AE42">
            <v>138</v>
          </cell>
          <cell r="AF42">
            <v>6.1</v>
          </cell>
          <cell r="AH42">
            <v>9.9</v>
          </cell>
          <cell r="AJ42">
            <v>3.5</v>
          </cell>
          <cell r="AK42">
            <v>75</v>
          </cell>
          <cell r="AM42">
            <v>185</v>
          </cell>
          <cell r="AN42">
            <v>1426.6</v>
          </cell>
          <cell r="AX42">
            <v>22</v>
          </cell>
          <cell r="AY42">
            <v>31.1</v>
          </cell>
          <cell r="AZ42">
            <v>15.9</v>
          </cell>
          <cell r="BI42">
            <v>0.82</v>
          </cell>
          <cell r="BK42">
            <v>1.73</v>
          </cell>
          <cell r="BN42">
            <v>82.191780821917803</v>
          </cell>
          <cell r="BO42">
            <v>24.4</v>
          </cell>
          <cell r="BQ42" t="str">
            <v/>
          </cell>
          <cell r="BT42" t="str">
            <v>彭淑妹</v>
          </cell>
          <cell r="BU42">
            <v>46.7</v>
          </cell>
          <cell r="BV42">
            <v>45.2</v>
          </cell>
          <cell r="BW42">
            <v>45.2</v>
          </cell>
          <cell r="BX42">
            <v>3.3185840707964598E-2</v>
          </cell>
          <cell r="BY42">
            <v>3.67</v>
          </cell>
          <cell r="BZ42">
            <v>44</v>
          </cell>
          <cell r="CA42">
            <v>2.0177342355033487</v>
          </cell>
        </row>
        <row r="43">
          <cell r="D43" t="str">
            <v>徐麗香</v>
          </cell>
          <cell r="E43" t="str">
            <v>B409</v>
          </cell>
          <cell r="F43">
            <v>1120307</v>
          </cell>
          <cell r="G43">
            <v>9.06</v>
          </cell>
          <cell r="H43">
            <v>3.21</v>
          </cell>
          <cell r="I43">
            <v>9.1</v>
          </cell>
          <cell r="J43">
            <v>28.6</v>
          </cell>
          <cell r="K43">
            <v>89.1</v>
          </cell>
          <cell r="L43">
            <v>147</v>
          </cell>
          <cell r="N43">
            <v>3.8</v>
          </cell>
          <cell r="O43">
            <v>8</v>
          </cell>
          <cell r="P43">
            <v>6</v>
          </cell>
          <cell r="Q43">
            <v>135</v>
          </cell>
          <cell r="R43">
            <v>0.5</v>
          </cell>
          <cell r="S43">
            <v>114</v>
          </cell>
          <cell r="T43">
            <v>213</v>
          </cell>
          <cell r="Y43">
            <v>74</v>
          </cell>
          <cell r="Z43">
            <v>15</v>
          </cell>
          <cell r="AC43">
            <v>6.79</v>
          </cell>
          <cell r="AD43">
            <v>6.6</v>
          </cell>
          <cell r="AE43">
            <v>140</v>
          </cell>
          <cell r="AF43">
            <v>4.7</v>
          </cell>
          <cell r="AH43">
            <v>8.5</v>
          </cell>
          <cell r="AJ43">
            <v>4.8</v>
          </cell>
          <cell r="AK43">
            <v>52</v>
          </cell>
          <cell r="AM43">
            <v>172</v>
          </cell>
          <cell r="AN43">
            <v>709.1</v>
          </cell>
          <cell r="AX43">
            <v>28.3</v>
          </cell>
          <cell r="AY43">
            <v>31.8</v>
          </cell>
          <cell r="AZ43">
            <v>13.3</v>
          </cell>
          <cell r="BI43">
            <v>0.8</v>
          </cell>
          <cell r="BK43">
            <v>1.6</v>
          </cell>
          <cell r="BN43">
            <v>79.729729729729726</v>
          </cell>
          <cell r="BO43">
            <v>33.200000000000003</v>
          </cell>
          <cell r="BQ43">
            <v>156</v>
          </cell>
          <cell r="BR43">
            <v>6.3</v>
          </cell>
          <cell r="BT43" t="str">
            <v>徐麗香</v>
          </cell>
          <cell r="BU43">
            <v>60</v>
          </cell>
          <cell r="BV43">
            <v>58.3</v>
          </cell>
          <cell r="BW43">
            <v>58.1</v>
          </cell>
          <cell r="BX43">
            <v>3.2702237521514604E-2</v>
          </cell>
          <cell r="BY43">
            <v>4</v>
          </cell>
          <cell r="BZ43">
            <v>44</v>
          </cell>
          <cell r="CA43">
            <v>1.8637823980504673</v>
          </cell>
        </row>
        <row r="44">
          <cell r="D44" t="str">
            <v>黃勝堯</v>
          </cell>
          <cell r="E44" t="str">
            <v>B421</v>
          </cell>
          <cell r="F44">
            <v>1120309</v>
          </cell>
          <cell r="G44">
            <v>7.26</v>
          </cell>
          <cell r="H44">
            <v>3.18</v>
          </cell>
          <cell r="I44">
            <v>10.7</v>
          </cell>
          <cell r="J44">
            <v>31.8</v>
          </cell>
          <cell r="K44">
            <v>100</v>
          </cell>
          <cell r="L44">
            <v>269</v>
          </cell>
          <cell r="N44">
            <v>3.7</v>
          </cell>
          <cell r="O44">
            <v>9</v>
          </cell>
          <cell r="P44">
            <v>7</v>
          </cell>
          <cell r="Q44">
            <v>53</v>
          </cell>
          <cell r="R44">
            <v>0.7</v>
          </cell>
          <cell r="S44">
            <v>147</v>
          </cell>
          <cell r="T44">
            <v>134</v>
          </cell>
          <cell r="Y44">
            <v>40</v>
          </cell>
          <cell r="Z44">
            <v>9</v>
          </cell>
          <cell r="AC44">
            <v>8.52</v>
          </cell>
          <cell r="AD44">
            <v>5.4</v>
          </cell>
          <cell r="AE44">
            <v>136</v>
          </cell>
          <cell r="AF44">
            <v>4</v>
          </cell>
          <cell r="AH44">
            <v>10</v>
          </cell>
          <cell r="AJ44">
            <v>4.9000000000000004</v>
          </cell>
          <cell r="AK44">
            <v>103</v>
          </cell>
          <cell r="AM44">
            <v>252</v>
          </cell>
          <cell r="AN44">
            <v>243.5</v>
          </cell>
          <cell r="AX44">
            <v>33.6</v>
          </cell>
          <cell r="AY44">
            <v>33.6</v>
          </cell>
          <cell r="AZ44">
            <v>14.7</v>
          </cell>
          <cell r="BI44">
            <v>0.78</v>
          </cell>
          <cell r="BK44">
            <v>1.49</v>
          </cell>
          <cell r="BN44">
            <v>77.5</v>
          </cell>
          <cell r="BO44">
            <v>36.4</v>
          </cell>
          <cell r="BQ44">
            <v>162</v>
          </cell>
          <cell r="BR44">
            <v>6.7</v>
          </cell>
          <cell r="BT44" t="str">
            <v>黃勝堯</v>
          </cell>
          <cell r="BU44">
            <v>78.349999999999994</v>
          </cell>
          <cell r="BV44">
            <v>77.3</v>
          </cell>
          <cell r="BW44">
            <v>77.3</v>
          </cell>
          <cell r="BX44">
            <v>1.3583441138421698E-2</v>
          </cell>
          <cell r="BY44">
            <v>4</v>
          </cell>
          <cell r="BZ44">
            <v>44</v>
          </cell>
          <cell r="CA44">
            <v>1.6887018947344312</v>
          </cell>
        </row>
        <row r="45">
          <cell r="D45" t="str">
            <v>劉莉蘭</v>
          </cell>
          <cell r="E45" t="str">
            <v>B423</v>
          </cell>
          <cell r="F45">
            <v>1120309</v>
          </cell>
          <cell r="G45">
            <v>7.41</v>
          </cell>
          <cell r="H45">
            <v>3.83</v>
          </cell>
          <cell r="I45">
            <v>12.1</v>
          </cell>
          <cell r="J45">
            <v>35.9</v>
          </cell>
          <cell r="K45">
            <v>93.7</v>
          </cell>
          <cell r="L45">
            <v>253</v>
          </cell>
          <cell r="N45">
            <v>4.0999999999999996</v>
          </cell>
          <cell r="O45">
            <v>10</v>
          </cell>
          <cell r="P45">
            <v>9</v>
          </cell>
          <cell r="Q45">
            <v>59</v>
          </cell>
          <cell r="R45">
            <v>0.7</v>
          </cell>
          <cell r="S45">
            <v>192</v>
          </cell>
          <cell r="T45">
            <v>119</v>
          </cell>
          <cell r="Y45">
            <v>79</v>
          </cell>
          <cell r="Z45">
            <v>20</v>
          </cell>
          <cell r="AC45">
            <v>9.32</v>
          </cell>
          <cell r="AD45">
            <v>7.3</v>
          </cell>
          <cell r="AE45">
            <v>139</v>
          </cell>
          <cell r="AF45">
            <v>3.9</v>
          </cell>
          <cell r="AH45">
            <v>10.7</v>
          </cell>
          <cell r="AJ45">
            <v>6.4</v>
          </cell>
          <cell r="AK45">
            <v>82</v>
          </cell>
          <cell r="AM45">
            <v>250</v>
          </cell>
          <cell r="AN45">
            <v>614.6</v>
          </cell>
          <cell r="AX45">
            <v>31.6</v>
          </cell>
          <cell r="AY45">
            <v>33.700000000000003</v>
          </cell>
          <cell r="AZ45">
            <v>12.7</v>
          </cell>
          <cell r="BI45">
            <v>0.75</v>
          </cell>
          <cell r="BK45">
            <v>1.37</v>
          </cell>
          <cell r="BN45">
            <v>74.683544303797461</v>
          </cell>
          <cell r="BO45">
            <v>34.9</v>
          </cell>
          <cell r="BQ45">
            <v>154</v>
          </cell>
          <cell r="BR45">
            <v>5.9</v>
          </cell>
          <cell r="BT45" t="str">
            <v>劉莉蘭</v>
          </cell>
          <cell r="BU45">
            <v>64.45</v>
          </cell>
          <cell r="BV45">
            <v>63.2</v>
          </cell>
          <cell r="BW45">
            <v>63.4</v>
          </cell>
          <cell r="BX45">
            <v>1.6561514195583663E-2</v>
          </cell>
          <cell r="BY45">
            <v>3.5</v>
          </cell>
          <cell r="BZ45">
            <v>44</v>
          </cell>
          <cell r="CA45">
            <v>1.5525124675288744</v>
          </cell>
        </row>
        <row r="46">
          <cell r="D46" t="str">
            <v>巫淑吟</v>
          </cell>
          <cell r="E46" t="str">
            <v>B425</v>
          </cell>
          <cell r="F46">
            <v>1120309</v>
          </cell>
          <cell r="G46">
            <v>8.09</v>
          </cell>
          <cell r="H46">
            <v>3.82</v>
          </cell>
          <cell r="I46">
            <v>10.6</v>
          </cell>
          <cell r="J46">
            <v>31.9</v>
          </cell>
          <cell r="K46">
            <v>83.5</v>
          </cell>
          <cell r="L46">
            <v>243</v>
          </cell>
          <cell r="N46">
            <v>3.4</v>
          </cell>
          <cell r="O46">
            <v>15</v>
          </cell>
          <cell r="P46">
            <v>15</v>
          </cell>
          <cell r="Q46">
            <v>93</v>
          </cell>
          <cell r="R46">
            <v>0.4</v>
          </cell>
          <cell r="S46">
            <v>116</v>
          </cell>
          <cell r="T46">
            <v>150</v>
          </cell>
          <cell r="Y46">
            <v>72</v>
          </cell>
          <cell r="Z46">
            <v>21</v>
          </cell>
          <cell r="AC46">
            <v>9.67</v>
          </cell>
          <cell r="AD46">
            <v>6.8</v>
          </cell>
          <cell r="AE46">
            <v>132</v>
          </cell>
          <cell r="AF46">
            <v>4</v>
          </cell>
          <cell r="AH46">
            <v>9</v>
          </cell>
          <cell r="AJ46">
            <v>8.4</v>
          </cell>
          <cell r="AK46">
            <v>33</v>
          </cell>
          <cell r="AM46">
            <v>230</v>
          </cell>
          <cell r="AN46">
            <v>601.4</v>
          </cell>
          <cell r="AX46">
            <v>27.7</v>
          </cell>
          <cell r="AY46">
            <v>33.200000000000003</v>
          </cell>
          <cell r="AZ46">
            <v>13.9</v>
          </cell>
          <cell r="BI46">
            <v>0.71</v>
          </cell>
          <cell r="BK46">
            <v>1.23</v>
          </cell>
          <cell r="BN46">
            <v>70.833333333333329</v>
          </cell>
          <cell r="BO46">
            <v>30.3</v>
          </cell>
          <cell r="BQ46">
            <v>378</v>
          </cell>
          <cell r="BR46">
            <v>12</v>
          </cell>
          <cell r="BT46" t="str">
            <v>巫淑吟</v>
          </cell>
          <cell r="BU46">
            <v>69.45</v>
          </cell>
          <cell r="BV46">
            <v>66.05</v>
          </cell>
          <cell r="BW46">
            <v>65</v>
          </cell>
          <cell r="BX46">
            <v>6.8461538461538504E-2</v>
          </cell>
          <cell r="BY46">
            <v>4</v>
          </cell>
          <cell r="BZ46">
            <v>44</v>
          </cell>
          <cell r="CA46">
            <v>1.5017125651809622</v>
          </cell>
        </row>
        <row r="47">
          <cell r="D47" t="str">
            <v>游恭麟</v>
          </cell>
          <cell r="E47" t="str">
            <v>B426</v>
          </cell>
          <cell r="F47">
            <v>1120309</v>
          </cell>
          <cell r="G47">
            <v>8.11</v>
          </cell>
          <cell r="H47">
            <v>3.88</v>
          </cell>
          <cell r="I47">
            <v>11.9</v>
          </cell>
          <cell r="J47">
            <v>34</v>
          </cell>
          <cell r="K47">
            <v>87.6</v>
          </cell>
          <cell r="L47">
            <v>213</v>
          </cell>
          <cell r="N47">
            <v>4.0999999999999996</v>
          </cell>
          <cell r="O47">
            <v>8</v>
          </cell>
          <cell r="P47">
            <v>7</v>
          </cell>
          <cell r="Q47">
            <v>81</v>
          </cell>
          <cell r="R47">
            <v>0.5</v>
          </cell>
          <cell r="S47">
            <v>142</v>
          </cell>
          <cell r="T47">
            <v>100</v>
          </cell>
          <cell r="Y47">
            <v>74</v>
          </cell>
          <cell r="Z47">
            <v>21</v>
          </cell>
          <cell r="AC47">
            <v>9.1199999999999992</v>
          </cell>
          <cell r="AD47">
            <v>6.8</v>
          </cell>
          <cell r="AE47">
            <v>138</v>
          </cell>
          <cell r="AF47">
            <v>4.9000000000000004</v>
          </cell>
          <cell r="AH47">
            <v>8.1999999999999993</v>
          </cell>
          <cell r="AJ47">
            <v>4.7</v>
          </cell>
          <cell r="AK47">
            <v>57</v>
          </cell>
          <cell r="AM47">
            <v>264</v>
          </cell>
          <cell r="AN47">
            <v>805.7</v>
          </cell>
          <cell r="AX47">
            <v>30.7</v>
          </cell>
          <cell r="AY47">
            <v>35</v>
          </cell>
          <cell r="AZ47">
            <v>11.5</v>
          </cell>
          <cell r="BI47">
            <v>0.72</v>
          </cell>
          <cell r="BK47">
            <v>1.26</v>
          </cell>
          <cell r="BN47">
            <v>71.621621621621628</v>
          </cell>
          <cell r="BO47">
            <v>35.700000000000003</v>
          </cell>
          <cell r="BQ47">
            <v>157</v>
          </cell>
          <cell r="BR47">
            <v>7.3</v>
          </cell>
          <cell r="BT47" t="str">
            <v>游恭麟</v>
          </cell>
          <cell r="BU47">
            <v>71.3</v>
          </cell>
          <cell r="BV47">
            <v>68.55</v>
          </cell>
          <cell r="BW47">
            <v>68.8</v>
          </cell>
          <cell r="BX47">
            <v>3.6337209302325583E-2</v>
          </cell>
          <cell r="BY47">
            <v>4</v>
          </cell>
          <cell r="BZ47">
            <v>44</v>
          </cell>
          <cell r="CA47">
            <v>1.499805728836296</v>
          </cell>
        </row>
        <row r="48">
          <cell r="D48" t="str">
            <v>劉登順</v>
          </cell>
          <cell r="E48" t="str">
            <v>U139</v>
          </cell>
          <cell r="F48">
            <v>1120308</v>
          </cell>
          <cell r="G48">
            <v>5.36</v>
          </cell>
          <cell r="H48">
            <v>3.16</v>
          </cell>
          <cell r="I48">
            <v>9.6</v>
          </cell>
          <cell r="J48">
            <v>28.3</v>
          </cell>
          <cell r="K48">
            <v>89.6</v>
          </cell>
          <cell r="L48">
            <v>122</v>
          </cell>
          <cell r="N48">
            <v>4</v>
          </cell>
          <cell r="O48">
            <v>15</v>
          </cell>
          <cell r="P48">
            <v>14</v>
          </cell>
          <cell r="Q48">
            <v>53</v>
          </cell>
          <cell r="R48">
            <v>0.8</v>
          </cell>
          <cell r="S48">
            <v>142</v>
          </cell>
          <cell r="T48">
            <v>80</v>
          </cell>
          <cell r="Y48">
            <v>81</v>
          </cell>
          <cell r="Z48">
            <v>27</v>
          </cell>
          <cell r="AC48">
            <v>10.32</v>
          </cell>
          <cell r="AD48">
            <v>5.4</v>
          </cell>
          <cell r="AE48">
            <v>139</v>
          </cell>
          <cell r="AF48">
            <v>4.9000000000000004</v>
          </cell>
          <cell r="AH48">
            <v>8.1999999999999993</v>
          </cell>
          <cell r="AJ48">
            <v>5.0999999999999996</v>
          </cell>
          <cell r="AK48">
            <v>56</v>
          </cell>
          <cell r="AM48">
            <v>290</v>
          </cell>
          <cell r="AN48">
            <v>220.3</v>
          </cell>
          <cell r="AX48">
            <v>30.4</v>
          </cell>
          <cell r="AY48">
            <v>33.9</v>
          </cell>
          <cell r="AZ48">
            <v>13.5</v>
          </cell>
          <cell r="BI48">
            <v>0.67</v>
          </cell>
          <cell r="BK48">
            <v>1.1000000000000001</v>
          </cell>
          <cell r="BN48">
            <v>66.666666666666671</v>
          </cell>
          <cell r="BO48">
            <v>34.200000000000003</v>
          </cell>
          <cell r="BQ48">
            <v>132</v>
          </cell>
          <cell r="BR48">
            <v>5.5</v>
          </cell>
          <cell r="BT48" t="str">
            <v>劉登順</v>
          </cell>
          <cell r="BU48">
            <v>64.849999999999994</v>
          </cell>
          <cell r="BV48">
            <v>61.9</v>
          </cell>
          <cell r="BW48">
            <v>62</v>
          </cell>
          <cell r="BX48">
            <v>4.596774193548378E-2</v>
          </cell>
          <cell r="BY48">
            <v>4</v>
          </cell>
          <cell r="BZ48">
            <v>44</v>
          </cell>
          <cell r="CA48">
            <v>1.3345678249209671</v>
          </cell>
        </row>
        <row r="49">
          <cell r="D49" t="str">
            <v>郭阿月</v>
          </cell>
          <cell r="E49" t="str">
            <v>U239</v>
          </cell>
          <cell r="F49">
            <v>1120306</v>
          </cell>
          <cell r="G49">
            <v>8.7799999999999994</v>
          </cell>
          <cell r="H49">
            <v>2.93</v>
          </cell>
          <cell r="I49">
            <v>9.1999999999999993</v>
          </cell>
          <cell r="J49">
            <v>28.4</v>
          </cell>
          <cell r="K49">
            <v>96.9</v>
          </cell>
          <cell r="L49">
            <v>251</v>
          </cell>
          <cell r="N49">
            <v>3.6</v>
          </cell>
          <cell r="O49">
            <v>18</v>
          </cell>
          <cell r="P49">
            <v>14</v>
          </cell>
          <cell r="Q49">
            <v>92</v>
          </cell>
          <cell r="R49">
            <v>0.9</v>
          </cell>
          <cell r="S49">
            <v>132</v>
          </cell>
          <cell r="T49">
            <v>230</v>
          </cell>
          <cell r="Y49">
            <v>73</v>
          </cell>
          <cell r="Z49">
            <v>17</v>
          </cell>
          <cell r="AC49">
            <v>7.83</v>
          </cell>
          <cell r="AD49">
            <v>7</v>
          </cell>
          <cell r="AE49">
            <v>139</v>
          </cell>
          <cell r="AF49">
            <v>5</v>
          </cell>
          <cell r="AH49">
            <v>8.6</v>
          </cell>
          <cell r="AJ49">
            <v>3.1</v>
          </cell>
          <cell r="AK49">
            <v>35</v>
          </cell>
          <cell r="AM49">
            <v>182</v>
          </cell>
          <cell r="AN49">
            <v>974.2</v>
          </cell>
          <cell r="AX49">
            <v>31.4</v>
          </cell>
          <cell r="AY49">
            <v>32.4</v>
          </cell>
          <cell r="AZ49">
            <v>15.7</v>
          </cell>
          <cell r="BI49">
            <v>0.77</v>
          </cell>
          <cell r="BK49">
            <v>1.46</v>
          </cell>
          <cell r="BN49">
            <v>76.712328767123282</v>
          </cell>
          <cell r="BO49">
            <v>34.1</v>
          </cell>
          <cell r="BQ49">
            <v>188</v>
          </cell>
          <cell r="BR49">
            <v>5.3</v>
          </cell>
          <cell r="BT49" t="str">
            <v>郭阿月</v>
          </cell>
          <cell r="BU49">
            <v>61.3</v>
          </cell>
          <cell r="BV49">
            <v>59.1</v>
          </cell>
          <cell r="BW49">
            <v>58.8</v>
          </cell>
          <cell r="BX49">
            <v>4.2517006802721087E-2</v>
          </cell>
          <cell r="BY49">
            <v>3.5</v>
          </cell>
          <cell r="BZ49">
            <v>44</v>
          </cell>
          <cell r="CA49">
            <v>1.7039060941023645</v>
          </cell>
        </row>
        <row r="50">
          <cell r="D50" t="str">
            <v>陳玉英</v>
          </cell>
          <cell r="E50" t="str">
            <v>U508</v>
          </cell>
          <cell r="F50">
            <v>1120309</v>
          </cell>
          <cell r="G50">
            <v>5.34</v>
          </cell>
          <cell r="H50">
            <v>3.56</v>
          </cell>
          <cell r="I50">
            <v>10.8</v>
          </cell>
          <cell r="J50">
            <v>30.9</v>
          </cell>
          <cell r="K50">
            <v>86.8</v>
          </cell>
          <cell r="L50">
            <v>236</v>
          </cell>
          <cell r="N50">
            <v>3.5</v>
          </cell>
          <cell r="O50">
            <v>10</v>
          </cell>
          <cell r="P50">
            <v>6</v>
          </cell>
          <cell r="Q50">
            <v>96</v>
          </cell>
          <cell r="R50">
            <v>0.6</v>
          </cell>
          <cell r="S50">
            <v>183</v>
          </cell>
          <cell r="T50">
            <v>227</v>
          </cell>
          <cell r="Y50">
            <v>64</v>
          </cell>
          <cell r="Z50">
            <v>13</v>
          </cell>
          <cell r="AC50">
            <v>6.43</v>
          </cell>
          <cell r="AD50">
            <v>6.7</v>
          </cell>
          <cell r="AE50">
            <v>132</v>
          </cell>
          <cell r="AF50">
            <v>4.5999999999999996</v>
          </cell>
          <cell r="AH50">
            <v>9.1</v>
          </cell>
          <cell r="AJ50">
            <v>6.5</v>
          </cell>
          <cell r="AK50">
            <v>60</v>
          </cell>
          <cell r="AM50">
            <v>222</v>
          </cell>
          <cell r="AN50">
            <v>843.7</v>
          </cell>
          <cell r="AX50">
            <v>30.3</v>
          </cell>
          <cell r="AY50">
            <v>35</v>
          </cell>
          <cell r="AZ50">
            <v>13.1</v>
          </cell>
          <cell r="BI50">
            <v>0.8</v>
          </cell>
          <cell r="BK50">
            <v>1.59</v>
          </cell>
          <cell r="BN50">
            <v>79.6875</v>
          </cell>
          <cell r="BO50">
            <v>33.700000000000003</v>
          </cell>
          <cell r="BQ50">
            <v>169</v>
          </cell>
          <cell r="BR50">
            <v>9.1999999999999993</v>
          </cell>
          <cell r="BS50">
            <v>455</v>
          </cell>
          <cell r="BT50" t="str">
            <v>陳玉英</v>
          </cell>
          <cell r="BU50">
            <v>45.1</v>
          </cell>
          <cell r="BV50">
            <v>42.65</v>
          </cell>
          <cell r="BW50">
            <v>42.6</v>
          </cell>
          <cell r="BX50">
            <v>5.8685446009389672E-2</v>
          </cell>
          <cell r="BY50">
            <v>3.83</v>
          </cell>
          <cell r="BZ50">
            <v>44</v>
          </cell>
          <cell r="CA50">
            <v>1.9463829424382528</v>
          </cell>
        </row>
        <row r="51">
          <cell r="D51" t="str">
            <v>葉林素蘭</v>
          </cell>
          <cell r="E51" t="str">
            <v>U517</v>
          </cell>
          <cell r="F51">
            <v>1120309</v>
          </cell>
          <cell r="G51">
            <v>4.97</v>
          </cell>
          <cell r="H51">
            <v>3.89</v>
          </cell>
          <cell r="I51">
            <v>10.1</v>
          </cell>
          <cell r="J51">
            <v>32.5</v>
          </cell>
          <cell r="K51">
            <v>83.5</v>
          </cell>
          <cell r="L51">
            <v>222</v>
          </cell>
          <cell r="N51">
            <v>3.9</v>
          </cell>
          <cell r="O51">
            <v>12</v>
          </cell>
          <cell r="P51">
            <v>7</v>
          </cell>
          <cell r="Q51">
            <v>44</v>
          </cell>
          <cell r="R51">
            <v>0.4</v>
          </cell>
          <cell r="S51">
            <v>150</v>
          </cell>
          <cell r="T51">
            <v>187</v>
          </cell>
          <cell r="Y51">
            <v>78</v>
          </cell>
          <cell r="Z51">
            <v>18</v>
          </cell>
          <cell r="AC51">
            <v>8.59</v>
          </cell>
          <cell r="AD51">
            <v>7.4</v>
          </cell>
          <cell r="AE51">
            <v>137</v>
          </cell>
          <cell r="AF51">
            <v>5.4</v>
          </cell>
          <cell r="AH51">
            <v>8.6</v>
          </cell>
          <cell r="AJ51">
            <v>5.7</v>
          </cell>
          <cell r="AK51">
            <v>49</v>
          </cell>
          <cell r="AM51">
            <v>245</v>
          </cell>
          <cell r="AN51">
            <v>678.7</v>
          </cell>
          <cell r="AX51">
            <v>26</v>
          </cell>
          <cell r="AY51">
            <v>31.1</v>
          </cell>
          <cell r="AZ51">
            <v>14.9</v>
          </cell>
          <cell r="BI51">
            <v>0.77</v>
          </cell>
          <cell r="BK51">
            <v>1.47</v>
          </cell>
          <cell r="BN51">
            <v>76.92307692307692</v>
          </cell>
          <cell r="BO51">
            <v>27.7</v>
          </cell>
          <cell r="BQ51">
            <v>198</v>
          </cell>
          <cell r="BR51">
            <v>7.2</v>
          </cell>
          <cell r="BT51" t="str">
            <v>葉林素蘭</v>
          </cell>
          <cell r="BU51">
            <v>67.5</v>
          </cell>
          <cell r="BV51">
            <v>65.2</v>
          </cell>
          <cell r="BW51">
            <v>64.7</v>
          </cell>
          <cell r="BX51">
            <v>4.327666151468311E-2</v>
          </cell>
          <cell r="BY51">
            <v>3.67</v>
          </cell>
          <cell r="BZ51">
            <v>44</v>
          </cell>
          <cell r="CA51">
            <v>1.7150285479032903</v>
          </cell>
        </row>
        <row r="52">
          <cell r="D52" t="str">
            <v>葉李足珠</v>
          </cell>
          <cell r="E52" t="str">
            <v>U533</v>
          </cell>
          <cell r="F52">
            <v>1120309</v>
          </cell>
          <cell r="G52">
            <v>6.64</v>
          </cell>
          <cell r="H52">
            <v>3.43</v>
          </cell>
          <cell r="I52">
            <v>10.4</v>
          </cell>
          <cell r="J52">
            <v>31.8</v>
          </cell>
          <cell r="K52">
            <v>92.7</v>
          </cell>
          <cell r="L52">
            <v>200</v>
          </cell>
          <cell r="N52">
            <v>4</v>
          </cell>
          <cell r="O52">
            <v>17</v>
          </cell>
          <cell r="P52">
            <v>11</v>
          </cell>
          <cell r="Q52">
            <v>127</v>
          </cell>
          <cell r="R52">
            <v>0.5</v>
          </cell>
          <cell r="S52">
            <v>194</v>
          </cell>
          <cell r="T52">
            <v>187</v>
          </cell>
          <cell r="Y52">
            <v>78</v>
          </cell>
          <cell r="Z52">
            <v>19</v>
          </cell>
          <cell r="AC52">
            <v>8.4499999999999993</v>
          </cell>
          <cell r="AD52">
            <v>6.7</v>
          </cell>
          <cell r="AE52">
            <v>136</v>
          </cell>
          <cell r="AF52">
            <v>4.8</v>
          </cell>
          <cell r="AH52">
            <v>10.1</v>
          </cell>
          <cell r="AJ52">
            <v>5.9</v>
          </cell>
          <cell r="AK52">
            <v>48</v>
          </cell>
          <cell r="AM52">
            <v>308</v>
          </cell>
          <cell r="AN52">
            <v>429.5</v>
          </cell>
          <cell r="AX52">
            <v>30.3</v>
          </cell>
          <cell r="AY52">
            <v>32.700000000000003</v>
          </cell>
          <cell r="AZ52">
            <v>14.6</v>
          </cell>
          <cell r="BI52">
            <v>0.76</v>
          </cell>
          <cell r="BK52">
            <v>1.41</v>
          </cell>
          <cell r="BN52">
            <v>75.641025641025635</v>
          </cell>
          <cell r="BO52">
            <v>31.7</v>
          </cell>
          <cell r="BQ52">
            <v>142</v>
          </cell>
          <cell r="BR52">
            <v>6.8</v>
          </cell>
          <cell r="BT52" t="str">
            <v>葉李足珠</v>
          </cell>
          <cell r="BU52">
            <v>79.099999999999994</v>
          </cell>
          <cell r="BV52">
            <v>76.400000000000006</v>
          </cell>
          <cell r="BW52">
            <v>75.7</v>
          </cell>
          <cell r="BX52">
            <v>4.4914134742404112E-2</v>
          </cell>
          <cell r="BY52">
            <v>4</v>
          </cell>
          <cell r="BZ52">
            <v>44</v>
          </cell>
          <cell r="CA52">
            <v>1.6643374242593438</v>
          </cell>
        </row>
        <row r="53">
          <cell r="D53" t="str">
            <v>李富田</v>
          </cell>
          <cell r="E53" t="str">
            <v>B121</v>
          </cell>
          <cell r="F53">
            <v>1120308</v>
          </cell>
          <cell r="G53">
            <v>6.11</v>
          </cell>
          <cell r="H53">
            <v>3.76</v>
          </cell>
          <cell r="I53">
            <v>11.4</v>
          </cell>
          <cell r="J53">
            <v>34</v>
          </cell>
          <cell r="K53">
            <v>90.4</v>
          </cell>
          <cell r="L53">
            <v>214</v>
          </cell>
          <cell r="N53">
            <v>3.4</v>
          </cell>
          <cell r="O53">
            <v>15</v>
          </cell>
          <cell r="P53">
            <v>12</v>
          </cell>
          <cell r="Q53">
            <v>78</v>
          </cell>
          <cell r="R53">
            <v>0.9</v>
          </cell>
          <cell r="S53">
            <v>117</v>
          </cell>
          <cell r="T53">
            <v>86</v>
          </cell>
          <cell r="Y53">
            <v>52</v>
          </cell>
          <cell r="Z53">
            <v>15</v>
          </cell>
          <cell r="AC53">
            <v>6.83</v>
          </cell>
          <cell r="AD53">
            <v>4.5</v>
          </cell>
          <cell r="AE53">
            <v>137</v>
          </cell>
          <cell r="AF53">
            <v>3.8</v>
          </cell>
          <cell r="AH53">
            <v>8.1</v>
          </cell>
          <cell r="AJ53">
            <v>2.9</v>
          </cell>
          <cell r="AK53">
            <v>50</v>
          </cell>
          <cell r="AM53">
            <v>203</v>
          </cell>
          <cell r="AN53">
            <v>176.4</v>
          </cell>
          <cell r="AX53">
            <v>30.3</v>
          </cell>
          <cell r="AY53">
            <v>33.5</v>
          </cell>
          <cell r="AZ53">
            <v>13.4</v>
          </cell>
          <cell r="BI53">
            <v>0.71</v>
          </cell>
          <cell r="BK53">
            <v>1.24</v>
          </cell>
          <cell r="BN53">
            <v>71.15384615384616</v>
          </cell>
          <cell r="BO53">
            <v>36.1</v>
          </cell>
          <cell r="BQ53">
            <v>240</v>
          </cell>
          <cell r="BR53">
            <v>7</v>
          </cell>
          <cell r="BT53" t="str">
            <v>李富田</v>
          </cell>
          <cell r="BU53">
            <v>60.1</v>
          </cell>
          <cell r="BV53">
            <v>58.4</v>
          </cell>
          <cell r="BW53">
            <v>58.4</v>
          </cell>
          <cell r="BX53">
            <v>2.9109589041095941E-2</v>
          </cell>
          <cell r="BY53">
            <v>4</v>
          </cell>
          <cell r="BZ53">
            <v>44</v>
          </cell>
          <cell r="CA53">
            <v>1.4478254403615964</v>
          </cell>
        </row>
        <row r="54">
          <cell r="D54" t="str">
            <v>游黃明媛</v>
          </cell>
          <cell r="E54" t="str">
            <v>B413</v>
          </cell>
          <cell r="F54">
            <v>1120310</v>
          </cell>
          <cell r="G54">
            <v>9.17</v>
          </cell>
          <cell r="H54">
            <v>3.56</v>
          </cell>
          <cell r="I54">
            <v>11.4</v>
          </cell>
          <cell r="J54">
            <v>35.9</v>
          </cell>
          <cell r="K54">
            <v>100.8</v>
          </cell>
          <cell r="L54">
            <v>158</v>
          </cell>
          <cell r="N54">
            <v>4</v>
          </cell>
          <cell r="O54">
            <v>18</v>
          </cell>
          <cell r="P54">
            <v>12</v>
          </cell>
          <cell r="Q54">
            <v>57</v>
          </cell>
          <cell r="R54">
            <v>0.5</v>
          </cell>
          <cell r="S54">
            <v>204</v>
          </cell>
          <cell r="T54">
            <v>228</v>
          </cell>
          <cell r="Y54">
            <v>83</v>
          </cell>
          <cell r="Z54">
            <v>17</v>
          </cell>
          <cell r="AC54">
            <v>10.58</v>
          </cell>
          <cell r="AD54">
            <v>7.8</v>
          </cell>
          <cell r="AE54">
            <v>144</v>
          </cell>
          <cell r="AF54">
            <v>4.5999999999999996</v>
          </cell>
          <cell r="AH54">
            <v>10.6</v>
          </cell>
          <cell r="AJ54">
            <v>2.9</v>
          </cell>
          <cell r="AK54">
            <v>69</v>
          </cell>
          <cell r="AM54">
            <v>235</v>
          </cell>
          <cell r="AN54">
            <v>285.7</v>
          </cell>
          <cell r="AX54">
            <v>32</v>
          </cell>
          <cell r="AY54">
            <v>31.8</v>
          </cell>
          <cell r="AZ54">
            <v>15.1</v>
          </cell>
          <cell r="BI54">
            <v>0.8</v>
          </cell>
          <cell r="BK54">
            <v>1.59</v>
          </cell>
          <cell r="BN54">
            <v>79.518072289156621</v>
          </cell>
          <cell r="BO54">
            <v>32.6</v>
          </cell>
          <cell r="BQ54" t="str">
            <v/>
          </cell>
          <cell r="BT54" t="str">
            <v>游黃明媛</v>
          </cell>
          <cell r="BU54">
            <v>56.1</v>
          </cell>
          <cell r="BV54">
            <v>54</v>
          </cell>
          <cell r="BW54">
            <v>53.7</v>
          </cell>
          <cell r="BX54">
            <v>4.4692737430167571E-2</v>
          </cell>
          <cell r="BY54">
            <v>4</v>
          </cell>
          <cell r="BZ54">
            <v>44</v>
          </cell>
          <cell r="CA54">
            <v>1.8831862476651182</v>
          </cell>
        </row>
        <row r="55">
          <cell r="D55" t="str">
            <v>戴陳仙妹</v>
          </cell>
          <cell r="E55" t="str">
            <v>B415</v>
          </cell>
          <cell r="F55">
            <v>1120309</v>
          </cell>
          <cell r="G55">
            <v>8.0299999999999994</v>
          </cell>
          <cell r="H55">
            <v>3.83</v>
          </cell>
          <cell r="I55">
            <v>11.8</v>
          </cell>
          <cell r="J55">
            <v>35.1</v>
          </cell>
          <cell r="K55">
            <v>91.6</v>
          </cell>
          <cell r="L55">
            <v>253</v>
          </cell>
          <cell r="N55">
            <v>3.6</v>
          </cell>
          <cell r="O55">
            <v>33</v>
          </cell>
          <cell r="P55">
            <v>61</v>
          </cell>
          <cell r="Q55">
            <v>226</v>
          </cell>
          <cell r="R55">
            <v>0.7</v>
          </cell>
          <cell r="S55">
            <v>109</v>
          </cell>
          <cell r="T55">
            <v>99</v>
          </cell>
          <cell r="Y55">
            <v>62</v>
          </cell>
          <cell r="Z55">
            <v>14</v>
          </cell>
          <cell r="AC55">
            <v>9.24</v>
          </cell>
          <cell r="AD55">
            <v>6.1</v>
          </cell>
          <cell r="AE55">
            <v>136</v>
          </cell>
          <cell r="AF55">
            <v>3.6</v>
          </cell>
          <cell r="AH55">
            <v>9.3000000000000007</v>
          </cell>
          <cell r="AJ55">
            <v>4</v>
          </cell>
          <cell r="AK55">
            <v>65</v>
          </cell>
          <cell r="AM55">
            <v>245</v>
          </cell>
          <cell r="AN55">
            <v>518</v>
          </cell>
          <cell r="AX55">
            <v>30.8</v>
          </cell>
          <cell r="AY55">
            <v>33.6</v>
          </cell>
          <cell r="AZ55">
            <v>14.2</v>
          </cell>
          <cell r="BI55">
            <v>0.77</v>
          </cell>
          <cell r="BK55">
            <v>1.49</v>
          </cell>
          <cell r="BN55">
            <v>77.41935483870968</v>
          </cell>
          <cell r="BO55">
            <v>35.9</v>
          </cell>
          <cell r="BQ55">
            <v>179</v>
          </cell>
          <cell r="BR55">
            <v>5.8</v>
          </cell>
          <cell r="BT55" t="str">
            <v>戴陳仙妹</v>
          </cell>
          <cell r="BU55">
            <v>57.15</v>
          </cell>
          <cell r="BV55">
            <v>55.85</v>
          </cell>
          <cell r="BW55">
            <v>55.8</v>
          </cell>
          <cell r="BX55">
            <v>2.4193548387096801E-2</v>
          </cell>
          <cell r="BY55">
            <v>4</v>
          </cell>
          <cell r="BZ55">
            <v>44</v>
          </cell>
          <cell r="CA55">
            <v>1.7156057760602201</v>
          </cell>
        </row>
        <row r="56">
          <cell r="D56" t="str">
            <v>鄭湯明珠</v>
          </cell>
          <cell r="E56" t="str">
            <v>B416</v>
          </cell>
          <cell r="F56">
            <v>1120309</v>
          </cell>
          <cell r="G56">
            <v>5.84</v>
          </cell>
          <cell r="H56">
            <v>3.73</v>
          </cell>
          <cell r="I56">
            <v>11</v>
          </cell>
          <cell r="J56">
            <v>31.9</v>
          </cell>
          <cell r="K56">
            <v>85.5</v>
          </cell>
          <cell r="L56">
            <v>184</v>
          </cell>
          <cell r="N56">
            <v>4.4000000000000004</v>
          </cell>
          <cell r="O56">
            <v>19</v>
          </cell>
          <cell r="P56">
            <v>12</v>
          </cell>
          <cell r="Q56">
            <v>71</v>
          </cell>
          <cell r="R56">
            <v>0.9</v>
          </cell>
          <cell r="S56">
            <v>159</v>
          </cell>
          <cell r="T56">
            <v>75</v>
          </cell>
          <cell r="Y56">
            <v>85</v>
          </cell>
          <cell r="Z56">
            <v>19</v>
          </cell>
          <cell r="AC56">
            <v>9.5399999999999991</v>
          </cell>
          <cell r="AD56">
            <v>7.6</v>
          </cell>
          <cell r="AE56">
            <v>135</v>
          </cell>
          <cell r="AF56">
            <v>4.8</v>
          </cell>
          <cell r="AH56">
            <v>8.9</v>
          </cell>
          <cell r="AJ56">
            <v>4.2</v>
          </cell>
          <cell r="AK56">
            <v>70</v>
          </cell>
          <cell r="AM56">
            <v>270</v>
          </cell>
          <cell r="AN56">
            <v>927.1</v>
          </cell>
          <cell r="AX56">
            <v>29.5</v>
          </cell>
          <cell r="AY56">
            <v>34.5</v>
          </cell>
          <cell r="AZ56">
            <v>13.1</v>
          </cell>
          <cell r="BI56">
            <v>0.78</v>
          </cell>
          <cell r="BK56">
            <v>1.5</v>
          </cell>
          <cell r="BN56">
            <v>77.64705882352942</v>
          </cell>
          <cell r="BO56">
            <v>34.6</v>
          </cell>
          <cell r="BQ56" t="str">
            <v/>
          </cell>
          <cell r="BT56" t="str">
            <v>鄭湯明珠</v>
          </cell>
          <cell r="BU56">
            <v>58.4</v>
          </cell>
          <cell r="BV56">
            <v>55.7</v>
          </cell>
          <cell r="BW56">
            <v>55.4</v>
          </cell>
          <cell r="BX56">
            <v>5.4151624548736461E-2</v>
          </cell>
          <cell r="BY56">
            <v>4</v>
          </cell>
          <cell r="BZ56">
            <v>44</v>
          </cell>
          <cell r="CA56">
            <v>1.8086860154639206</v>
          </cell>
        </row>
        <row r="57">
          <cell r="D57" t="str">
            <v>許阿月</v>
          </cell>
          <cell r="E57" t="str">
            <v>B417</v>
          </cell>
          <cell r="F57">
            <v>1120307</v>
          </cell>
          <cell r="G57">
            <v>6.52</v>
          </cell>
          <cell r="H57">
            <v>3.41</v>
          </cell>
          <cell r="I57">
            <v>11.1</v>
          </cell>
          <cell r="J57">
            <v>34.6</v>
          </cell>
          <cell r="K57">
            <v>101.5</v>
          </cell>
          <cell r="L57">
            <v>121</v>
          </cell>
          <cell r="N57">
            <v>4.0999999999999996</v>
          </cell>
          <cell r="O57">
            <v>22</v>
          </cell>
          <cell r="P57">
            <v>22</v>
          </cell>
          <cell r="Q57">
            <v>91</v>
          </cell>
          <cell r="R57">
            <v>0.7</v>
          </cell>
          <cell r="S57">
            <v>134</v>
          </cell>
          <cell r="T57">
            <v>62</v>
          </cell>
          <cell r="Y57">
            <v>69</v>
          </cell>
          <cell r="Z57">
            <v>13</v>
          </cell>
          <cell r="AC57">
            <v>7.43</v>
          </cell>
          <cell r="AD57">
            <v>5.2</v>
          </cell>
          <cell r="AE57">
            <v>140</v>
          </cell>
          <cell r="AF57">
            <v>4.5</v>
          </cell>
          <cell r="AH57">
            <v>10.1</v>
          </cell>
          <cell r="AJ57">
            <v>5.0999999999999996</v>
          </cell>
          <cell r="AK57">
            <v>44</v>
          </cell>
          <cell r="AM57">
            <v>256</v>
          </cell>
          <cell r="AN57">
            <v>579.1</v>
          </cell>
          <cell r="AX57">
            <v>32.6</v>
          </cell>
          <cell r="AY57">
            <v>32.1</v>
          </cell>
          <cell r="AZ57">
            <v>12.6</v>
          </cell>
          <cell r="BI57">
            <v>0.81</v>
          </cell>
          <cell r="BK57">
            <v>1.67</v>
          </cell>
          <cell r="BN57">
            <v>81.159420289855078</v>
          </cell>
          <cell r="BO57">
            <v>35.5</v>
          </cell>
          <cell r="BQ57" t="str">
            <v/>
          </cell>
          <cell r="BT57" t="str">
            <v>許阿月</v>
          </cell>
          <cell r="BU57">
            <v>47.4</v>
          </cell>
          <cell r="BV57">
            <v>45.15</v>
          </cell>
          <cell r="BW57">
            <v>44.8</v>
          </cell>
          <cell r="BX57">
            <v>5.8035714285714322E-2</v>
          </cell>
          <cell r="BY57">
            <v>3.75</v>
          </cell>
          <cell r="BZ57">
            <v>44</v>
          </cell>
          <cell r="CA57">
            <v>2.0090692743429446</v>
          </cell>
        </row>
        <row r="58">
          <cell r="D58" t="str">
            <v>歐麗秋</v>
          </cell>
          <cell r="E58" t="str">
            <v>B418</v>
          </cell>
          <cell r="F58">
            <v>1120309</v>
          </cell>
          <cell r="G58">
            <v>6.86</v>
          </cell>
          <cell r="H58">
            <v>3.79</v>
          </cell>
          <cell r="I58">
            <v>11.1</v>
          </cell>
          <cell r="J58">
            <v>33.9</v>
          </cell>
          <cell r="K58">
            <v>89.4</v>
          </cell>
          <cell r="L58">
            <v>242</v>
          </cell>
          <cell r="N58">
            <v>3.7</v>
          </cell>
          <cell r="O58">
            <v>16</v>
          </cell>
          <cell r="P58">
            <v>10</v>
          </cell>
          <cell r="Q58">
            <v>92</v>
          </cell>
          <cell r="R58">
            <v>0.5</v>
          </cell>
          <cell r="S58">
            <v>142</v>
          </cell>
          <cell r="T58">
            <v>125</v>
          </cell>
          <cell r="Y58">
            <v>44</v>
          </cell>
          <cell r="Z58">
            <v>18</v>
          </cell>
          <cell r="AC58">
            <v>6.52</v>
          </cell>
          <cell r="AD58">
            <v>5.3</v>
          </cell>
          <cell r="AE58">
            <v>140</v>
          </cell>
          <cell r="AF58">
            <v>3.4</v>
          </cell>
          <cell r="AH58">
            <v>8.5</v>
          </cell>
          <cell r="AJ58">
            <v>2.5</v>
          </cell>
          <cell r="AK58">
            <v>53</v>
          </cell>
          <cell r="AM58">
            <v>231</v>
          </cell>
          <cell r="AN58">
            <v>589.70000000000005</v>
          </cell>
          <cell r="AX58">
            <v>29.3</v>
          </cell>
          <cell r="AY58">
            <v>32.700000000000003</v>
          </cell>
          <cell r="AZ58">
            <v>14</v>
          </cell>
          <cell r="BI58">
            <v>0.59</v>
          </cell>
          <cell r="BK58">
            <v>0.89</v>
          </cell>
          <cell r="BN58">
            <v>59.090909090909079</v>
          </cell>
          <cell r="BO58">
            <v>33.1</v>
          </cell>
          <cell r="BQ58">
            <v>142</v>
          </cell>
          <cell r="BR58">
            <v>5.0999999999999996</v>
          </cell>
          <cell r="BT58" t="str">
            <v>歐麗秋</v>
          </cell>
          <cell r="BU58">
            <v>52.65</v>
          </cell>
          <cell r="BV58">
            <v>50.2</v>
          </cell>
          <cell r="BW58">
            <v>50.4</v>
          </cell>
          <cell r="BX58">
            <v>4.4642857142857144E-2</v>
          </cell>
          <cell r="BY58">
            <v>4</v>
          </cell>
          <cell r="BZ58">
            <v>44</v>
          </cell>
          <cell r="CA58">
            <v>1.100608533318449</v>
          </cell>
        </row>
        <row r="59">
          <cell r="D59" t="str">
            <v>陳琪鈁</v>
          </cell>
          <cell r="E59" t="str">
            <v>B419</v>
          </cell>
          <cell r="F59">
            <v>1120309</v>
          </cell>
          <cell r="G59">
            <v>4.67</v>
          </cell>
          <cell r="H59">
            <v>2.98</v>
          </cell>
          <cell r="I59">
            <v>9.8000000000000007</v>
          </cell>
          <cell r="J59">
            <v>29.5</v>
          </cell>
          <cell r="K59">
            <v>99</v>
          </cell>
          <cell r="L59">
            <v>175</v>
          </cell>
          <cell r="N59">
            <v>3.8</v>
          </cell>
          <cell r="O59">
            <v>16</v>
          </cell>
          <cell r="P59">
            <v>10</v>
          </cell>
          <cell r="Q59">
            <v>58</v>
          </cell>
          <cell r="R59">
            <v>0.6</v>
          </cell>
          <cell r="S59">
            <v>187</v>
          </cell>
          <cell r="T59">
            <v>157</v>
          </cell>
          <cell r="Y59">
            <v>71</v>
          </cell>
          <cell r="Z59">
            <v>13</v>
          </cell>
          <cell r="AC59">
            <v>6.83</v>
          </cell>
          <cell r="AD59">
            <v>5.4</v>
          </cell>
          <cell r="AE59">
            <v>134</v>
          </cell>
          <cell r="AF59">
            <v>4.2</v>
          </cell>
          <cell r="AH59">
            <v>8</v>
          </cell>
          <cell r="AJ59">
            <v>4.8</v>
          </cell>
          <cell r="AK59">
            <v>62</v>
          </cell>
          <cell r="AM59">
            <v>205</v>
          </cell>
          <cell r="AN59">
            <v>1149.2</v>
          </cell>
          <cell r="AX59">
            <v>32.9</v>
          </cell>
          <cell r="AY59">
            <v>33.200000000000003</v>
          </cell>
          <cell r="AZ59">
            <v>13.1</v>
          </cell>
          <cell r="BI59">
            <v>0.82</v>
          </cell>
          <cell r="BK59">
            <v>1.7</v>
          </cell>
          <cell r="BN59">
            <v>81.690140845070431</v>
          </cell>
          <cell r="BO59">
            <v>37.4</v>
          </cell>
          <cell r="BQ59">
            <v>125</v>
          </cell>
          <cell r="BR59">
            <v>7.2</v>
          </cell>
          <cell r="BT59" t="str">
            <v>陳琪鈁</v>
          </cell>
          <cell r="BU59">
            <v>55.3</v>
          </cell>
          <cell r="BV59">
            <v>53.4</v>
          </cell>
          <cell r="BW59">
            <v>53.4</v>
          </cell>
          <cell r="BX59">
            <v>3.5580524344569264E-2</v>
          </cell>
          <cell r="BY59">
            <v>4</v>
          </cell>
          <cell r="BZ59">
            <v>44</v>
          </cell>
          <cell r="CA59">
            <v>2.0093432248109488</v>
          </cell>
        </row>
        <row r="60">
          <cell r="D60" t="str">
            <v>林碧雄</v>
          </cell>
          <cell r="E60" t="str">
            <v>U128</v>
          </cell>
          <cell r="F60">
            <v>1120308</v>
          </cell>
          <cell r="G60">
            <v>6.61</v>
          </cell>
          <cell r="H60">
            <v>3.55</v>
          </cell>
          <cell r="I60">
            <v>11.7</v>
          </cell>
          <cell r="J60">
            <v>35</v>
          </cell>
          <cell r="K60">
            <v>98.6</v>
          </cell>
          <cell r="L60">
            <v>117</v>
          </cell>
          <cell r="N60">
            <v>4.3</v>
          </cell>
          <cell r="O60">
            <v>30</v>
          </cell>
          <cell r="P60">
            <v>16</v>
          </cell>
          <cell r="Q60">
            <v>86</v>
          </cell>
          <cell r="R60">
            <v>1</v>
          </cell>
          <cell r="S60">
            <v>121</v>
          </cell>
          <cell r="T60">
            <v>65</v>
          </cell>
          <cell r="Y60">
            <v>70</v>
          </cell>
          <cell r="Z60">
            <v>19</v>
          </cell>
          <cell r="AC60">
            <v>10.44</v>
          </cell>
          <cell r="AD60">
            <v>7.5</v>
          </cell>
          <cell r="AE60">
            <v>135</v>
          </cell>
          <cell r="AF60">
            <v>5.3</v>
          </cell>
          <cell r="AH60">
            <v>9.1</v>
          </cell>
          <cell r="AJ60">
            <v>5.9</v>
          </cell>
          <cell r="AK60">
            <v>82</v>
          </cell>
          <cell r="AM60">
            <v>241</v>
          </cell>
          <cell r="AN60">
            <v>422.1</v>
          </cell>
          <cell r="AX60">
            <v>33</v>
          </cell>
          <cell r="AY60">
            <v>33.4</v>
          </cell>
          <cell r="AZ60">
            <v>12.9</v>
          </cell>
          <cell r="BI60">
            <v>0.73</v>
          </cell>
          <cell r="BK60">
            <v>1.3</v>
          </cell>
          <cell r="BN60">
            <v>72.857142857142861</v>
          </cell>
          <cell r="BO60">
            <v>34.9</v>
          </cell>
          <cell r="BQ60">
            <v>161</v>
          </cell>
          <cell r="BR60">
            <v>6.7</v>
          </cell>
          <cell r="BT60" t="str">
            <v>林碧雄</v>
          </cell>
          <cell r="BU60">
            <v>58.5</v>
          </cell>
          <cell r="BV60">
            <v>56</v>
          </cell>
          <cell r="BW60">
            <v>56</v>
          </cell>
          <cell r="BX60">
            <v>4.4642857142857144E-2</v>
          </cell>
          <cell r="BY60">
            <v>3.83</v>
          </cell>
          <cell r="BZ60">
            <v>44</v>
          </cell>
          <cell r="CA60">
            <v>1.5599967418042899</v>
          </cell>
        </row>
        <row r="61">
          <cell r="D61" t="str">
            <v>呂王淑李</v>
          </cell>
          <cell r="E61" t="str">
            <v>U129</v>
          </cell>
          <cell r="F61">
            <v>1120308</v>
          </cell>
          <cell r="G61">
            <v>5.99</v>
          </cell>
          <cell r="H61">
            <v>3.12</v>
          </cell>
          <cell r="I61">
            <v>10.4</v>
          </cell>
          <cell r="J61">
            <v>30.3</v>
          </cell>
          <cell r="K61">
            <v>97.1</v>
          </cell>
          <cell r="L61">
            <v>239</v>
          </cell>
          <cell r="N61">
            <v>4.0999999999999996</v>
          </cell>
          <cell r="O61">
            <v>17</v>
          </cell>
          <cell r="P61">
            <v>9</v>
          </cell>
          <cell r="Q61">
            <v>69</v>
          </cell>
          <cell r="R61">
            <v>0.7</v>
          </cell>
          <cell r="S61">
            <v>185</v>
          </cell>
          <cell r="T61">
            <v>143</v>
          </cell>
          <cell r="Y61">
            <v>82</v>
          </cell>
          <cell r="Z61">
            <v>16</v>
          </cell>
          <cell r="AC61">
            <v>10.039999999999999</v>
          </cell>
          <cell r="AD61">
            <v>6.2</v>
          </cell>
          <cell r="AE61">
            <v>131</v>
          </cell>
          <cell r="AF61">
            <v>4.5999999999999996</v>
          </cell>
          <cell r="AH61">
            <v>10.7</v>
          </cell>
          <cell r="AJ61">
            <v>5.8</v>
          </cell>
          <cell r="AK61">
            <v>47</v>
          </cell>
          <cell r="AM61">
            <v>231</v>
          </cell>
          <cell r="AN61">
            <v>351.9</v>
          </cell>
          <cell r="AX61">
            <v>33.299999999999997</v>
          </cell>
          <cell r="AY61">
            <v>34.299999999999997</v>
          </cell>
          <cell r="AZ61">
            <v>11.9</v>
          </cell>
          <cell r="BI61">
            <v>0.8</v>
          </cell>
          <cell r="BK61">
            <v>1.63</v>
          </cell>
          <cell r="BN61">
            <v>80.487804878048792</v>
          </cell>
          <cell r="BO61">
            <v>36.5</v>
          </cell>
          <cell r="BQ61" t="str">
            <v/>
          </cell>
          <cell r="BT61" t="str">
            <v>呂王淑李</v>
          </cell>
          <cell r="BU61">
            <v>56.35</v>
          </cell>
          <cell r="BV61">
            <v>54.6</v>
          </cell>
          <cell r="BW61">
            <v>54.6</v>
          </cell>
          <cell r="BX61">
            <v>3.2051282051282048E-2</v>
          </cell>
          <cell r="BY61">
            <v>3.5</v>
          </cell>
          <cell r="BZ61">
            <v>44</v>
          </cell>
          <cell r="CA61">
            <v>1.8953479340222967</v>
          </cell>
        </row>
        <row r="62">
          <cell r="D62" t="str">
            <v>廖萬得</v>
          </cell>
          <cell r="E62" t="str">
            <v>U418</v>
          </cell>
          <cell r="F62">
            <v>1120309</v>
          </cell>
          <cell r="G62">
            <v>6.55</v>
          </cell>
          <cell r="H62">
            <v>3.42</v>
          </cell>
          <cell r="I62">
            <v>10.1</v>
          </cell>
          <cell r="J62">
            <v>31.2</v>
          </cell>
          <cell r="K62">
            <v>91.2</v>
          </cell>
          <cell r="L62">
            <v>174</v>
          </cell>
          <cell r="N62">
            <v>4</v>
          </cell>
          <cell r="O62">
            <v>17</v>
          </cell>
          <cell r="P62">
            <v>13</v>
          </cell>
          <cell r="Q62">
            <v>83</v>
          </cell>
          <cell r="R62">
            <v>0.6</v>
          </cell>
          <cell r="S62">
            <v>143</v>
          </cell>
          <cell r="T62">
            <v>91</v>
          </cell>
          <cell r="Y62">
            <v>95</v>
          </cell>
          <cell r="Z62">
            <v>29</v>
          </cell>
          <cell r="AC62">
            <v>8.65</v>
          </cell>
          <cell r="AD62">
            <v>4.7</v>
          </cell>
          <cell r="AE62">
            <v>139</v>
          </cell>
          <cell r="AF62">
            <v>5.6</v>
          </cell>
          <cell r="AH62">
            <v>8.5</v>
          </cell>
          <cell r="AJ62">
            <v>3.1</v>
          </cell>
          <cell r="AK62">
            <v>61</v>
          </cell>
          <cell r="AM62">
            <v>279</v>
          </cell>
          <cell r="AN62">
            <v>436.5</v>
          </cell>
          <cell r="AX62">
            <v>29.5</v>
          </cell>
          <cell r="AY62">
            <v>32.4</v>
          </cell>
          <cell r="AZ62">
            <v>13.2</v>
          </cell>
          <cell r="BI62">
            <v>0.69</v>
          </cell>
          <cell r="BK62">
            <v>1.19</v>
          </cell>
          <cell r="BN62">
            <v>69.473684210526315</v>
          </cell>
          <cell r="BO62">
            <v>35.799999999999997</v>
          </cell>
          <cell r="BQ62">
            <v>226</v>
          </cell>
          <cell r="BR62">
            <v>6.8</v>
          </cell>
          <cell r="BT62" t="str">
            <v>廖萬得</v>
          </cell>
          <cell r="BU62">
            <v>58.5</v>
          </cell>
          <cell r="BV62">
            <v>55.3</v>
          </cell>
          <cell r="BW62">
            <v>55.4</v>
          </cell>
          <cell r="BX62">
            <v>5.5956678700361036E-2</v>
          </cell>
          <cell r="BY62">
            <v>4</v>
          </cell>
          <cell r="BZ62">
            <v>44</v>
          </cell>
          <cell r="CA62">
            <v>1.4669592878583033</v>
          </cell>
        </row>
        <row r="63">
          <cell r="D63" t="str">
            <v>林國超</v>
          </cell>
          <cell r="E63" t="str">
            <v>U419</v>
          </cell>
          <cell r="F63">
            <v>1120309</v>
          </cell>
          <cell r="G63">
            <v>4.46</v>
          </cell>
          <cell r="H63">
            <v>4.21</v>
          </cell>
          <cell r="I63">
            <v>8.8000000000000007</v>
          </cell>
          <cell r="J63">
            <v>28.9</v>
          </cell>
          <cell r="K63">
            <v>68.599999999999994</v>
          </cell>
          <cell r="L63">
            <v>157</v>
          </cell>
          <cell r="N63">
            <v>3.6</v>
          </cell>
          <cell r="O63">
            <v>8</v>
          </cell>
          <cell r="P63">
            <v>9</v>
          </cell>
          <cell r="Q63">
            <v>71</v>
          </cell>
          <cell r="R63">
            <v>0.6</v>
          </cell>
          <cell r="S63">
            <v>191</v>
          </cell>
          <cell r="T63">
            <v>118</v>
          </cell>
          <cell r="Y63">
            <v>48</v>
          </cell>
          <cell r="Z63">
            <v>12</v>
          </cell>
          <cell r="AC63">
            <v>6.4</v>
          </cell>
          <cell r="AD63">
            <v>6</v>
          </cell>
          <cell r="AE63">
            <v>137</v>
          </cell>
          <cell r="AF63">
            <v>4.8</v>
          </cell>
          <cell r="AH63">
            <v>9.5</v>
          </cell>
          <cell r="AJ63">
            <v>3.4</v>
          </cell>
          <cell r="AK63">
            <v>60</v>
          </cell>
          <cell r="AM63">
            <v>223</v>
          </cell>
          <cell r="AN63">
            <v>278.10000000000002</v>
          </cell>
          <cell r="AX63">
            <v>20.9</v>
          </cell>
          <cell r="AY63">
            <v>30.4</v>
          </cell>
          <cell r="AZ63">
            <v>18.8</v>
          </cell>
          <cell r="BI63">
            <v>0.75</v>
          </cell>
          <cell r="BK63">
            <v>1.39</v>
          </cell>
          <cell r="BN63">
            <v>75</v>
          </cell>
          <cell r="BO63">
            <v>21.7</v>
          </cell>
          <cell r="BQ63">
            <v>380</v>
          </cell>
          <cell r="BR63">
            <v>8.1999999999999993</v>
          </cell>
          <cell r="BT63" t="str">
            <v>林國超</v>
          </cell>
          <cell r="BU63">
            <v>71.849999999999994</v>
          </cell>
          <cell r="BV63">
            <v>69.150000000000006</v>
          </cell>
          <cell r="BW63">
            <v>68.5</v>
          </cell>
          <cell r="BX63">
            <v>4.890510948905101E-2</v>
          </cell>
          <cell r="BY63">
            <v>4</v>
          </cell>
          <cell r="BZ63">
            <v>44</v>
          </cell>
          <cell r="CA63">
            <v>1.6452775697722231</v>
          </cell>
        </row>
        <row r="64">
          <cell r="D64" t="str">
            <v>黃國榮</v>
          </cell>
          <cell r="E64" t="str">
            <v>U420</v>
          </cell>
          <cell r="F64">
            <v>1120309</v>
          </cell>
          <cell r="G64">
            <v>8.27</v>
          </cell>
          <cell r="H64">
            <v>3.86</v>
          </cell>
          <cell r="I64">
            <v>11.8</v>
          </cell>
          <cell r="J64">
            <v>34.4</v>
          </cell>
          <cell r="K64">
            <v>89.1</v>
          </cell>
          <cell r="L64">
            <v>272</v>
          </cell>
          <cell r="N64">
            <v>4</v>
          </cell>
          <cell r="O64">
            <v>13</v>
          </cell>
          <cell r="P64">
            <v>19</v>
          </cell>
          <cell r="Q64">
            <v>51</v>
          </cell>
          <cell r="R64">
            <v>0.5</v>
          </cell>
          <cell r="S64">
            <v>221</v>
          </cell>
          <cell r="T64">
            <v>370</v>
          </cell>
          <cell r="Y64">
            <v>77</v>
          </cell>
          <cell r="Z64">
            <v>25</v>
          </cell>
          <cell r="AC64">
            <v>10.38</v>
          </cell>
          <cell r="AD64">
            <v>6.8</v>
          </cell>
          <cell r="AE64">
            <v>136</v>
          </cell>
          <cell r="AF64">
            <v>5.4</v>
          </cell>
          <cell r="AH64">
            <v>8.1999999999999993</v>
          </cell>
          <cell r="AJ64">
            <v>7.8</v>
          </cell>
          <cell r="AK64">
            <v>67</v>
          </cell>
          <cell r="AM64">
            <v>281</v>
          </cell>
          <cell r="AN64">
            <v>557.29999999999995</v>
          </cell>
          <cell r="AX64">
            <v>30.6</v>
          </cell>
          <cell r="AY64">
            <v>34.299999999999997</v>
          </cell>
          <cell r="AZ64">
            <v>14</v>
          </cell>
          <cell r="BI64">
            <v>0.68</v>
          </cell>
          <cell r="BK64">
            <v>1.1200000000000001</v>
          </cell>
          <cell r="BN64">
            <v>67.532467532467535</v>
          </cell>
          <cell r="BO64">
            <v>36.5</v>
          </cell>
          <cell r="BQ64">
            <v>316</v>
          </cell>
          <cell r="BR64">
            <v>9.6999999999999993</v>
          </cell>
          <cell r="BT64" t="str">
            <v>黃國榮</v>
          </cell>
          <cell r="BU64">
            <v>73.45</v>
          </cell>
          <cell r="BV64">
            <v>70.099999999999994</v>
          </cell>
          <cell r="BW64">
            <v>70.3</v>
          </cell>
          <cell r="BX64">
            <v>4.4807965860597522E-2</v>
          </cell>
          <cell r="BY64">
            <v>3.5</v>
          </cell>
          <cell r="BZ64">
            <v>44</v>
          </cell>
          <cell r="CA64">
            <v>1.3519668756613648</v>
          </cell>
        </row>
        <row r="65">
          <cell r="D65" t="str">
            <v>林天扶</v>
          </cell>
          <cell r="E65" t="str">
            <v>U421</v>
          </cell>
          <cell r="F65">
            <v>1120309</v>
          </cell>
          <cell r="G65">
            <v>5.96</v>
          </cell>
          <cell r="H65">
            <v>2.75</v>
          </cell>
          <cell r="I65">
            <v>8.9</v>
          </cell>
          <cell r="J65">
            <v>26.2</v>
          </cell>
          <cell r="K65">
            <v>95.3</v>
          </cell>
          <cell r="L65">
            <v>143</v>
          </cell>
          <cell r="N65">
            <v>3.7</v>
          </cell>
          <cell r="O65">
            <v>10</v>
          </cell>
          <cell r="P65">
            <v>7</v>
          </cell>
          <cell r="Q65">
            <v>63</v>
          </cell>
          <cell r="R65">
            <v>0.8</v>
          </cell>
          <cell r="S65">
            <v>149</v>
          </cell>
          <cell r="T65">
            <v>150</v>
          </cell>
          <cell r="Y65">
            <v>85</v>
          </cell>
          <cell r="Z65">
            <v>26</v>
          </cell>
          <cell r="AC65">
            <v>10.26</v>
          </cell>
          <cell r="AD65">
            <v>6.1</v>
          </cell>
          <cell r="AE65">
            <v>132</v>
          </cell>
          <cell r="AF65">
            <v>4.5999999999999996</v>
          </cell>
          <cell r="AH65">
            <v>8.9</v>
          </cell>
          <cell r="AJ65">
            <v>5.6</v>
          </cell>
          <cell r="AK65">
            <v>49</v>
          </cell>
          <cell r="AM65">
            <v>219</v>
          </cell>
          <cell r="AN65">
            <v>1312.3</v>
          </cell>
          <cell r="AX65">
            <v>32.4</v>
          </cell>
          <cell r="AY65">
            <v>34</v>
          </cell>
          <cell r="AZ65">
            <v>14.8</v>
          </cell>
          <cell r="BI65">
            <v>0.69</v>
          </cell>
          <cell r="BK65">
            <v>1.18</v>
          </cell>
          <cell r="BN65">
            <v>69.411764705882348</v>
          </cell>
          <cell r="BO65">
            <v>34</v>
          </cell>
          <cell r="BQ65" t="str">
            <v/>
          </cell>
          <cell r="BT65" t="str">
            <v>林天扶</v>
          </cell>
          <cell r="BU65">
            <v>74.349999999999994</v>
          </cell>
          <cell r="BV65">
            <v>72.75</v>
          </cell>
          <cell r="BW65">
            <v>72.599999999999994</v>
          </cell>
          <cell r="BX65">
            <v>2.4104683195592287E-2</v>
          </cell>
          <cell r="BY65">
            <v>3.5</v>
          </cell>
          <cell r="BZ65">
            <v>44</v>
          </cell>
          <cell r="CA65">
            <v>1.344984371130439</v>
          </cell>
        </row>
        <row r="66">
          <cell r="D66" t="str">
            <v>劉麗菁</v>
          </cell>
          <cell r="E66" t="str">
            <v>U519</v>
          </cell>
          <cell r="F66">
            <v>1120309</v>
          </cell>
          <cell r="G66">
            <v>5.77</v>
          </cell>
          <cell r="H66">
            <v>3.45</v>
          </cell>
          <cell r="I66">
            <v>10.9</v>
          </cell>
          <cell r="J66">
            <v>31.9</v>
          </cell>
          <cell r="K66">
            <v>92.5</v>
          </cell>
          <cell r="L66">
            <v>221</v>
          </cell>
          <cell r="N66">
            <v>4.2</v>
          </cell>
          <cell r="O66">
            <v>25</v>
          </cell>
          <cell r="P66">
            <v>19</v>
          </cell>
          <cell r="Q66">
            <v>63</v>
          </cell>
          <cell r="R66">
            <v>0.5</v>
          </cell>
          <cell r="S66">
            <v>178</v>
          </cell>
          <cell r="T66">
            <v>134</v>
          </cell>
          <cell r="Y66">
            <v>68</v>
          </cell>
          <cell r="Z66">
            <v>13</v>
          </cell>
          <cell r="AC66">
            <v>9.16</v>
          </cell>
          <cell r="AD66">
            <v>5.6</v>
          </cell>
          <cell r="AE66">
            <v>141</v>
          </cell>
          <cell r="AF66">
            <v>4.5999999999999996</v>
          </cell>
          <cell r="AH66">
            <v>9.3000000000000007</v>
          </cell>
          <cell r="AJ66">
            <v>6.1</v>
          </cell>
          <cell r="AK66">
            <v>65</v>
          </cell>
          <cell r="AM66">
            <v>257</v>
          </cell>
          <cell r="AN66">
            <v>596.6</v>
          </cell>
          <cell r="AX66">
            <v>31.6</v>
          </cell>
          <cell r="AY66">
            <v>34.200000000000003</v>
          </cell>
          <cell r="AZ66">
            <v>12.6</v>
          </cell>
          <cell r="BI66">
            <v>0.81</v>
          </cell>
          <cell r="BK66">
            <v>1.65</v>
          </cell>
          <cell r="BN66">
            <v>80.882352941176478</v>
          </cell>
          <cell r="BO66">
            <v>35.799999999999997</v>
          </cell>
          <cell r="BQ66" t="str">
            <v/>
          </cell>
          <cell r="BT66" t="str">
            <v>劉麗菁</v>
          </cell>
          <cell r="BU66">
            <v>57.65</v>
          </cell>
          <cell r="BV66">
            <v>55.7</v>
          </cell>
          <cell r="BW66">
            <v>55.6</v>
          </cell>
          <cell r="BX66">
            <v>3.6870503597122253E-2</v>
          </cell>
          <cell r="BY66">
            <v>4</v>
          </cell>
          <cell r="BZ66">
            <v>44</v>
          </cell>
          <cell r="CA66">
            <v>1.9543525968612154</v>
          </cell>
        </row>
        <row r="67">
          <cell r="D67" t="str">
            <v>許素秋</v>
          </cell>
          <cell r="E67" t="str">
            <v>U520</v>
          </cell>
          <cell r="F67">
            <v>1120309</v>
          </cell>
          <cell r="G67">
            <v>9.35</v>
          </cell>
          <cell r="H67">
            <v>3.03</v>
          </cell>
          <cell r="I67">
            <v>9.1999999999999993</v>
          </cell>
          <cell r="J67">
            <v>29.6</v>
          </cell>
          <cell r="K67">
            <v>97.7</v>
          </cell>
          <cell r="L67">
            <v>219</v>
          </cell>
          <cell r="N67">
            <v>3.6</v>
          </cell>
          <cell r="O67">
            <v>15</v>
          </cell>
          <cell r="P67">
            <v>8</v>
          </cell>
          <cell r="Q67">
            <v>78</v>
          </cell>
          <cell r="R67">
            <v>0.5</v>
          </cell>
          <cell r="S67">
            <v>123</v>
          </cell>
          <cell r="T67">
            <v>110</v>
          </cell>
          <cell r="Y67">
            <v>72</v>
          </cell>
          <cell r="Z67">
            <v>17</v>
          </cell>
          <cell r="AC67">
            <v>11.99</v>
          </cell>
          <cell r="AD67">
            <v>1</v>
          </cell>
          <cell r="AE67">
            <v>141</v>
          </cell>
          <cell r="AF67">
            <v>2.9</v>
          </cell>
          <cell r="AH67">
            <v>8.1</v>
          </cell>
          <cell r="AJ67">
            <v>4.2</v>
          </cell>
          <cell r="AK67">
            <v>26</v>
          </cell>
          <cell r="AM67">
            <v>136</v>
          </cell>
          <cell r="AN67">
            <v>431.5</v>
          </cell>
          <cell r="AX67">
            <v>30.4</v>
          </cell>
          <cell r="AY67">
            <v>31.1</v>
          </cell>
          <cell r="AZ67">
            <v>13.5</v>
          </cell>
          <cell r="BI67">
            <v>0.76</v>
          </cell>
          <cell r="BK67">
            <v>1.44</v>
          </cell>
          <cell r="BN67">
            <v>76.388888888888886</v>
          </cell>
          <cell r="BO67">
            <v>29.4</v>
          </cell>
          <cell r="BQ67">
            <v>140</v>
          </cell>
          <cell r="BR67">
            <v>5.2</v>
          </cell>
          <cell r="BT67" t="str">
            <v>許素秋</v>
          </cell>
          <cell r="BU67">
            <v>68.2</v>
          </cell>
          <cell r="BV67">
            <v>65.650000000000006</v>
          </cell>
          <cell r="BW67">
            <v>65.8</v>
          </cell>
          <cell r="BX67">
            <v>3.647416413373869E-2</v>
          </cell>
          <cell r="BY67">
            <v>3.5</v>
          </cell>
          <cell r="BZ67">
            <v>44</v>
          </cell>
          <cell r="CA67">
            <v>1.6929536540012036</v>
          </cell>
        </row>
        <row r="68">
          <cell r="D68" t="str">
            <v>陳秋蘋</v>
          </cell>
          <cell r="E68" t="str">
            <v>U535</v>
          </cell>
          <cell r="F68">
            <v>1120309</v>
          </cell>
          <cell r="G68">
            <v>5.01</v>
          </cell>
          <cell r="H68">
            <v>3.23</v>
          </cell>
          <cell r="I68">
            <v>10.3</v>
          </cell>
          <cell r="J68">
            <v>31.5</v>
          </cell>
          <cell r="K68">
            <v>97.5</v>
          </cell>
          <cell r="L68">
            <v>123</v>
          </cell>
          <cell r="N68">
            <v>3.6</v>
          </cell>
          <cell r="O68">
            <v>14</v>
          </cell>
          <cell r="P68">
            <v>7</v>
          </cell>
          <cell r="Q68">
            <v>57</v>
          </cell>
          <cell r="R68">
            <v>0.5</v>
          </cell>
          <cell r="S68">
            <v>174</v>
          </cell>
          <cell r="T68">
            <v>145</v>
          </cell>
          <cell r="Y68">
            <v>77</v>
          </cell>
          <cell r="Z68">
            <v>23</v>
          </cell>
          <cell r="AC68">
            <v>9.68</v>
          </cell>
          <cell r="AD68">
            <v>6</v>
          </cell>
          <cell r="AE68">
            <v>137</v>
          </cell>
          <cell r="AF68">
            <v>5.3</v>
          </cell>
          <cell r="AH68">
            <v>8.1999999999999993</v>
          </cell>
          <cell r="AJ68">
            <v>5.7</v>
          </cell>
          <cell r="AK68">
            <v>90</v>
          </cell>
          <cell r="AM68">
            <v>258</v>
          </cell>
          <cell r="AN68">
            <v>603.1</v>
          </cell>
          <cell r="AX68">
            <v>31.9</v>
          </cell>
          <cell r="AY68">
            <v>32.700000000000003</v>
          </cell>
          <cell r="AZ68">
            <v>12.6</v>
          </cell>
          <cell r="BI68">
            <v>0.7</v>
          </cell>
          <cell r="BK68">
            <v>1.21</v>
          </cell>
          <cell r="BN68">
            <v>70.129870129870127</v>
          </cell>
          <cell r="BO68">
            <v>36.700000000000003</v>
          </cell>
          <cell r="BQ68" t="str">
            <v/>
          </cell>
          <cell r="BT68" t="str">
            <v>陳秋蘋</v>
          </cell>
          <cell r="BU68">
            <v>54.6</v>
          </cell>
          <cell r="BV68">
            <v>52</v>
          </cell>
          <cell r="BW68">
            <v>52.2</v>
          </cell>
          <cell r="BX68">
            <v>4.5977011494252845E-2</v>
          </cell>
          <cell r="BY68">
            <v>3.83</v>
          </cell>
          <cell r="BZ68">
            <v>44</v>
          </cell>
          <cell r="CA68">
            <v>1.4642668708550874</v>
          </cell>
        </row>
        <row r="69">
          <cell r="D69" t="str">
            <v>陳英蘭</v>
          </cell>
          <cell r="E69" t="str">
            <v>U527</v>
          </cell>
          <cell r="F69">
            <v>1120309</v>
          </cell>
          <cell r="G69">
            <v>8.0299999999999994</v>
          </cell>
          <cell r="H69">
            <v>3.52</v>
          </cell>
          <cell r="I69">
            <v>10.6</v>
          </cell>
          <cell r="J69">
            <v>30.9</v>
          </cell>
          <cell r="K69">
            <v>87.8</v>
          </cell>
          <cell r="L69">
            <v>200</v>
          </cell>
          <cell r="N69">
            <v>4</v>
          </cell>
          <cell r="O69">
            <v>29</v>
          </cell>
          <cell r="P69">
            <v>43</v>
          </cell>
          <cell r="Q69">
            <v>107</v>
          </cell>
          <cell r="R69">
            <v>0.7</v>
          </cell>
          <cell r="S69">
            <v>134</v>
          </cell>
          <cell r="T69">
            <v>77</v>
          </cell>
          <cell r="Y69">
            <v>71</v>
          </cell>
          <cell r="Z69">
            <v>16</v>
          </cell>
          <cell r="AC69">
            <v>8.65</v>
          </cell>
          <cell r="AD69">
            <v>6.5</v>
          </cell>
          <cell r="AE69">
            <v>135</v>
          </cell>
          <cell r="AF69">
            <v>4.4000000000000004</v>
          </cell>
          <cell r="AH69">
            <v>8.6999999999999993</v>
          </cell>
          <cell r="AJ69">
            <v>6</v>
          </cell>
          <cell r="AK69">
            <v>96</v>
          </cell>
          <cell r="AM69">
            <v>267</v>
          </cell>
          <cell r="AN69">
            <v>878.1</v>
          </cell>
          <cell r="AX69">
            <v>30.1</v>
          </cell>
          <cell r="AY69">
            <v>34.299999999999997</v>
          </cell>
          <cell r="AZ69">
            <v>12.3</v>
          </cell>
          <cell r="BI69">
            <v>0.77</v>
          </cell>
          <cell r="BK69">
            <v>1.49</v>
          </cell>
          <cell r="BN69">
            <v>77.464788732394368</v>
          </cell>
          <cell r="BO69">
            <v>33.700000000000003</v>
          </cell>
          <cell r="BQ69">
            <v>84</v>
          </cell>
          <cell r="BR69">
            <v>6.2</v>
          </cell>
          <cell r="BT69" t="str">
            <v>陳英蘭</v>
          </cell>
          <cell r="BU69">
            <v>57.3</v>
          </cell>
          <cell r="BV69">
            <v>55.1</v>
          </cell>
          <cell r="BW69">
            <v>55.1</v>
          </cell>
          <cell r="BX69">
            <v>3.9927404718693209E-2</v>
          </cell>
          <cell r="BY69">
            <v>4</v>
          </cell>
          <cell r="BZ69">
            <v>44</v>
          </cell>
          <cell r="CA69">
            <v>1.7714599156458788</v>
          </cell>
        </row>
        <row r="70">
          <cell r="D70" t="str">
            <v>陳繼慶</v>
          </cell>
          <cell r="E70" t="str">
            <v>B401</v>
          </cell>
          <cell r="F70">
            <v>1120309</v>
          </cell>
          <cell r="G70">
            <v>10.02</v>
          </cell>
          <cell r="H70">
            <v>4.25</v>
          </cell>
          <cell r="I70">
            <v>12.7</v>
          </cell>
          <cell r="J70">
            <v>37.700000000000003</v>
          </cell>
          <cell r="K70">
            <v>88.7</v>
          </cell>
          <cell r="L70">
            <v>273</v>
          </cell>
          <cell r="N70">
            <v>4.4000000000000004</v>
          </cell>
          <cell r="O70">
            <v>32</v>
          </cell>
          <cell r="P70">
            <v>49</v>
          </cell>
          <cell r="Q70">
            <v>55</v>
          </cell>
          <cell r="R70">
            <v>0.7</v>
          </cell>
          <cell r="S70">
            <v>131</v>
          </cell>
          <cell r="T70">
            <v>190</v>
          </cell>
          <cell r="Y70">
            <v>76</v>
          </cell>
          <cell r="Z70">
            <v>20</v>
          </cell>
          <cell r="AC70">
            <v>13.06</v>
          </cell>
          <cell r="AD70">
            <v>6.9</v>
          </cell>
          <cell r="AE70">
            <v>137</v>
          </cell>
          <cell r="AF70">
            <v>5.8</v>
          </cell>
          <cell r="AH70">
            <v>9.1999999999999993</v>
          </cell>
          <cell r="AJ70">
            <v>4.4000000000000004</v>
          </cell>
          <cell r="AK70">
            <v>116</v>
          </cell>
          <cell r="AM70">
            <v>254</v>
          </cell>
          <cell r="AN70">
            <v>568.20000000000005</v>
          </cell>
          <cell r="AX70">
            <v>29.9</v>
          </cell>
          <cell r="AY70">
            <v>33.700000000000003</v>
          </cell>
          <cell r="AZ70">
            <v>12.1</v>
          </cell>
          <cell r="BI70">
            <v>0.74</v>
          </cell>
          <cell r="BK70">
            <v>1.34</v>
          </cell>
          <cell r="BN70">
            <v>73.684210526315795</v>
          </cell>
          <cell r="BO70">
            <v>34.299999999999997</v>
          </cell>
          <cell r="BQ70" t="str">
            <v/>
          </cell>
          <cell r="BT70" t="str">
            <v>陳繼慶</v>
          </cell>
          <cell r="BU70">
            <v>79</v>
          </cell>
          <cell r="BV70">
            <v>77.900000000000006</v>
          </cell>
          <cell r="BW70">
            <v>78</v>
          </cell>
          <cell r="BX70">
            <v>1.282051282051282E-2</v>
          </cell>
          <cell r="BY70">
            <v>4</v>
          </cell>
          <cell r="BZ70">
            <v>44</v>
          </cell>
          <cell r="CA70">
            <v>1.5081310670678523</v>
          </cell>
        </row>
        <row r="71">
          <cell r="D71" t="str">
            <v>余福龍</v>
          </cell>
          <cell r="E71" t="str">
            <v>B402</v>
          </cell>
          <cell r="F71">
            <v>1120309</v>
          </cell>
          <cell r="G71">
            <v>6.68</v>
          </cell>
          <cell r="H71">
            <v>3.71</v>
          </cell>
          <cell r="I71">
            <v>11.1</v>
          </cell>
          <cell r="J71">
            <v>35.299999999999997</v>
          </cell>
          <cell r="K71">
            <v>95.1</v>
          </cell>
          <cell r="L71">
            <v>138</v>
          </cell>
          <cell r="N71">
            <v>3.7</v>
          </cell>
          <cell r="O71">
            <v>32</v>
          </cell>
          <cell r="P71">
            <v>22</v>
          </cell>
          <cell r="Q71">
            <v>124</v>
          </cell>
          <cell r="R71">
            <v>0.4</v>
          </cell>
          <cell r="S71">
            <v>134</v>
          </cell>
          <cell r="T71">
            <v>187</v>
          </cell>
          <cell r="Y71">
            <v>58</v>
          </cell>
          <cell r="Z71">
            <v>12</v>
          </cell>
          <cell r="AC71">
            <v>9.0500000000000007</v>
          </cell>
          <cell r="AD71">
            <v>8.6</v>
          </cell>
          <cell r="AE71">
            <v>133</v>
          </cell>
          <cell r="AF71">
            <v>3.4</v>
          </cell>
          <cell r="AH71">
            <v>9</v>
          </cell>
          <cell r="AJ71">
            <v>2.9</v>
          </cell>
          <cell r="AK71">
            <v>64</v>
          </cell>
          <cell r="AM71">
            <v>279</v>
          </cell>
          <cell r="AN71">
            <v>565.9</v>
          </cell>
          <cell r="AX71">
            <v>29.9</v>
          </cell>
          <cell r="AY71">
            <v>31.4</v>
          </cell>
          <cell r="AZ71">
            <v>15</v>
          </cell>
          <cell r="BI71">
            <v>0.79</v>
          </cell>
          <cell r="BK71">
            <v>1.58</v>
          </cell>
          <cell r="BN71">
            <v>79.310344827586206</v>
          </cell>
          <cell r="BO71">
            <v>28.1</v>
          </cell>
          <cell r="BQ71">
            <v>337</v>
          </cell>
          <cell r="BR71">
            <v>6.3</v>
          </cell>
          <cell r="BT71" t="str">
            <v>余福龍</v>
          </cell>
          <cell r="BU71">
            <v>57</v>
          </cell>
          <cell r="BV71">
            <v>55.6</v>
          </cell>
          <cell r="BW71">
            <v>55.7</v>
          </cell>
          <cell r="BX71">
            <v>2.3339317773788098E-2</v>
          </cell>
          <cell r="BY71">
            <v>3.83</v>
          </cell>
          <cell r="BZ71">
            <v>44</v>
          </cell>
          <cell r="CA71">
            <v>1.8183004006272354</v>
          </cell>
        </row>
        <row r="72">
          <cell r="D72" t="str">
            <v>張秀鳳</v>
          </cell>
          <cell r="E72" t="str">
            <v>B403</v>
          </cell>
          <cell r="F72">
            <v>1120309</v>
          </cell>
          <cell r="G72">
            <v>6.44</v>
          </cell>
          <cell r="H72">
            <v>3.71</v>
          </cell>
          <cell r="I72">
            <v>8.4</v>
          </cell>
          <cell r="J72">
            <v>28</v>
          </cell>
          <cell r="K72">
            <v>75.5</v>
          </cell>
          <cell r="L72">
            <v>121</v>
          </cell>
          <cell r="N72">
            <v>3.9</v>
          </cell>
          <cell r="O72">
            <v>18</v>
          </cell>
          <cell r="P72">
            <v>19</v>
          </cell>
          <cell r="Q72">
            <v>47</v>
          </cell>
          <cell r="R72">
            <v>0.5</v>
          </cell>
          <cell r="S72">
            <v>196</v>
          </cell>
          <cell r="T72">
            <v>206</v>
          </cell>
          <cell r="Y72">
            <v>70</v>
          </cell>
          <cell r="Z72">
            <v>18</v>
          </cell>
          <cell r="AC72">
            <v>9.6</v>
          </cell>
          <cell r="AD72">
            <v>8</v>
          </cell>
          <cell r="AE72">
            <v>140</v>
          </cell>
          <cell r="AF72">
            <v>4.2</v>
          </cell>
          <cell r="AH72">
            <v>10.3</v>
          </cell>
          <cell r="AJ72">
            <v>4.0999999999999996</v>
          </cell>
          <cell r="AK72">
            <v>79</v>
          </cell>
          <cell r="AM72">
            <v>259</v>
          </cell>
          <cell r="AN72">
            <v>686.1</v>
          </cell>
          <cell r="AX72">
            <v>22.6</v>
          </cell>
          <cell r="AY72">
            <v>30</v>
          </cell>
          <cell r="AZ72">
            <v>16.600000000000001</v>
          </cell>
          <cell r="BI72">
            <v>0.74</v>
          </cell>
          <cell r="BK72">
            <v>1.36</v>
          </cell>
          <cell r="BN72">
            <v>74.285714285714292</v>
          </cell>
          <cell r="BO72">
            <v>21.9</v>
          </cell>
          <cell r="BQ72">
            <v>263</v>
          </cell>
          <cell r="BR72">
            <v>6.3</v>
          </cell>
          <cell r="BT72" t="str">
            <v>張秀鳳</v>
          </cell>
          <cell r="BU72">
            <v>69.349999999999994</v>
          </cell>
          <cell r="BV72">
            <v>62.4</v>
          </cell>
          <cell r="BW72">
            <v>62.5</v>
          </cell>
          <cell r="BX72">
            <v>0.10959999999999991</v>
          </cell>
          <cell r="BY72">
            <v>3.75</v>
          </cell>
          <cell r="BZ72">
            <v>44</v>
          </cell>
          <cell r="CA72">
            <v>1.827448568720609</v>
          </cell>
        </row>
        <row r="73">
          <cell r="D73" t="str">
            <v>周陳善</v>
          </cell>
          <cell r="E73" t="str">
            <v>B405</v>
          </cell>
          <cell r="F73">
            <v>1120309</v>
          </cell>
          <cell r="G73">
            <v>8.76</v>
          </cell>
          <cell r="H73">
            <v>3.73</v>
          </cell>
          <cell r="I73">
            <v>11.2</v>
          </cell>
          <cell r="J73">
            <v>32.700000000000003</v>
          </cell>
          <cell r="K73">
            <v>87.7</v>
          </cell>
          <cell r="L73">
            <v>205</v>
          </cell>
          <cell r="N73">
            <v>3.4</v>
          </cell>
          <cell r="O73">
            <v>15</v>
          </cell>
          <cell r="P73">
            <v>26</v>
          </cell>
          <cell r="Q73">
            <v>80</v>
          </cell>
          <cell r="R73">
            <v>1</v>
          </cell>
          <cell r="S73">
            <v>113</v>
          </cell>
          <cell r="T73">
            <v>104</v>
          </cell>
          <cell r="Y73">
            <v>76</v>
          </cell>
          <cell r="Z73">
            <v>19</v>
          </cell>
          <cell r="AC73">
            <v>8.77</v>
          </cell>
          <cell r="AD73">
            <v>4.3</v>
          </cell>
          <cell r="AE73">
            <v>133</v>
          </cell>
          <cell r="AF73">
            <v>4.3</v>
          </cell>
          <cell r="AH73">
            <v>9.3000000000000007</v>
          </cell>
          <cell r="AJ73">
            <v>2.1</v>
          </cell>
          <cell r="AK73">
            <v>36</v>
          </cell>
          <cell r="AM73">
            <v>191</v>
          </cell>
          <cell r="AN73">
            <v>579.29999999999995</v>
          </cell>
          <cell r="AX73">
            <v>30</v>
          </cell>
          <cell r="AY73">
            <v>34.299999999999997</v>
          </cell>
          <cell r="AZ73">
            <v>14.2</v>
          </cell>
          <cell r="BI73">
            <v>0.75</v>
          </cell>
          <cell r="BK73">
            <v>1.39</v>
          </cell>
          <cell r="BN73">
            <v>75</v>
          </cell>
          <cell r="BO73">
            <v>30.9</v>
          </cell>
          <cell r="BQ73" t="str">
            <v/>
          </cell>
          <cell r="BT73" t="str">
            <v>周陳善</v>
          </cell>
          <cell r="BU73">
            <v>58.4</v>
          </cell>
          <cell r="BV73">
            <v>56.3</v>
          </cell>
          <cell r="BW73">
            <v>56.4</v>
          </cell>
          <cell r="BX73">
            <v>3.5460992907801421E-2</v>
          </cell>
          <cell r="BY73">
            <v>3.5</v>
          </cell>
          <cell r="BZ73">
            <v>44</v>
          </cell>
          <cell r="CA73">
            <v>1.6216409521720245</v>
          </cell>
        </row>
        <row r="74">
          <cell r="D74" t="str">
            <v>游添順</v>
          </cell>
          <cell r="E74" t="str">
            <v>B406</v>
          </cell>
          <cell r="F74">
            <v>1120309</v>
          </cell>
          <cell r="G74">
            <v>6.54</v>
          </cell>
          <cell r="H74">
            <v>3.61</v>
          </cell>
          <cell r="I74">
            <v>11.3</v>
          </cell>
          <cell r="J74">
            <v>32.6</v>
          </cell>
          <cell r="K74">
            <v>90.3</v>
          </cell>
          <cell r="L74">
            <v>140</v>
          </cell>
          <cell r="N74">
            <v>4.3</v>
          </cell>
          <cell r="O74">
            <v>26</v>
          </cell>
          <cell r="P74">
            <v>16</v>
          </cell>
          <cell r="Q74">
            <v>54</v>
          </cell>
          <cell r="R74">
            <v>0.7</v>
          </cell>
          <cell r="S74">
            <v>164</v>
          </cell>
          <cell r="T74">
            <v>87</v>
          </cell>
          <cell r="Y74">
            <v>94</v>
          </cell>
          <cell r="Z74">
            <v>24</v>
          </cell>
          <cell r="AC74">
            <v>11.68</v>
          </cell>
          <cell r="AD74">
            <v>7.4</v>
          </cell>
          <cell r="AE74">
            <v>135</v>
          </cell>
          <cell r="AF74">
            <v>4.7</v>
          </cell>
          <cell r="AH74">
            <v>8.6999999999999993</v>
          </cell>
          <cell r="AJ74">
            <v>6.6</v>
          </cell>
          <cell r="AK74">
            <v>58</v>
          </cell>
          <cell r="AM74">
            <v>264</v>
          </cell>
          <cell r="AN74">
            <v>399</v>
          </cell>
          <cell r="AX74">
            <v>31.3</v>
          </cell>
          <cell r="AY74">
            <v>34.700000000000003</v>
          </cell>
          <cell r="AZ74">
            <v>13.3</v>
          </cell>
          <cell r="BI74">
            <v>0.74</v>
          </cell>
          <cell r="BK74">
            <v>1.37</v>
          </cell>
          <cell r="BN74">
            <v>74.468085106382986</v>
          </cell>
          <cell r="BO74">
            <v>35.299999999999997</v>
          </cell>
          <cell r="BQ74">
            <v>124</v>
          </cell>
          <cell r="BR74">
            <v>5.3</v>
          </cell>
          <cell r="BT74" t="str">
            <v>游添順</v>
          </cell>
          <cell r="BU74">
            <v>58</v>
          </cell>
          <cell r="BV74">
            <v>55.2</v>
          </cell>
          <cell r="BW74">
            <v>54.8</v>
          </cell>
          <cell r="BX74">
            <v>5.8394160583941659E-2</v>
          </cell>
          <cell r="BY74">
            <v>3.67</v>
          </cell>
          <cell r="BZ74">
            <v>44</v>
          </cell>
          <cell r="CA74">
            <v>1.6449712040626181</v>
          </cell>
        </row>
        <row r="75">
          <cell r="D75" t="str">
            <v>呂泳漣</v>
          </cell>
          <cell r="E75" t="str">
            <v>B407</v>
          </cell>
          <cell r="F75">
            <v>1120309</v>
          </cell>
          <cell r="G75">
            <v>5.49</v>
          </cell>
          <cell r="H75">
            <v>3.56</v>
          </cell>
          <cell r="I75">
            <v>11</v>
          </cell>
          <cell r="J75">
            <v>33</v>
          </cell>
          <cell r="K75">
            <v>92.7</v>
          </cell>
          <cell r="L75">
            <v>195</v>
          </cell>
          <cell r="N75">
            <v>3.9</v>
          </cell>
          <cell r="O75">
            <v>9</v>
          </cell>
          <cell r="P75">
            <v>10</v>
          </cell>
          <cell r="Q75">
            <v>77</v>
          </cell>
          <cell r="R75">
            <v>0.5</v>
          </cell>
          <cell r="S75">
            <v>126</v>
          </cell>
          <cell r="T75">
            <v>110</v>
          </cell>
          <cell r="Y75">
            <v>44</v>
          </cell>
          <cell r="Z75">
            <v>10</v>
          </cell>
          <cell r="AC75">
            <v>7.99</v>
          </cell>
          <cell r="AD75">
            <v>5.5</v>
          </cell>
          <cell r="AE75">
            <v>138</v>
          </cell>
          <cell r="AF75">
            <v>4.8</v>
          </cell>
          <cell r="AH75">
            <v>8.9</v>
          </cell>
          <cell r="AJ75">
            <v>4.8</v>
          </cell>
          <cell r="AK75">
            <v>69</v>
          </cell>
          <cell r="AM75">
            <v>237</v>
          </cell>
          <cell r="AN75">
            <v>479.8</v>
          </cell>
          <cell r="AX75">
            <v>30.9</v>
          </cell>
          <cell r="AY75">
            <v>33.299999999999997</v>
          </cell>
          <cell r="AZ75">
            <v>13.2</v>
          </cell>
          <cell r="BI75">
            <v>0.77</v>
          </cell>
          <cell r="BK75">
            <v>1.48</v>
          </cell>
          <cell r="BN75">
            <v>77.272727272727266</v>
          </cell>
          <cell r="BO75">
            <v>33.799999999999997</v>
          </cell>
          <cell r="BQ75">
            <v>167</v>
          </cell>
          <cell r="BR75">
            <v>5.6</v>
          </cell>
          <cell r="BT75" t="str">
            <v>呂泳漣</v>
          </cell>
          <cell r="BU75">
            <v>69.599999999999994</v>
          </cell>
          <cell r="BV75">
            <v>69.349999999999994</v>
          </cell>
          <cell r="BW75">
            <v>69.599999999999994</v>
          </cell>
          <cell r="BX75">
            <v>0</v>
          </cell>
          <cell r="BY75">
            <v>4</v>
          </cell>
          <cell r="BZ75">
            <v>44</v>
          </cell>
          <cell r="CA75">
            <v>1.6449101706093785</v>
          </cell>
        </row>
        <row r="76">
          <cell r="D76" t="str">
            <v>官阿明</v>
          </cell>
          <cell r="E76" t="str">
            <v>B408</v>
          </cell>
          <cell r="F76">
            <v>1120309</v>
          </cell>
          <cell r="G76">
            <v>5.66</v>
          </cell>
          <cell r="H76">
            <v>3.43</v>
          </cell>
          <cell r="I76">
            <v>10.5</v>
          </cell>
          <cell r="J76">
            <v>31.5</v>
          </cell>
          <cell r="K76">
            <v>91.8</v>
          </cell>
          <cell r="L76">
            <v>158</v>
          </cell>
          <cell r="N76">
            <v>4</v>
          </cell>
          <cell r="O76">
            <v>12</v>
          </cell>
          <cell r="P76">
            <v>12</v>
          </cell>
          <cell r="Q76">
            <v>38</v>
          </cell>
          <cell r="R76">
            <v>0.7</v>
          </cell>
          <cell r="S76">
            <v>159</v>
          </cell>
          <cell r="T76">
            <v>112</v>
          </cell>
          <cell r="Y76">
            <v>75</v>
          </cell>
          <cell r="Z76">
            <v>15</v>
          </cell>
          <cell r="AC76">
            <v>10.71</v>
          </cell>
          <cell r="AD76">
            <v>7.4</v>
          </cell>
          <cell r="AE76">
            <v>142</v>
          </cell>
          <cell r="AF76">
            <v>4.2</v>
          </cell>
          <cell r="AH76">
            <v>8.9</v>
          </cell>
          <cell r="AJ76">
            <v>2.8</v>
          </cell>
          <cell r="AK76">
            <v>68</v>
          </cell>
          <cell r="AM76">
            <v>257</v>
          </cell>
          <cell r="AN76">
            <v>486</v>
          </cell>
          <cell r="AX76">
            <v>30.6</v>
          </cell>
          <cell r="AY76">
            <v>33.299999999999997</v>
          </cell>
          <cell r="AZ76">
            <v>12.7</v>
          </cell>
          <cell r="BI76">
            <v>0.8</v>
          </cell>
          <cell r="BK76">
            <v>1.61</v>
          </cell>
          <cell r="BN76">
            <v>80</v>
          </cell>
          <cell r="BO76">
            <v>34.5</v>
          </cell>
          <cell r="BQ76">
            <v>141</v>
          </cell>
          <cell r="BR76">
            <v>5.6</v>
          </cell>
          <cell r="BT76" t="str">
            <v>官阿明</v>
          </cell>
          <cell r="BU76">
            <v>51.8</v>
          </cell>
          <cell r="BV76">
            <v>50.6</v>
          </cell>
          <cell r="BW76">
            <v>50.6</v>
          </cell>
          <cell r="BX76">
            <v>2.3715415019762761E-2</v>
          </cell>
          <cell r="BY76">
            <v>4</v>
          </cell>
          <cell r="BZ76">
            <v>44</v>
          </cell>
          <cell r="CA76">
            <v>1.8620521691440952</v>
          </cell>
        </row>
        <row r="77">
          <cell r="D77" t="str">
            <v>於鄧玉嬌</v>
          </cell>
          <cell r="E77" t="str">
            <v>B113</v>
          </cell>
          <cell r="F77">
            <v>1120308</v>
          </cell>
          <cell r="G77">
            <v>7.65</v>
          </cell>
          <cell r="H77">
            <v>3.43</v>
          </cell>
          <cell r="I77">
            <v>10.6</v>
          </cell>
          <cell r="J77">
            <v>31.3</v>
          </cell>
          <cell r="K77">
            <v>91.3</v>
          </cell>
          <cell r="L77">
            <v>274</v>
          </cell>
          <cell r="N77">
            <v>3.6</v>
          </cell>
          <cell r="O77">
            <v>11</v>
          </cell>
          <cell r="P77">
            <v>7</v>
          </cell>
          <cell r="Q77">
            <v>73</v>
          </cell>
          <cell r="R77">
            <v>0.6</v>
          </cell>
          <cell r="S77">
            <v>183</v>
          </cell>
          <cell r="T77">
            <v>96</v>
          </cell>
          <cell r="Y77">
            <v>92</v>
          </cell>
          <cell r="Z77">
            <v>19</v>
          </cell>
          <cell r="AC77">
            <v>9.0399999999999991</v>
          </cell>
          <cell r="AD77">
            <v>7.5</v>
          </cell>
          <cell r="AE77">
            <v>139</v>
          </cell>
          <cell r="AF77">
            <v>4.2</v>
          </cell>
          <cell r="AH77">
            <v>9</v>
          </cell>
          <cell r="AJ77">
            <v>10.1</v>
          </cell>
          <cell r="AK77">
            <v>50</v>
          </cell>
          <cell r="AM77">
            <v>241</v>
          </cell>
          <cell r="AN77">
            <v>270.3</v>
          </cell>
          <cell r="AX77">
            <v>30.9</v>
          </cell>
          <cell r="AY77">
            <v>33.9</v>
          </cell>
          <cell r="AZ77">
            <v>13.3</v>
          </cell>
          <cell r="BI77">
            <v>0.79</v>
          </cell>
          <cell r="BK77">
            <v>1.58</v>
          </cell>
          <cell r="BN77">
            <v>79.347826086956516</v>
          </cell>
          <cell r="BO77">
            <v>32</v>
          </cell>
          <cell r="BQ77">
            <v>135</v>
          </cell>
          <cell r="BR77">
            <v>8.3000000000000007</v>
          </cell>
          <cell r="BT77" t="str">
            <v>於鄧玉嬌</v>
          </cell>
          <cell r="BU77">
            <v>52.85</v>
          </cell>
          <cell r="BV77">
            <v>50.3</v>
          </cell>
          <cell r="BW77">
            <v>50.3</v>
          </cell>
          <cell r="BX77">
            <v>5.0695825049701874E-2</v>
          </cell>
          <cell r="BY77">
            <v>4</v>
          </cell>
          <cell r="BZ77">
            <v>44</v>
          </cell>
          <cell r="CA77">
            <v>1.9118450009081025</v>
          </cell>
        </row>
        <row r="78">
          <cell r="D78" t="str">
            <v>烏金妹</v>
          </cell>
          <cell r="E78" t="str">
            <v>B115</v>
          </cell>
          <cell r="F78">
            <v>1120308</v>
          </cell>
          <cell r="G78">
            <v>7.03</v>
          </cell>
          <cell r="H78">
            <v>3.5</v>
          </cell>
          <cell r="I78">
            <v>10.7</v>
          </cell>
          <cell r="J78">
            <v>32.6</v>
          </cell>
          <cell r="K78">
            <v>93.1</v>
          </cell>
          <cell r="L78">
            <v>165</v>
          </cell>
          <cell r="N78">
            <v>4.0999999999999996</v>
          </cell>
          <cell r="O78">
            <v>13</v>
          </cell>
          <cell r="P78">
            <v>12</v>
          </cell>
          <cell r="Q78">
            <v>98</v>
          </cell>
          <cell r="R78">
            <v>1</v>
          </cell>
          <cell r="S78">
            <v>136</v>
          </cell>
          <cell r="T78">
            <v>185</v>
          </cell>
          <cell r="Y78">
            <v>63</v>
          </cell>
          <cell r="Z78">
            <v>16</v>
          </cell>
          <cell r="AC78">
            <v>11.02</v>
          </cell>
          <cell r="AD78">
            <v>6.9</v>
          </cell>
          <cell r="AE78">
            <v>139</v>
          </cell>
          <cell r="AF78">
            <v>5.3</v>
          </cell>
          <cell r="AH78">
            <v>9.1999999999999993</v>
          </cell>
          <cell r="AJ78">
            <v>5</v>
          </cell>
          <cell r="AK78">
            <v>55</v>
          </cell>
          <cell r="AM78">
            <v>270</v>
          </cell>
          <cell r="AN78">
            <v>618.79999999999995</v>
          </cell>
          <cell r="AX78">
            <v>30.6</v>
          </cell>
          <cell r="AY78">
            <v>32.799999999999997</v>
          </cell>
          <cell r="AZ78">
            <v>13.4</v>
          </cell>
          <cell r="BI78">
            <v>0.75</v>
          </cell>
          <cell r="BK78">
            <v>1.37</v>
          </cell>
          <cell r="BN78">
            <v>74.603174603174608</v>
          </cell>
          <cell r="BO78">
            <v>34.5</v>
          </cell>
          <cell r="BQ78">
            <v>107</v>
          </cell>
          <cell r="BR78">
            <v>5.3</v>
          </cell>
          <cell r="BT78" t="str">
            <v>烏金妹</v>
          </cell>
          <cell r="BU78">
            <v>81.3</v>
          </cell>
          <cell r="BV78">
            <v>78.650000000000006</v>
          </cell>
          <cell r="BW78">
            <v>79</v>
          </cell>
          <cell r="BX78">
            <v>2.9113924050632876E-2</v>
          </cell>
          <cell r="BY78">
            <v>4</v>
          </cell>
          <cell r="BZ78">
            <v>44</v>
          </cell>
          <cell r="CA78">
            <v>1.6100453759391848</v>
          </cell>
        </row>
        <row r="79">
          <cell r="D79" t="str">
            <v>蔡美惠</v>
          </cell>
          <cell r="E79" t="str">
            <v>B116</v>
          </cell>
          <cell r="F79">
            <v>1120308</v>
          </cell>
          <cell r="G79">
            <v>7.01</v>
          </cell>
          <cell r="H79">
            <v>4.78</v>
          </cell>
          <cell r="I79">
            <v>10.6</v>
          </cell>
          <cell r="J79">
            <v>33.9</v>
          </cell>
          <cell r="K79">
            <v>70.900000000000006</v>
          </cell>
          <cell r="L79">
            <v>171</v>
          </cell>
          <cell r="N79">
            <v>4.0999999999999996</v>
          </cell>
          <cell r="O79">
            <v>15</v>
          </cell>
          <cell r="P79">
            <v>15</v>
          </cell>
          <cell r="Q79">
            <v>44</v>
          </cell>
          <cell r="R79">
            <v>1</v>
          </cell>
          <cell r="S79">
            <v>164</v>
          </cell>
          <cell r="T79">
            <v>127</v>
          </cell>
          <cell r="Y79">
            <v>77</v>
          </cell>
          <cell r="Z79">
            <v>22</v>
          </cell>
          <cell r="AC79">
            <v>11.08</v>
          </cell>
          <cell r="AD79">
            <v>7.9</v>
          </cell>
          <cell r="AE79">
            <v>137</v>
          </cell>
          <cell r="AF79">
            <v>5.3</v>
          </cell>
          <cell r="AH79">
            <v>8.6</v>
          </cell>
          <cell r="AJ79">
            <v>7.3</v>
          </cell>
          <cell r="AK79">
            <v>85</v>
          </cell>
          <cell r="AM79">
            <v>193</v>
          </cell>
          <cell r="AN79">
            <v>481.1</v>
          </cell>
          <cell r="AX79">
            <v>22.2</v>
          </cell>
          <cell r="AY79">
            <v>31.3</v>
          </cell>
          <cell r="AZ79">
            <v>16</v>
          </cell>
          <cell r="BI79">
            <v>0.71</v>
          </cell>
          <cell r="BK79">
            <v>1.25</v>
          </cell>
          <cell r="BN79">
            <v>71.428571428571431</v>
          </cell>
          <cell r="BO79">
            <v>24.8</v>
          </cell>
          <cell r="BQ79">
            <v>103</v>
          </cell>
          <cell r="BR79">
            <v>6.9</v>
          </cell>
          <cell r="BT79" t="str">
            <v>蔡美惠</v>
          </cell>
          <cell r="BU79">
            <v>58.8</v>
          </cell>
          <cell r="BV79">
            <v>56.75</v>
          </cell>
          <cell r="BW79">
            <v>56.8</v>
          </cell>
          <cell r="BX79">
            <v>3.5211267605633804E-2</v>
          </cell>
          <cell r="BY79">
            <v>3.5</v>
          </cell>
          <cell r="BZ79">
            <v>44</v>
          </cell>
          <cell r="CA79">
            <v>1.4642737714677447</v>
          </cell>
        </row>
        <row r="80">
          <cell r="D80" t="str">
            <v>施世棠</v>
          </cell>
          <cell r="E80" t="str">
            <v>B117</v>
          </cell>
          <cell r="F80">
            <v>1120308</v>
          </cell>
          <cell r="G80">
            <v>5.84</v>
          </cell>
          <cell r="H80">
            <v>2.0099999999999998</v>
          </cell>
          <cell r="I80">
            <v>5.4</v>
          </cell>
          <cell r="J80">
            <v>17.600000000000001</v>
          </cell>
          <cell r="K80">
            <v>87.6</v>
          </cell>
          <cell r="L80">
            <v>326</v>
          </cell>
          <cell r="N80">
            <v>3.6</v>
          </cell>
          <cell r="O80">
            <v>10</v>
          </cell>
          <cell r="P80">
            <v>7</v>
          </cell>
          <cell r="Q80">
            <v>56</v>
          </cell>
          <cell r="R80">
            <v>0.5</v>
          </cell>
          <cell r="S80">
            <v>143</v>
          </cell>
          <cell r="T80">
            <v>98</v>
          </cell>
          <cell r="Y80">
            <v>69</v>
          </cell>
          <cell r="Z80">
            <v>22</v>
          </cell>
          <cell r="AC80">
            <v>11.6</v>
          </cell>
          <cell r="AD80">
            <v>8</v>
          </cell>
          <cell r="AE80">
            <v>134</v>
          </cell>
          <cell r="AF80">
            <v>4</v>
          </cell>
          <cell r="AH80">
            <v>7.9</v>
          </cell>
          <cell r="AJ80">
            <v>5</v>
          </cell>
          <cell r="AK80">
            <v>13</v>
          </cell>
          <cell r="AM80">
            <v>378</v>
          </cell>
          <cell r="AN80">
            <v>27.8</v>
          </cell>
          <cell r="AX80">
            <v>26.9</v>
          </cell>
          <cell r="AY80">
            <v>30.7</v>
          </cell>
          <cell r="AZ80">
            <v>17.399999999999999</v>
          </cell>
          <cell r="BI80">
            <v>0.68</v>
          </cell>
          <cell r="BK80">
            <v>1.1399999999999999</v>
          </cell>
          <cell r="BN80">
            <v>68.115942028985515</v>
          </cell>
          <cell r="BO80">
            <v>21</v>
          </cell>
          <cell r="BQ80">
            <v>141</v>
          </cell>
          <cell r="BR80">
            <v>5.3</v>
          </cell>
          <cell r="BT80" t="str">
            <v>施世棠</v>
          </cell>
          <cell r="BU80">
            <v>70.2</v>
          </cell>
          <cell r="BV80">
            <v>68.7</v>
          </cell>
          <cell r="BW80">
            <v>68.7</v>
          </cell>
          <cell r="BX80">
            <v>2.1834061135371178E-2</v>
          </cell>
          <cell r="BY80">
            <v>4</v>
          </cell>
          <cell r="BZ80">
            <v>44</v>
          </cell>
          <cell r="CA80">
            <v>1.3117993870042124</v>
          </cell>
        </row>
        <row r="81">
          <cell r="D81" t="str">
            <v>曾水繁</v>
          </cell>
          <cell r="E81" t="str">
            <v>B118</v>
          </cell>
          <cell r="F81">
            <v>1120308</v>
          </cell>
          <cell r="G81">
            <v>4.67</v>
          </cell>
          <cell r="H81">
            <v>3.19</v>
          </cell>
          <cell r="I81">
            <v>9.6999999999999993</v>
          </cell>
          <cell r="J81">
            <v>31.1</v>
          </cell>
          <cell r="K81">
            <v>97.5</v>
          </cell>
          <cell r="L81">
            <v>123</v>
          </cell>
          <cell r="N81">
            <v>3.5</v>
          </cell>
          <cell r="O81">
            <v>20</v>
          </cell>
          <cell r="P81">
            <v>17</v>
          </cell>
          <cell r="Q81">
            <v>96</v>
          </cell>
          <cell r="R81">
            <v>1.3</v>
          </cell>
          <cell r="S81">
            <v>102</v>
          </cell>
          <cell r="T81">
            <v>86</v>
          </cell>
          <cell r="Y81">
            <v>61</v>
          </cell>
          <cell r="Z81">
            <v>17</v>
          </cell>
          <cell r="AC81">
            <v>8.09</v>
          </cell>
          <cell r="AD81">
            <v>7</v>
          </cell>
          <cell r="AE81">
            <v>137</v>
          </cell>
          <cell r="AF81">
            <v>4.7</v>
          </cell>
          <cell r="AH81">
            <v>8.5</v>
          </cell>
          <cell r="AJ81">
            <v>2.9</v>
          </cell>
          <cell r="AK81">
            <v>61</v>
          </cell>
          <cell r="AM81">
            <v>197</v>
          </cell>
          <cell r="AN81">
            <v>426.2</v>
          </cell>
          <cell r="AX81">
            <v>30.4</v>
          </cell>
          <cell r="AY81">
            <v>31.2</v>
          </cell>
          <cell r="AZ81">
            <v>14</v>
          </cell>
          <cell r="BI81">
            <v>0.72</v>
          </cell>
          <cell r="BK81">
            <v>1.28</v>
          </cell>
          <cell r="BN81">
            <v>72.131147540983605</v>
          </cell>
          <cell r="BO81">
            <v>31.4</v>
          </cell>
          <cell r="BQ81">
            <v>113</v>
          </cell>
          <cell r="BT81" t="str">
            <v>曾水繁</v>
          </cell>
          <cell r="BU81">
            <v>67.900000000000006</v>
          </cell>
          <cell r="BV81">
            <v>64.8</v>
          </cell>
          <cell r="BW81">
            <v>64.8</v>
          </cell>
          <cell r="BX81">
            <v>4.7839506172839642E-2</v>
          </cell>
          <cell r="BY81">
            <v>4</v>
          </cell>
          <cell r="BZ81">
            <v>44</v>
          </cell>
          <cell r="CA81">
            <v>1.5443236719924331</v>
          </cell>
        </row>
        <row r="82">
          <cell r="D82" t="str">
            <v>連彬貴</v>
          </cell>
          <cell r="E82" t="str">
            <v>B119</v>
          </cell>
          <cell r="F82">
            <v>1120308</v>
          </cell>
          <cell r="G82">
            <v>6.97</v>
          </cell>
          <cell r="H82">
            <v>3.49</v>
          </cell>
          <cell r="I82">
            <v>11</v>
          </cell>
          <cell r="J82">
            <v>32.9</v>
          </cell>
          <cell r="K82">
            <v>94.3</v>
          </cell>
          <cell r="L82">
            <v>137</v>
          </cell>
          <cell r="N82">
            <v>4</v>
          </cell>
          <cell r="O82">
            <v>16</v>
          </cell>
          <cell r="P82">
            <v>17</v>
          </cell>
          <cell r="Q82">
            <v>81</v>
          </cell>
          <cell r="R82">
            <v>0.7</v>
          </cell>
          <cell r="S82">
            <v>136</v>
          </cell>
          <cell r="T82">
            <v>189</v>
          </cell>
          <cell r="Y82">
            <v>72</v>
          </cell>
          <cell r="Z82">
            <v>16</v>
          </cell>
          <cell r="AC82">
            <v>11.14</v>
          </cell>
          <cell r="AD82">
            <v>7.9</v>
          </cell>
          <cell r="AE82">
            <v>133</v>
          </cell>
          <cell r="AF82">
            <v>5.5</v>
          </cell>
          <cell r="AH82">
            <v>8.5</v>
          </cell>
          <cell r="AJ82">
            <v>5.4</v>
          </cell>
          <cell r="AK82">
            <v>55</v>
          </cell>
          <cell r="AM82">
            <v>217</v>
          </cell>
          <cell r="AN82">
            <v>420.6</v>
          </cell>
          <cell r="AX82">
            <v>31.5</v>
          </cell>
          <cell r="AY82">
            <v>33.4</v>
          </cell>
          <cell r="AZ82">
            <v>13.5</v>
          </cell>
          <cell r="BI82">
            <v>0.78</v>
          </cell>
          <cell r="BK82">
            <v>1.5</v>
          </cell>
          <cell r="BN82">
            <v>77.777777777777786</v>
          </cell>
          <cell r="BO82">
            <v>33.5</v>
          </cell>
          <cell r="BQ82">
            <v>188</v>
          </cell>
          <cell r="BR82">
            <v>6.7</v>
          </cell>
          <cell r="BT82" t="str">
            <v>連彬貴</v>
          </cell>
          <cell r="BU82">
            <v>66.2</v>
          </cell>
          <cell r="BV82">
            <v>64.2</v>
          </cell>
          <cell r="BW82">
            <v>64.5</v>
          </cell>
          <cell r="BX82">
            <v>2.6356589147286866E-2</v>
          </cell>
          <cell r="BY82">
            <v>4</v>
          </cell>
          <cell r="BZ82">
            <v>44</v>
          </cell>
          <cell r="CA82">
            <v>1.759943054203031</v>
          </cell>
        </row>
        <row r="83">
          <cell r="D83" t="str">
            <v>余周香蘭</v>
          </cell>
          <cell r="E83" t="str">
            <v>B215</v>
          </cell>
          <cell r="F83">
            <v>1120308</v>
          </cell>
          <cell r="G83">
            <v>5.36</v>
          </cell>
          <cell r="H83">
            <v>3.53</v>
          </cell>
          <cell r="I83">
            <v>10.6</v>
          </cell>
          <cell r="J83">
            <v>32.700000000000003</v>
          </cell>
          <cell r="K83">
            <v>92.6</v>
          </cell>
          <cell r="L83">
            <v>118</v>
          </cell>
          <cell r="N83">
            <v>4</v>
          </cell>
          <cell r="O83">
            <v>25</v>
          </cell>
          <cell r="P83">
            <v>21</v>
          </cell>
          <cell r="Q83">
            <v>58</v>
          </cell>
          <cell r="R83">
            <v>0.9</v>
          </cell>
          <cell r="S83">
            <v>178</v>
          </cell>
          <cell r="T83">
            <v>113</v>
          </cell>
          <cell r="Y83">
            <v>71</v>
          </cell>
          <cell r="Z83">
            <v>17</v>
          </cell>
          <cell r="AC83">
            <v>9.25</v>
          </cell>
          <cell r="AD83">
            <v>7.4</v>
          </cell>
          <cell r="AE83">
            <v>136</v>
          </cell>
          <cell r="AF83">
            <v>5.7</v>
          </cell>
          <cell r="AH83">
            <v>9.6999999999999993</v>
          </cell>
          <cell r="AJ83">
            <v>4.3</v>
          </cell>
          <cell r="AK83">
            <v>43</v>
          </cell>
          <cell r="AM83">
            <v>183</v>
          </cell>
          <cell r="AN83">
            <v>547.20000000000005</v>
          </cell>
          <cell r="AX83">
            <v>30</v>
          </cell>
          <cell r="AY83">
            <v>32.4</v>
          </cell>
          <cell r="AZ83">
            <v>14.5</v>
          </cell>
          <cell r="BI83">
            <v>0.76</v>
          </cell>
          <cell r="BK83">
            <v>1.43</v>
          </cell>
          <cell r="BN83">
            <v>76.056338028169009</v>
          </cell>
          <cell r="BO83">
            <v>31.3</v>
          </cell>
          <cell r="BQ83">
            <v>284</v>
          </cell>
          <cell r="BR83">
            <v>7</v>
          </cell>
          <cell r="BT83" t="str">
            <v>余周香蘭</v>
          </cell>
          <cell r="BU83">
            <v>51.2</v>
          </cell>
          <cell r="BV83">
            <v>49.5</v>
          </cell>
          <cell r="BW83">
            <v>49.3</v>
          </cell>
          <cell r="BX83">
            <v>3.8539553752535614E-2</v>
          </cell>
          <cell r="BY83">
            <v>3.75</v>
          </cell>
          <cell r="BZ83">
            <v>44</v>
          </cell>
          <cell r="CA83">
            <v>1.6719270885425057</v>
          </cell>
        </row>
        <row r="84">
          <cell r="D84" t="str">
            <v>詹月桂</v>
          </cell>
          <cell r="E84" t="str">
            <v>B216</v>
          </cell>
          <cell r="F84">
            <v>1120310</v>
          </cell>
          <cell r="G84">
            <v>7.93</v>
          </cell>
          <cell r="H84">
            <v>3.39</v>
          </cell>
          <cell r="I84">
            <v>11</v>
          </cell>
          <cell r="J84">
            <v>33.700000000000003</v>
          </cell>
          <cell r="K84">
            <v>99.4</v>
          </cell>
          <cell r="L84">
            <v>256</v>
          </cell>
          <cell r="N84">
            <v>4.0999999999999996</v>
          </cell>
          <cell r="O84">
            <v>13</v>
          </cell>
          <cell r="P84">
            <v>10</v>
          </cell>
          <cell r="Q84">
            <v>74</v>
          </cell>
          <cell r="R84">
            <v>0.6</v>
          </cell>
          <cell r="S84">
            <v>155</v>
          </cell>
          <cell r="T84">
            <v>154</v>
          </cell>
          <cell r="Y84">
            <v>123</v>
          </cell>
          <cell r="Z84">
            <v>23</v>
          </cell>
          <cell r="AC84">
            <v>9.3000000000000007</v>
          </cell>
          <cell r="AD84">
            <v>3.9</v>
          </cell>
          <cell r="AE84">
            <v>144</v>
          </cell>
          <cell r="AF84">
            <v>4.9000000000000004</v>
          </cell>
          <cell r="AH84">
            <v>8.8000000000000007</v>
          </cell>
          <cell r="AJ84">
            <v>6.2</v>
          </cell>
          <cell r="AK84">
            <v>68</v>
          </cell>
          <cell r="AM84">
            <v>266</v>
          </cell>
          <cell r="AN84">
            <v>974</v>
          </cell>
          <cell r="AX84">
            <v>32.4</v>
          </cell>
          <cell r="AY84">
            <v>32.6</v>
          </cell>
          <cell r="AZ84">
            <v>12.8</v>
          </cell>
          <cell r="BI84">
            <v>0.81</v>
          </cell>
          <cell r="BK84">
            <v>1.68</v>
          </cell>
          <cell r="BN84">
            <v>81.300813008130078</v>
          </cell>
          <cell r="BO84">
            <v>34.200000000000003</v>
          </cell>
          <cell r="BQ84">
            <v>136</v>
          </cell>
          <cell r="BR84">
            <v>6</v>
          </cell>
          <cell r="BT84" t="str">
            <v>詹月桂</v>
          </cell>
          <cell r="BU84">
            <v>63.3</v>
          </cell>
          <cell r="BV84">
            <v>61.35</v>
          </cell>
          <cell r="BW84">
            <v>61.3</v>
          </cell>
          <cell r="BX84">
            <v>3.2626427406199025E-2</v>
          </cell>
          <cell r="BY84">
            <v>4</v>
          </cell>
          <cell r="BZ84">
            <v>92</v>
          </cell>
          <cell r="CA84">
            <v>1.9707197058417445</v>
          </cell>
        </row>
        <row r="85">
          <cell r="D85" t="str">
            <v>吳定憲</v>
          </cell>
          <cell r="E85" t="str">
            <v>B217</v>
          </cell>
          <cell r="F85">
            <v>1120308</v>
          </cell>
          <cell r="G85">
            <v>7.26</v>
          </cell>
          <cell r="H85">
            <v>4.6100000000000003</v>
          </cell>
          <cell r="I85">
            <v>12.7</v>
          </cell>
          <cell r="J85">
            <v>38.5</v>
          </cell>
          <cell r="K85">
            <v>83.5</v>
          </cell>
          <cell r="L85">
            <v>229</v>
          </cell>
          <cell r="N85">
            <v>4.0999999999999996</v>
          </cell>
          <cell r="O85">
            <v>24</v>
          </cell>
          <cell r="P85">
            <v>17</v>
          </cell>
          <cell r="Q85">
            <v>71</v>
          </cell>
          <cell r="R85">
            <v>0.6</v>
          </cell>
          <cell r="S85">
            <v>133</v>
          </cell>
          <cell r="T85">
            <v>129</v>
          </cell>
          <cell r="Y85">
            <v>63</v>
          </cell>
          <cell r="Z85">
            <v>19</v>
          </cell>
          <cell r="AC85">
            <v>9.49</v>
          </cell>
          <cell r="AD85">
            <v>6.2</v>
          </cell>
          <cell r="AE85">
            <v>141</v>
          </cell>
          <cell r="AF85">
            <v>4.3</v>
          </cell>
          <cell r="AH85">
            <v>9.4</v>
          </cell>
          <cell r="AJ85">
            <v>6.3</v>
          </cell>
          <cell r="AK85">
            <v>13</v>
          </cell>
          <cell r="AM85">
            <v>272</v>
          </cell>
          <cell r="AN85">
            <v>33.299999999999997</v>
          </cell>
          <cell r="AX85">
            <v>27.5</v>
          </cell>
          <cell r="AY85">
            <v>33</v>
          </cell>
          <cell r="AZ85">
            <v>13.8</v>
          </cell>
          <cell r="BI85">
            <v>0.7</v>
          </cell>
          <cell r="BK85">
            <v>1.2</v>
          </cell>
          <cell r="BN85">
            <v>69.841269841269835</v>
          </cell>
          <cell r="BO85">
            <v>27.3</v>
          </cell>
          <cell r="BQ85">
            <v>182</v>
          </cell>
          <cell r="BT85" t="str">
            <v>吳定憲</v>
          </cell>
          <cell r="BU85">
            <v>65.599999999999994</v>
          </cell>
          <cell r="BV85">
            <v>62.1</v>
          </cell>
          <cell r="BW85">
            <v>62</v>
          </cell>
          <cell r="BX85">
            <v>5.8064516129032163E-2</v>
          </cell>
          <cell r="BY85">
            <v>4</v>
          </cell>
          <cell r="BZ85">
            <v>44</v>
          </cell>
          <cell r="CA85">
            <v>1.4768139771202964</v>
          </cell>
        </row>
        <row r="86">
          <cell r="D86" t="str">
            <v>歐秀蕙</v>
          </cell>
          <cell r="E86" t="str">
            <v>B218</v>
          </cell>
          <cell r="F86">
            <v>1120308</v>
          </cell>
          <cell r="G86">
            <v>5.33</v>
          </cell>
          <cell r="H86">
            <v>3.75</v>
          </cell>
          <cell r="I86">
            <v>10.6</v>
          </cell>
          <cell r="J86">
            <v>32.700000000000003</v>
          </cell>
          <cell r="K86">
            <v>87.2</v>
          </cell>
          <cell r="L86">
            <v>140</v>
          </cell>
          <cell r="N86">
            <v>4</v>
          </cell>
          <cell r="O86">
            <v>17</v>
          </cell>
          <cell r="P86">
            <v>11</v>
          </cell>
          <cell r="Q86">
            <v>57</v>
          </cell>
          <cell r="R86">
            <v>1</v>
          </cell>
          <cell r="S86">
            <v>180</v>
          </cell>
          <cell r="T86">
            <v>59</v>
          </cell>
          <cell r="Y86">
            <v>65</v>
          </cell>
          <cell r="Z86">
            <v>13</v>
          </cell>
          <cell r="AC86">
            <v>9.4</v>
          </cell>
          <cell r="AD86">
            <v>6.1</v>
          </cell>
          <cell r="AE86">
            <v>139</v>
          </cell>
          <cell r="AF86">
            <v>4.5999999999999996</v>
          </cell>
          <cell r="AH86">
            <v>9.6</v>
          </cell>
          <cell r="AJ86">
            <v>6.1</v>
          </cell>
          <cell r="AK86">
            <v>58</v>
          </cell>
          <cell r="AM86">
            <v>193</v>
          </cell>
          <cell r="AN86">
            <v>705.7</v>
          </cell>
          <cell r="AX86">
            <v>28.3</v>
          </cell>
          <cell r="AY86">
            <v>32.4</v>
          </cell>
          <cell r="AZ86">
            <v>14.4</v>
          </cell>
          <cell r="BI86">
            <v>0.8</v>
          </cell>
          <cell r="BK86">
            <v>1.61</v>
          </cell>
          <cell r="BN86">
            <v>80</v>
          </cell>
          <cell r="BO86">
            <v>31.5</v>
          </cell>
          <cell r="BQ86" t="str">
            <v/>
          </cell>
          <cell r="BT86" t="str">
            <v>歐秀蕙</v>
          </cell>
          <cell r="BU86">
            <v>59.95</v>
          </cell>
          <cell r="BV86">
            <v>58</v>
          </cell>
          <cell r="BW86">
            <v>58</v>
          </cell>
          <cell r="BX86">
            <v>3.362068965517246E-2</v>
          </cell>
          <cell r="BY86">
            <v>4</v>
          </cell>
          <cell r="BZ86">
            <v>44</v>
          </cell>
          <cell r="CA86">
            <v>1.8947395754409473</v>
          </cell>
        </row>
        <row r="87">
          <cell r="D87" t="str">
            <v>黃玉娥</v>
          </cell>
          <cell r="E87" t="str">
            <v>B219</v>
          </cell>
          <cell r="F87">
            <v>1120308</v>
          </cell>
          <cell r="G87">
            <v>8.18</v>
          </cell>
          <cell r="H87">
            <v>3.33</v>
          </cell>
          <cell r="I87">
            <v>10.3</v>
          </cell>
          <cell r="J87">
            <v>30.8</v>
          </cell>
          <cell r="K87">
            <v>92.5</v>
          </cell>
          <cell r="L87">
            <v>147</v>
          </cell>
          <cell r="N87">
            <v>3.8</v>
          </cell>
          <cell r="O87">
            <v>22</v>
          </cell>
          <cell r="P87">
            <v>18</v>
          </cell>
          <cell r="Q87">
            <v>100</v>
          </cell>
          <cell r="R87">
            <v>1</v>
          </cell>
          <cell r="S87">
            <v>165</v>
          </cell>
          <cell r="T87">
            <v>65</v>
          </cell>
          <cell r="Y87">
            <v>68</v>
          </cell>
          <cell r="Z87">
            <v>14</v>
          </cell>
          <cell r="AC87">
            <v>8.32</v>
          </cell>
          <cell r="AD87">
            <v>6.7</v>
          </cell>
          <cell r="AE87">
            <v>134</v>
          </cell>
          <cell r="AF87">
            <v>5.4</v>
          </cell>
          <cell r="AH87">
            <v>9.3000000000000007</v>
          </cell>
          <cell r="AJ87">
            <v>4.0999999999999996</v>
          </cell>
          <cell r="AK87">
            <v>73</v>
          </cell>
          <cell r="AM87">
            <v>278</v>
          </cell>
          <cell r="AN87">
            <v>287.5</v>
          </cell>
          <cell r="AX87">
            <v>30.9</v>
          </cell>
          <cell r="AY87">
            <v>33.4</v>
          </cell>
          <cell r="AZ87">
            <v>13.6</v>
          </cell>
          <cell r="BI87">
            <v>0.79</v>
          </cell>
          <cell r="BK87">
            <v>1.58</v>
          </cell>
          <cell r="BN87">
            <v>79.411764705882362</v>
          </cell>
          <cell r="BO87">
            <v>33.200000000000003</v>
          </cell>
          <cell r="BQ87" t="str">
            <v/>
          </cell>
          <cell r="BT87" t="str">
            <v>黃玉娥</v>
          </cell>
          <cell r="BU87">
            <v>55.9</v>
          </cell>
          <cell r="BV87">
            <v>54.9</v>
          </cell>
          <cell r="BW87">
            <v>55</v>
          </cell>
          <cell r="BX87">
            <v>1.6363636363636337E-2</v>
          </cell>
          <cell r="BY87">
            <v>3.75</v>
          </cell>
          <cell r="BZ87">
            <v>44</v>
          </cell>
          <cell r="CA87">
            <v>1.7976742328777719</v>
          </cell>
        </row>
        <row r="88">
          <cell r="D88" t="str">
            <v>吳陳寶月</v>
          </cell>
          <cell r="E88" t="str">
            <v>U552</v>
          </cell>
          <cell r="F88">
            <v>1120308</v>
          </cell>
          <cell r="G88">
            <v>7.73</v>
          </cell>
          <cell r="H88">
            <v>3.3</v>
          </cell>
          <cell r="I88">
            <v>10.7</v>
          </cell>
          <cell r="J88">
            <v>29.7</v>
          </cell>
          <cell r="K88">
            <v>90</v>
          </cell>
          <cell r="L88">
            <v>293</v>
          </cell>
          <cell r="N88">
            <v>3.7</v>
          </cell>
          <cell r="O88">
            <v>22</v>
          </cell>
          <cell r="P88">
            <v>11</v>
          </cell>
          <cell r="Q88">
            <v>42</v>
          </cell>
          <cell r="R88">
            <v>0.7</v>
          </cell>
          <cell r="S88">
            <v>166</v>
          </cell>
          <cell r="T88">
            <v>109</v>
          </cell>
          <cell r="Y88">
            <v>135</v>
          </cell>
          <cell r="Z88">
            <v>39</v>
          </cell>
          <cell r="AC88">
            <v>6.45</v>
          </cell>
          <cell r="AD88">
            <v>6.4</v>
          </cell>
          <cell r="AE88">
            <v>120</v>
          </cell>
          <cell r="AF88">
            <v>3.5</v>
          </cell>
          <cell r="AH88">
            <v>11.2</v>
          </cell>
          <cell r="AJ88">
            <v>5.5</v>
          </cell>
          <cell r="AK88">
            <v>69</v>
          </cell>
          <cell r="AM88">
            <v>290</v>
          </cell>
          <cell r="AN88">
            <v>153.80000000000001</v>
          </cell>
          <cell r="AX88">
            <v>32.4</v>
          </cell>
          <cell r="AY88">
            <v>36</v>
          </cell>
          <cell r="AZ88">
            <v>12.5</v>
          </cell>
          <cell r="BI88">
            <v>0.71</v>
          </cell>
          <cell r="BK88">
            <v>1.24</v>
          </cell>
          <cell r="BN88">
            <v>71.111111111111114</v>
          </cell>
          <cell r="BO88">
            <v>37.200000000000003</v>
          </cell>
          <cell r="BQ88">
            <v>72</v>
          </cell>
          <cell r="BT88" t="str">
            <v>吳陳寶月</v>
          </cell>
          <cell r="BU88">
            <v>59.5</v>
          </cell>
          <cell r="BV88">
            <v>58.5</v>
          </cell>
          <cell r="BW88">
            <v>57.4</v>
          </cell>
          <cell r="BX88">
            <v>3.6585365853658562E-2</v>
          </cell>
          <cell r="BY88">
            <v>4</v>
          </cell>
          <cell r="BZ88">
            <v>92</v>
          </cell>
          <cell r="CA88">
            <v>1.4102037442848729</v>
          </cell>
        </row>
        <row r="89">
          <cell r="D89" t="str">
            <v>鄭陳寶秀</v>
          </cell>
          <cell r="E89" t="str">
            <v>U221</v>
          </cell>
          <cell r="F89">
            <v>1120308</v>
          </cell>
          <cell r="G89">
            <v>4.4800000000000004</v>
          </cell>
          <cell r="H89">
            <v>3.19</v>
          </cell>
          <cell r="I89">
            <v>9.5</v>
          </cell>
          <cell r="J89">
            <v>29.2</v>
          </cell>
          <cell r="K89">
            <v>91.5</v>
          </cell>
          <cell r="L89">
            <v>215</v>
          </cell>
          <cell r="N89">
            <v>3.6</v>
          </cell>
          <cell r="O89">
            <v>11</v>
          </cell>
          <cell r="P89">
            <v>8</v>
          </cell>
          <cell r="Q89">
            <v>80</v>
          </cell>
          <cell r="R89">
            <v>0.7</v>
          </cell>
          <cell r="S89">
            <v>176</v>
          </cell>
          <cell r="T89">
            <v>275</v>
          </cell>
          <cell r="Y89">
            <v>41</v>
          </cell>
          <cell r="Z89">
            <v>7</v>
          </cell>
          <cell r="AC89">
            <v>6.79</v>
          </cell>
          <cell r="AD89">
            <v>5.3</v>
          </cell>
          <cell r="AE89">
            <v>132</v>
          </cell>
          <cell r="AF89">
            <v>5.0999999999999996</v>
          </cell>
          <cell r="AH89">
            <v>8</v>
          </cell>
          <cell r="AJ89">
            <v>3.9</v>
          </cell>
          <cell r="AK89">
            <v>41</v>
          </cell>
          <cell r="AM89">
            <v>200</v>
          </cell>
          <cell r="AN89">
            <v>526.6</v>
          </cell>
          <cell r="AX89">
            <v>29.8</v>
          </cell>
          <cell r="AY89">
            <v>32.5</v>
          </cell>
          <cell r="AZ89">
            <v>15</v>
          </cell>
          <cell r="BI89">
            <v>0.83</v>
          </cell>
          <cell r="BK89">
            <v>1.77</v>
          </cell>
          <cell r="BN89">
            <v>82.926829268292678</v>
          </cell>
          <cell r="BO89">
            <v>32.1</v>
          </cell>
          <cell r="BQ89">
            <v>162</v>
          </cell>
          <cell r="BT89" t="str">
            <v>鄭陳寶秀</v>
          </cell>
          <cell r="BU89">
            <v>55.2</v>
          </cell>
          <cell r="BV89">
            <v>54.25</v>
          </cell>
          <cell r="BW89">
            <v>54.3</v>
          </cell>
          <cell r="BX89">
            <v>1.6574585635359223E-2</v>
          </cell>
          <cell r="BY89">
            <v>3.5</v>
          </cell>
          <cell r="BZ89">
            <v>44</v>
          </cell>
          <cell r="CA89">
            <v>2.0063704650795309</v>
          </cell>
        </row>
        <row r="90">
          <cell r="D90" t="str">
            <v>許楊蘭</v>
          </cell>
          <cell r="E90" t="str">
            <v>U233</v>
          </cell>
          <cell r="F90">
            <v>1120308</v>
          </cell>
          <cell r="G90">
            <v>5.9</v>
          </cell>
          <cell r="H90">
            <v>3.86</v>
          </cell>
          <cell r="I90">
            <v>11.6</v>
          </cell>
          <cell r="J90">
            <v>36</v>
          </cell>
          <cell r="K90">
            <v>93.3</v>
          </cell>
          <cell r="L90">
            <v>176</v>
          </cell>
          <cell r="N90">
            <v>3.5</v>
          </cell>
          <cell r="O90">
            <v>13</v>
          </cell>
          <cell r="P90">
            <v>9</v>
          </cell>
          <cell r="Q90">
            <v>73</v>
          </cell>
          <cell r="R90">
            <v>0.5</v>
          </cell>
          <cell r="S90">
            <v>164</v>
          </cell>
          <cell r="T90">
            <v>192</v>
          </cell>
          <cell r="Y90">
            <v>65</v>
          </cell>
          <cell r="Z90">
            <v>15</v>
          </cell>
          <cell r="AC90">
            <v>7.63</v>
          </cell>
          <cell r="AD90">
            <v>6.3</v>
          </cell>
          <cell r="AE90">
            <v>133</v>
          </cell>
          <cell r="AF90">
            <v>4.8</v>
          </cell>
          <cell r="AH90">
            <v>8.4</v>
          </cell>
          <cell r="AJ90">
            <v>3.7</v>
          </cell>
          <cell r="AK90">
            <v>41</v>
          </cell>
          <cell r="AM90">
            <v>173</v>
          </cell>
          <cell r="AN90">
            <v>552.29999999999995</v>
          </cell>
          <cell r="AX90">
            <v>30.1</v>
          </cell>
          <cell r="AY90">
            <v>32.200000000000003</v>
          </cell>
          <cell r="AZ90">
            <v>13.9</v>
          </cell>
          <cell r="BI90">
            <v>0.77</v>
          </cell>
          <cell r="BK90">
            <v>1.47</v>
          </cell>
          <cell r="BN90">
            <v>76.92307692307692</v>
          </cell>
          <cell r="BO90">
            <v>31.3</v>
          </cell>
          <cell r="BQ90">
            <v>407</v>
          </cell>
          <cell r="BR90">
            <v>9</v>
          </cell>
          <cell r="BT90" t="str">
            <v>許楊蘭</v>
          </cell>
          <cell r="BU90">
            <v>61.7</v>
          </cell>
          <cell r="BV90">
            <v>59.8</v>
          </cell>
          <cell r="BW90">
            <v>59.8</v>
          </cell>
          <cell r="BX90">
            <v>3.1772575250836217E-2</v>
          </cell>
          <cell r="BY90">
            <v>4</v>
          </cell>
          <cell r="BZ90">
            <v>44</v>
          </cell>
          <cell r="CA90">
            <v>1.7170386079188507</v>
          </cell>
        </row>
        <row r="91">
          <cell r="D91" t="str">
            <v>游清朝</v>
          </cell>
          <cell r="E91" t="str">
            <v>U408</v>
          </cell>
          <cell r="F91">
            <v>1120309</v>
          </cell>
          <cell r="G91">
            <v>5.44</v>
          </cell>
          <cell r="H91">
            <v>5.37</v>
          </cell>
          <cell r="I91">
            <v>11.8</v>
          </cell>
          <cell r="J91">
            <v>37.299999999999997</v>
          </cell>
          <cell r="K91">
            <v>69.5</v>
          </cell>
          <cell r="L91">
            <v>163</v>
          </cell>
          <cell r="N91">
            <v>4.0999999999999996</v>
          </cell>
          <cell r="O91">
            <v>18</v>
          </cell>
          <cell r="P91">
            <v>17</v>
          </cell>
          <cell r="Q91">
            <v>84</v>
          </cell>
          <cell r="R91">
            <v>0.7</v>
          </cell>
          <cell r="S91">
            <v>170</v>
          </cell>
          <cell r="T91">
            <v>130</v>
          </cell>
          <cell r="Y91">
            <v>79</v>
          </cell>
          <cell r="Z91">
            <v>21</v>
          </cell>
          <cell r="AC91">
            <v>10.24</v>
          </cell>
          <cell r="AD91">
            <v>6.9</v>
          </cell>
          <cell r="AE91">
            <v>138</v>
          </cell>
          <cell r="AF91">
            <v>5.3</v>
          </cell>
          <cell r="AH91">
            <v>8.1</v>
          </cell>
          <cell r="AJ91">
            <v>6.8</v>
          </cell>
          <cell r="AK91">
            <v>141</v>
          </cell>
          <cell r="AM91">
            <v>226</v>
          </cell>
          <cell r="AN91">
            <v>703.3</v>
          </cell>
          <cell r="AX91">
            <v>22</v>
          </cell>
          <cell r="AY91">
            <v>31.6</v>
          </cell>
          <cell r="AZ91">
            <v>16.600000000000001</v>
          </cell>
          <cell r="BI91">
            <v>0.73</v>
          </cell>
          <cell r="BK91">
            <v>1.32</v>
          </cell>
          <cell r="BN91">
            <v>73.417721518987349</v>
          </cell>
          <cell r="BO91">
            <v>23.1</v>
          </cell>
          <cell r="BQ91">
            <v>183</v>
          </cell>
          <cell r="BR91">
            <v>6.9</v>
          </cell>
          <cell r="BT91" t="str">
            <v>游清朝</v>
          </cell>
          <cell r="BU91">
            <v>77</v>
          </cell>
          <cell r="BV91">
            <v>75.400000000000006</v>
          </cell>
          <cell r="BW91">
            <v>75.3</v>
          </cell>
          <cell r="BX91">
            <v>2.2576361221779587E-2</v>
          </cell>
          <cell r="BY91">
            <v>4</v>
          </cell>
          <cell r="BZ91">
            <v>44</v>
          </cell>
          <cell r="CA91">
            <v>1.5183296107207063</v>
          </cell>
        </row>
        <row r="92">
          <cell r="D92" t="str">
            <v>吳阿笨</v>
          </cell>
          <cell r="E92" t="str">
            <v>U411</v>
          </cell>
          <cell r="F92">
            <v>1120309</v>
          </cell>
          <cell r="G92">
            <v>4.2699999999999996</v>
          </cell>
          <cell r="H92">
            <v>4.26</v>
          </cell>
          <cell r="I92">
            <v>11</v>
          </cell>
          <cell r="J92">
            <v>34</v>
          </cell>
          <cell r="K92">
            <v>79.8</v>
          </cell>
          <cell r="L92">
            <v>163</v>
          </cell>
          <cell r="N92">
            <v>3.9</v>
          </cell>
          <cell r="O92">
            <v>10</v>
          </cell>
          <cell r="P92">
            <v>11</v>
          </cell>
          <cell r="Q92">
            <v>107</v>
          </cell>
          <cell r="R92">
            <v>0.6</v>
          </cell>
          <cell r="S92">
            <v>162</v>
          </cell>
          <cell r="T92">
            <v>373</v>
          </cell>
          <cell r="Y92">
            <v>65</v>
          </cell>
          <cell r="Z92">
            <v>16</v>
          </cell>
          <cell r="AC92">
            <v>9.0500000000000007</v>
          </cell>
          <cell r="AD92">
            <v>5.8</v>
          </cell>
          <cell r="AE92">
            <v>139</v>
          </cell>
          <cell r="AF92">
            <v>5.6</v>
          </cell>
          <cell r="AH92">
            <v>8.9</v>
          </cell>
          <cell r="AJ92">
            <v>5</v>
          </cell>
          <cell r="AK92">
            <v>90</v>
          </cell>
          <cell r="AM92">
            <v>215</v>
          </cell>
          <cell r="AN92">
            <v>869.3</v>
          </cell>
          <cell r="AX92">
            <v>25.8</v>
          </cell>
          <cell r="AY92">
            <v>32.4</v>
          </cell>
          <cell r="AZ92">
            <v>16.8</v>
          </cell>
          <cell r="BI92">
            <v>0.75</v>
          </cell>
          <cell r="BK92">
            <v>1.4</v>
          </cell>
          <cell r="BN92">
            <v>75.384615384615387</v>
          </cell>
          <cell r="BO92">
            <v>28.4</v>
          </cell>
          <cell r="BQ92">
            <v>303</v>
          </cell>
          <cell r="BR92">
            <v>8.5</v>
          </cell>
          <cell r="BT92" t="str">
            <v>吳阿笨</v>
          </cell>
          <cell r="BU92">
            <v>63.1</v>
          </cell>
          <cell r="BV92">
            <v>61</v>
          </cell>
          <cell r="BW92">
            <v>60.8</v>
          </cell>
          <cell r="BX92">
            <v>3.7828947368421122E-2</v>
          </cell>
          <cell r="BY92">
            <v>4</v>
          </cell>
          <cell r="BZ92">
            <v>44</v>
          </cell>
          <cell r="CA92">
            <v>1.6491060122150887</v>
          </cell>
        </row>
        <row r="93">
          <cell r="D93" t="str">
            <v>呂陳金蓮</v>
          </cell>
          <cell r="E93" t="str">
            <v>U502</v>
          </cell>
          <cell r="F93">
            <v>1120309</v>
          </cell>
          <cell r="G93">
            <v>6.01</v>
          </cell>
          <cell r="H93">
            <v>3.76</v>
          </cell>
          <cell r="I93">
            <v>10.8</v>
          </cell>
          <cell r="J93">
            <v>32.200000000000003</v>
          </cell>
          <cell r="K93">
            <v>85.6</v>
          </cell>
          <cell r="L93">
            <v>186</v>
          </cell>
          <cell r="N93">
            <v>3.3</v>
          </cell>
          <cell r="O93">
            <v>16</v>
          </cell>
          <cell r="P93">
            <v>12</v>
          </cell>
          <cell r="Q93">
            <v>74</v>
          </cell>
          <cell r="R93">
            <v>0.6</v>
          </cell>
          <cell r="S93">
            <v>172</v>
          </cell>
          <cell r="T93">
            <v>108</v>
          </cell>
          <cell r="Y93">
            <v>57</v>
          </cell>
          <cell r="Z93">
            <v>11</v>
          </cell>
          <cell r="AC93">
            <v>8.89</v>
          </cell>
          <cell r="AD93">
            <v>6.3</v>
          </cell>
          <cell r="AE93">
            <v>138</v>
          </cell>
          <cell r="AF93">
            <v>4.2</v>
          </cell>
          <cell r="AH93">
            <v>8</v>
          </cell>
          <cell r="AJ93">
            <v>4.7</v>
          </cell>
          <cell r="AK93">
            <v>20</v>
          </cell>
          <cell r="AM93">
            <v>192</v>
          </cell>
          <cell r="AN93">
            <v>1106.4000000000001</v>
          </cell>
          <cell r="AX93">
            <v>28.7</v>
          </cell>
          <cell r="AY93">
            <v>33.5</v>
          </cell>
          <cell r="AZ93">
            <v>14</v>
          </cell>
          <cell r="BI93">
            <v>0.81</v>
          </cell>
          <cell r="BK93">
            <v>1.65</v>
          </cell>
          <cell r="BN93">
            <v>80.701754385964918</v>
          </cell>
          <cell r="BO93">
            <v>26.8</v>
          </cell>
          <cell r="BQ93">
            <v>189</v>
          </cell>
          <cell r="BR93">
            <v>7.1</v>
          </cell>
          <cell r="BT93" t="str">
            <v>呂陳金蓮</v>
          </cell>
          <cell r="BU93">
            <v>80.2</v>
          </cell>
          <cell r="BV93">
            <v>78</v>
          </cell>
          <cell r="BW93">
            <v>78.400000000000006</v>
          </cell>
          <cell r="BX93">
            <v>2.2959183673469351E-2</v>
          </cell>
          <cell r="BY93">
            <v>3.83</v>
          </cell>
          <cell r="BZ93">
            <v>44</v>
          </cell>
          <cell r="CA93">
            <v>1.9118169287686497</v>
          </cell>
        </row>
        <row r="94">
          <cell r="D94" t="str">
            <v>周志湘</v>
          </cell>
          <cell r="E94" t="str">
            <v>U602</v>
          </cell>
          <cell r="F94">
            <v>1120309</v>
          </cell>
          <cell r="G94">
            <v>8.8699999999999992</v>
          </cell>
          <cell r="H94">
            <v>3.12</v>
          </cell>
          <cell r="I94">
            <v>10.1</v>
          </cell>
          <cell r="J94">
            <v>28.6</v>
          </cell>
          <cell r="K94">
            <v>91.7</v>
          </cell>
          <cell r="L94">
            <v>199</v>
          </cell>
          <cell r="N94">
            <v>3.5</v>
          </cell>
          <cell r="O94">
            <v>10</v>
          </cell>
          <cell r="P94">
            <v>11</v>
          </cell>
          <cell r="Q94">
            <v>66</v>
          </cell>
          <cell r="R94">
            <v>0.6</v>
          </cell>
          <cell r="S94">
            <v>140</v>
          </cell>
          <cell r="T94">
            <v>93</v>
          </cell>
          <cell r="Y94">
            <v>75</v>
          </cell>
          <cell r="Z94">
            <v>24</v>
          </cell>
          <cell r="AC94">
            <v>9.3699999999999992</v>
          </cell>
          <cell r="AD94">
            <v>5.7</v>
          </cell>
          <cell r="AE94">
            <v>135</v>
          </cell>
          <cell r="AF94">
            <v>4</v>
          </cell>
          <cell r="AH94">
            <v>8.4</v>
          </cell>
          <cell r="AJ94">
            <v>5.0999999999999996</v>
          </cell>
          <cell r="AK94">
            <v>15</v>
          </cell>
          <cell r="AM94">
            <v>195</v>
          </cell>
          <cell r="AN94">
            <v>579.79999999999995</v>
          </cell>
          <cell r="AX94">
            <v>32.4</v>
          </cell>
          <cell r="AY94">
            <v>35.299999999999997</v>
          </cell>
          <cell r="AZ94">
            <v>13.2</v>
          </cell>
          <cell r="BI94">
            <v>0.68</v>
          </cell>
          <cell r="BK94">
            <v>1.1399999999999999</v>
          </cell>
          <cell r="BN94">
            <v>68</v>
          </cell>
          <cell r="BO94">
            <v>29.9</v>
          </cell>
          <cell r="BQ94" t="str">
            <v/>
          </cell>
          <cell r="BT94" t="str">
            <v>周志湘</v>
          </cell>
          <cell r="BU94">
            <v>63.25</v>
          </cell>
          <cell r="BV94">
            <v>60.2</v>
          </cell>
          <cell r="BW94">
            <v>60.2</v>
          </cell>
          <cell r="BX94">
            <v>5.0664451827242475E-2</v>
          </cell>
          <cell r="BY94">
            <v>4</v>
          </cell>
          <cell r="BZ94">
            <v>44</v>
          </cell>
          <cell r="CA94">
            <v>1.3907084201086493</v>
          </cell>
        </row>
        <row r="95">
          <cell r="D95" t="str">
            <v>曾錦圓</v>
          </cell>
          <cell r="E95" t="str">
            <v>B507</v>
          </cell>
          <cell r="F95">
            <v>1120311</v>
          </cell>
          <cell r="G95">
            <v>3.62</v>
          </cell>
          <cell r="H95">
            <v>3.29</v>
          </cell>
          <cell r="I95">
            <v>10.3</v>
          </cell>
          <cell r="J95">
            <v>31</v>
          </cell>
          <cell r="K95">
            <v>94.2</v>
          </cell>
          <cell r="L95">
            <v>213</v>
          </cell>
          <cell r="N95">
            <v>3.9</v>
          </cell>
          <cell r="O95">
            <v>16</v>
          </cell>
          <cell r="P95">
            <v>10</v>
          </cell>
          <cell r="Q95">
            <v>64</v>
          </cell>
          <cell r="R95">
            <v>0.7</v>
          </cell>
          <cell r="S95">
            <v>131</v>
          </cell>
          <cell r="T95">
            <v>100</v>
          </cell>
          <cell r="Y95">
            <v>89</v>
          </cell>
          <cell r="Z95">
            <v>33</v>
          </cell>
          <cell r="AC95">
            <v>12.42</v>
          </cell>
          <cell r="AD95">
            <v>11.6</v>
          </cell>
          <cell r="AE95">
            <v>140</v>
          </cell>
          <cell r="AF95">
            <v>5.2</v>
          </cell>
          <cell r="AH95">
            <v>7.5</v>
          </cell>
          <cell r="AJ95">
            <v>7.9</v>
          </cell>
          <cell r="AK95">
            <v>90</v>
          </cell>
          <cell r="AM95">
            <v>242</v>
          </cell>
          <cell r="AN95">
            <v>264.3</v>
          </cell>
          <cell r="AX95">
            <v>31.3</v>
          </cell>
          <cell r="AY95">
            <v>33.200000000000003</v>
          </cell>
          <cell r="AZ95">
            <v>12</v>
          </cell>
          <cell r="BN95">
            <v>62.921348314606739</v>
          </cell>
          <cell r="BO95">
            <v>33.5</v>
          </cell>
          <cell r="BQ95" t="str">
            <v/>
          </cell>
          <cell r="BS95">
            <v>695</v>
          </cell>
          <cell r="BT95" t="str">
            <v>曾錦圓</v>
          </cell>
          <cell r="BU95">
            <v>57</v>
          </cell>
          <cell r="BV95">
            <v>55.1</v>
          </cell>
          <cell r="BW95">
            <v>53.8</v>
          </cell>
          <cell r="BX95">
            <v>5.9479553903345778E-2</v>
          </cell>
          <cell r="BY95">
            <v>3.33</v>
          </cell>
          <cell r="BZ95">
            <v>44</v>
          </cell>
          <cell r="CA95">
            <v>1.1598687288214415</v>
          </cell>
        </row>
        <row r="96">
          <cell r="D96" t="str">
            <v>周笠綸</v>
          </cell>
          <cell r="F96">
            <v>1120311</v>
          </cell>
          <cell r="G96">
            <v>6.61</v>
          </cell>
          <cell r="H96">
            <v>3.14</v>
          </cell>
          <cell r="I96">
            <v>10.199999999999999</v>
          </cell>
          <cell r="J96">
            <v>30.5</v>
          </cell>
          <cell r="K96">
            <v>97.1</v>
          </cell>
          <cell r="L96">
            <v>118</v>
          </cell>
          <cell r="N96">
            <v>4.0999999999999996</v>
          </cell>
          <cell r="O96">
            <v>16</v>
          </cell>
          <cell r="P96">
            <v>14</v>
          </cell>
          <cell r="Q96">
            <v>70</v>
          </cell>
          <cell r="R96">
            <v>0.5</v>
          </cell>
          <cell r="S96">
            <v>106</v>
          </cell>
          <cell r="T96">
            <v>249</v>
          </cell>
          <cell r="Y96">
            <v>49</v>
          </cell>
          <cell r="Z96">
            <v>15</v>
          </cell>
          <cell r="AC96">
            <v>11.77</v>
          </cell>
          <cell r="AD96">
            <v>5.3</v>
          </cell>
          <cell r="AE96">
            <v>137</v>
          </cell>
          <cell r="AF96">
            <v>5.4</v>
          </cell>
          <cell r="AH96">
            <v>9.8000000000000007</v>
          </cell>
          <cell r="AJ96">
            <v>5.5</v>
          </cell>
          <cell r="AK96">
            <v>26</v>
          </cell>
          <cell r="AM96">
            <v>254</v>
          </cell>
          <cell r="AN96">
            <v>486.2</v>
          </cell>
          <cell r="AX96">
            <v>32.5</v>
          </cell>
          <cell r="AY96">
            <v>33.4</v>
          </cell>
          <cell r="AZ96">
            <v>13.7</v>
          </cell>
          <cell r="BI96">
            <v>0.69</v>
          </cell>
          <cell r="BN96">
            <v>69.387755102040813</v>
          </cell>
          <cell r="BO96">
            <v>34</v>
          </cell>
          <cell r="BQ96">
            <v>287</v>
          </cell>
          <cell r="BT96" t="str">
            <v>周笠綸</v>
          </cell>
          <cell r="BU96">
            <v>75.5</v>
          </cell>
          <cell r="BV96">
            <v>71.8</v>
          </cell>
          <cell r="BW96">
            <v>71.8</v>
          </cell>
          <cell r="BX96">
            <v>5.1532033426183885E-2</v>
          </cell>
          <cell r="BY96">
            <v>4</v>
          </cell>
          <cell r="BZ96">
            <v>44</v>
          </cell>
          <cell r="CA96">
            <v>1.4450956190834969</v>
          </cell>
        </row>
        <row r="97">
          <cell r="D97" t="str">
            <v>歐羽嫻</v>
          </cell>
          <cell r="E97" t="str">
            <v>U201</v>
          </cell>
          <cell r="F97">
            <v>1120308</v>
          </cell>
          <cell r="G97">
            <v>6.87</v>
          </cell>
          <cell r="H97">
            <v>3.86</v>
          </cell>
          <cell r="I97">
            <v>11.6</v>
          </cell>
          <cell r="J97">
            <v>34.700000000000003</v>
          </cell>
          <cell r="K97">
            <v>89.9</v>
          </cell>
          <cell r="L97">
            <v>254</v>
          </cell>
          <cell r="N97">
            <v>4</v>
          </cell>
          <cell r="O97">
            <v>12</v>
          </cell>
          <cell r="P97">
            <v>5</v>
          </cell>
          <cell r="Q97">
            <v>90</v>
          </cell>
          <cell r="R97">
            <v>0.6</v>
          </cell>
          <cell r="S97">
            <v>158</v>
          </cell>
          <cell r="T97">
            <v>264</v>
          </cell>
          <cell r="Y97">
            <v>62</v>
          </cell>
          <cell r="Z97">
            <v>11</v>
          </cell>
          <cell r="AC97">
            <v>11.56</v>
          </cell>
          <cell r="AD97">
            <v>6.3</v>
          </cell>
          <cell r="AE97">
            <v>137</v>
          </cell>
          <cell r="AF97">
            <v>5.5</v>
          </cell>
          <cell r="AH97">
            <v>9.1999999999999993</v>
          </cell>
          <cell r="AJ97">
            <v>6.5</v>
          </cell>
          <cell r="AK97">
            <v>55</v>
          </cell>
          <cell r="AM97">
            <v>251</v>
          </cell>
          <cell r="AN97">
            <v>1129.0999999999999</v>
          </cell>
          <cell r="AX97">
            <v>30.1</v>
          </cell>
          <cell r="AY97">
            <v>33.4</v>
          </cell>
          <cell r="AZ97">
            <v>12.5</v>
          </cell>
          <cell r="BI97">
            <v>0.82</v>
          </cell>
          <cell r="BK97">
            <v>1.73</v>
          </cell>
          <cell r="BN97">
            <v>82.258064516129025</v>
          </cell>
          <cell r="BO97">
            <v>34.700000000000003</v>
          </cell>
          <cell r="BQ97" t="str">
            <v/>
          </cell>
          <cell r="BT97" t="str">
            <v>歐羽嫻</v>
          </cell>
          <cell r="BU97">
            <v>50.2</v>
          </cell>
          <cell r="BV97">
            <v>48.2</v>
          </cell>
          <cell r="BW97">
            <v>48.3</v>
          </cell>
          <cell r="BX97">
            <v>3.9337474120082934E-2</v>
          </cell>
          <cell r="BY97">
            <v>3.83</v>
          </cell>
          <cell r="BZ97">
            <v>44</v>
          </cell>
          <cell r="CA97">
            <v>2.0590336146939596</v>
          </cell>
        </row>
        <row r="98">
          <cell r="D98" t="str">
            <v>陳月雲</v>
          </cell>
          <cell r="E98" t="str">
            <v>U202</v>
          </cell>
          <cell r="F98">
            <v>1120306</v>
          </cell>
          <cell r="G98">
            <v>4.4800000000000004</v>
          </cell>
          <cell r="H98">
            <v>2.27</v>
          </cell>
          <cell r="I98">
            <v>7.7</v>
          </cell>
          <cell r="J98">
            <v>23.7</v>
          </cell>
          <cell r="K98">
            <v>104.4</v>
          </cell>
          <cell r="L98">
            <v>184</v>
          </cell>
          <cell r="N98">
            <v>3.2</v>
          </cell>
          <cell r="O98">
            <v>18</v>
          </cell>
          <cell r="P98">
            <v>9</v>
          </cell>
          <cell r="Q98">
            <v>64</v>
          </cell>
          <cell r="R98">
            <v>0.7</v>
          </cell>
          <cell r="S98">
            <v>131</v>
          </cell>
          <cell r="T98">
            <v>99</v>
          </cell>
          <cell r="Y98">
            <v>51</v>
          </cell>
          <cell r="Z98">
            <v>8</v>
          </cell>
          <cell r="AC98">
            <v>9.34</v>
          </cell>
          <cell r="AD98">
            <v>7</v>
          </cell>
          <cell r="AE98">
            <v>135</v>
          </cell>
          <cell r="AF98">
            <v>4.4000000000000004</v>
          </cell>
          <cell r="AH98">
            <v>7.8</v>
          </cell>
          <cell r="AJ98">
            <v>3.8</v>
          </cell>
          <cell r="AK98">
            <v>73</v>
          </cell>
          <cell r="AM98">
            <v>177</v>
          </cell>
          <cell r="AN98">
            <v>1047.2</v>
          </cell>
          <cell r="AX98">
            <v>33.9</v>
          </cell>
          <cell r="AY98">
            <v>32.5</v>
          </cell>
          <cell r="AZ98">
            <v>14.8</v>
          </cell>
          <cell r="BI98">
            <v>0.84</v>
          </cell>
          <cell r="BK98">
            <v>1.85</v>
          </cell>
          <cell r="BN98">
            <v>84.313725490196077</v>
          </cell>
          <cell r="BO98">
            <v>32</v>
          </cell>
          <cell r="BQ98" t="str">
            <v/>
          </cell>
          <cell r="BT98" t="str">
            <v>陳月雲</v>
          </cell>
          <cell r="BU98">
            <v>46.55</v>
          </cell>
          <cell r="BV98">
            <v>44.5</v>
          </cell>
          <cell r="BW98">
            <v>44.3</v>
          </cell>
          <cell r="BX98">
            <v>5.0790067720090294E-2</v>
          </cell>
          <cell r="BY98">
            <v>3.83</v>
          </cell>
          <cell r="BZ98">
            <v>44</v>
          </cell>
          <cell r="CA98">
            <v>2.2286848629465004</v>
          </cell>
        </row>
        <row r="99">
          <cell r="D99" t="str">
            <v>劉瑛珠</v>
          </cell>
          <cell r="E99" t="str">
            <v>U203</v>
          </cell>
          <cell r="F99">
            <v>1120308</v>
          </cell>
          <cell r="G99">
            <v>3.95</v>
          </cell>
          <cell r="H99">
            <v>4.09</v>
          </cell>
          <cell r="I99">
            <v>11.1</v>
          </cell>
          <cell r="J99">
            <v>34.1</v>
          </cell>
          <cell r="K99">
            <v>83.4</v>
          </cell>
          <cell r="L99">
            <v>183</v>
          </cell>
          <cell r="N99">
            <v>3.9</v>
          </cell>
          <cell r="O99">
            <v>14</v>
          </cell>
          <cell r="P99">
            <v>12</v>
          </cell>
          <cell r="Q99">
            <v>61</v>
          </cell>
          <cell r="R99">
            <v>0.9</v>
          </cell>
          <cell r="S99">
            <v>136</v>
          </cell>
          <cell r="T99">
            <v>145</v>
          </cell>
          <cell r="Y99">
            <v>76</v>
          </cell>
          <cell r="Z99">
            <v>14</v>
          </cell>
          <cell r="AC99">
            <v>7.64</v>
          </cell>
          <cell r="AD99">
            <v>6.3</v>
          </cell>
          <cell r="AE99">
            <v>133</v>
          </cell>
          <cell r="AF99">
            <v>3.5</v>
          </cell>
          <cell r="AH99">
            <v>9.1999999999999993</v>
          </cell>
          <cell r="AJ99">
            <v>3.3</v>
          </cell>
          <cell r="AK99">
            <v>51</v>
          </cell>
          <cell r="AM99">
            <v>210</v>
          </cell>
          <cell r="AN99">
            <v>432.6</v>
          </cell>
          <cell r="AX99">
            <v>27.1</v>
          </cell>
          <cell r="AY99">
            <v>32.6</v>
          </cell>
          <cell r="AZ99">
            <v>14.5</v>
          </cell>
          <cell r="BI99">
            <v>0.82</v>
          </cell>
          <cell r="BK99">
            <v>1.69</v>
          </cell>
          <cell r="BN99">
            <v>81.578947368421055</v>
          </cell>
          <cell r="BO99">
            <v>30.1</v>
          </cell>
          <cell r="BQ99">
            <v>203</v>
          </cell>
          <cell r="BR99">
            <v>5.5</v>
          </cell>
          <cell r="BT99" t="str">
            <v>劉瑛珠</v>
          </cell>
          <cell r="BU99">
            <v>41.9</v>
          </cell>
          <cell r="BV99">
            <v>40.6</v>
          </cell>
          <cell r="BW99">
            <v>40.6</v>
          </cell>
          <cell r="BX99">
            <v>3.2019704433497463E-2</v>
          </cell>
          <cell r="BY99">
            <v>3.5</v>
          </cell>
          <cell r="BZ99">
            <v>44</v>
          </cell>
          <cell r="CA99">
            <v>1.9639851884736994</v>
          </cell>
        </row>
        <row r="100">
          <cell r="D100" t="str">
            <v>簡麗芳</v>
          </cell>
          <cell r="E100" t="str">
            <v>U205</v>
          </cell>
          <cell r="F100">
            <v>1120308</v>
          </cell>
          <cell r="G100">
            <v>4.63</v>
          </cell>
          <cell r="H100">
            <v>3.51</v>
          </cell>
          <cell r="I100">
            <v>11.3</v>
          </cell>
          <cell r="J100">
            <v>33</v>
          </cell>
          <cell r="K100">
            <v>94</v>
          </cell>
          <cell r="L100">
            <v>269</v>
          </cell>
          <cell r="N100">
            <v>3.7</v>
          </cell>
          <cell r="O100">
            <v>15</v>
          </cell>
          <cell r="P100">
            <v>12</v>
          </cell>
          <cell r="Q100">
            <v>34</v>
          </cell>
          <cell r="R100">
            <v>0.5</v>
          </cell>
          <cell r="S100">
            <v>191</v>
          </cell>
          <cell r="T100">
            <v>81</v>
          </cell>
          <cell r="Y100">
            <v>64</v>
          </cell>
          <cell r="Z100">
            <v>11</v>
          </cell>
          <cell r="AC100">
            <v>9.25</v>
          </cell>
          <cell r="AD100">
            <v>6.5</v>
          </cell>
          <cell r="AE100">
            <v>135</v>
          </cell>
          <cell r="AF100">
            <v>4.9000000000000004</v>
          </cell>
          <cell r="AH100">
            <v>9.1999999999999993</v>
          </cell>
          <cell r="AJ100">
            <v>4.5999999999999996</v>
          </cell>
          <cell r="AK100">
            <v>75</v>
          </cell>
          <cell r="AM100">
            <v>259</v>
          </cell>
          <cell r="AN100">
            <v>674.4</v>
          </cell>
          <cell r="AX100">
            <v>32.200000000000003</v>
          </cell>
          <cell r="AY100">
            <v>34.200000000000003</v>
          </cell>
          <cell r="AZ100">
            <v>14.7</v>
          </cell>
          <cell r="BI100">
            <v>0.83</v>
          </cell>
          <cell r="BK100">
            <v>1.76</v>
          </cell>
          <cell r="BN100">
            <v>82.8125</v>
          </cell>
          <cell r="BO100">
            <v>36.200000000000003</v>
          </cell>
          <cell r="BQ100">
            <v>135</v>
          </cell>
          <cell r="BR100">
            <v>6.4</v>
          </cell>
          <cell r="BT100" t="str">
            <v>簡麗芳</v>
          </cell>
          <cell r="BU100">
            <v>61.35</v>
          </cell>
          <cell r="BV100">
            <v>58.5</v>
          </cell>
          <cell r="BW100">
            <v>58.3</v>
          </cell>
          <cell r="BX100">
            <v>5.2315608919382577E-2</v>
          </cell>
          <cell r="BY100">
            <v>3.67</v>
          </cell>
          <cell r="BZ100">
            <v>44</v>
          </cell>
          <cell r="CA100">
            <v>2.1138729255014685</v>
          </cell>
        </row>
        <row r="101">
          <cell r="D101" t="str">
            <v>楊清松</v>
          </cell>
          <cell r="E101" t="str">
            <v>U206</v>
          </cell>
          <cell r="F101">
            <v>1120308</v>
          </cell>
          <cell r="G101">
            <v>4.28</v>
          </cell>
          <cell r="H101">
            <v>4.5599999999999996</v>
          </cell>
          <cell r="I101">
            <v>10.8</v>
          </cell>
          <cell r="J101">
            <v>33.5</v>
          </cell>
          <cell r="K101">
            <v>73.5</v>
          </cell>
          <cell r="L101">
            <v>160</v>
          </cell>
          <cell r="N101">
            <v>3.8</v>
          </cell>
          <cell r="O101">
            <v>39</v>
          </cell>
          <cell r="P101">
            <v>40</v>
          </cell>
          <cell r="Q101">
            <v>137</v>
          </cell>
          <cell r="R101">
            <v>1.1000000000000001</v>
          </cell>
          <cell r="S101">
            <v>129</v>
          </cell>
          <cell r="T101">
            <v>111</v>
          </cell>
          <cell r="Y101">
            <v>67</v>
          </cell>
          <cell r="Z101">
            <v>15</v>
          </cell>
          <cell r="AC101">
            <v>8.2100000000000009</v>
          </cell>
          <cell r="AD101">
            <v>6</v>
          </cell>
          <cell r="AE101">
            <v>133</v>
          </cell>
          <cell r="AF101">
            <v>3.8</v>
          </cell>
          <cell r="AH101">
            <v>8.1999999999999993</v>
          </cell>
          <cell r="AJ101">
            <v>2.2999999999999998</v>
          </cell>
          <cell r="AK101">
            <v>60</v>
          </cell>
          <cell r="AM101">
            <v>177</v>
          </cell>
          <cell r="AN101">
            <v>978.3</v>
          </cell>
          <cell r="AX101">
            <v>23.7</v>
          </cell>
          <cell r="AY101">
            <v>32.200000000000003</v>
          </cell>
          <cell r="AZ101">
            <v>14.1</v>
          </cell>
          <cell r="BI101">
            <v>0.78</v>
          </cell>
          <cell r="BK101">
            <v>1.5</v>
          </cell>
          <cell r="BN101">
            <v>77.611940298507463</v>
          </cell>
          <cell r="BO101">
            <v>25.8</v>
          </cell>
          <cell r="BQ101" t="str">
            <v/>
          </cell>
          <cell r="BT101" t="str">
            <v>楊清松</v>
          </cell>
          <cell r="BU101">
            <v>65.05</v>
          </cell>
          <cell r="BV101">
            <v>63.8</v>
          </cell>
          <cell r="BW101">
            <v>63.7</v>
          </cell>
          <cell r="BX101">
            <v>2.119309262166396E-2</v>
          </cell>
          <cell r="BY101">
            <v>3.75</v>
          </cell>
          <cell r="BZ101">
            <v>44</v>
          </cell>
          <cell r="CA101">
            <v>1.7035303809977949</v>
          </cell>
        </row>
        <row r="102">
          <cell r="D102" t="str">
            <v>戴秀陵</v>
          </cell>
          <cell r="E102" t="str">
            <v>U251</v>
          </cell>
          <cell r="F102">
            <v>1120308</v>
          </cell>
          <cell r="G102">
            <v>5.47</v>
          </cell>
          <cell r="H102">
            <v>4.12</v>
          </cell>
          <cell r="I102">
            <v>12.9</v>
          </cell>
          <cell r="J102">
            <v>38.5</v>
          </cell>
          <cell r="K102">
            <v>93.4</v>
          </cell>
          <cell r="L102">
            <v>156</v>
          </cell>
          <cell r="N102">
            <v>4.4000000000000004</v>
          </cell>
          <cell r="O102">
            <v>11</v>
          </cell>
          <cell r="P102">
            <v>5</v>
          </cell>
          <cell r="Q102">
            <v>171</v>
          </cell>
          <cell r="R102">
            <v>0.7</v>
          </cell>
          <cell r="S102">
            <v>223</v>
          </cell>
          <cell r="T102">
            <v>298</v>
          </cell>
          <cell r="Y102">
            <v>126</v>
          </cell>
          <cell r="Z102">
            <v>21</v>
          </cell>
          <cell r="AC102">
            <v>13.35</v>
          </cell>
          <cell r="AD102">
            <v>12</v>
          </cell>
          <cell r="AE102">
            <v>134</v>
          </cell>
          <cell r="AF102">
            <v>4</v>
          </cell>
          <cell r="AH102">
            <v>6.4</v>
          </cell>
          <cell r="AJ102">
            <v>4.3</v>
          </cell>
          <cell r="AK102">
            <v>113</v>
          </cell>
          <cell r="AM102">
            <v>242</v>
          </cell>
          <cell r="AN102">
            <v>1103.4000000000001</v>
          </cell>
          <cell r="AX102">
            <v>31.3</v>
          </cell>
          <cell r="AY102">
            <v>33.5</v>
          </cell>
          <cell r="AZ102">
            <v>13.1</v>
          </cell>
          <cell r="BI102">
            <v>0.83</v>
          </cell>
          <cell r="BK102">
            <v>1.79</v>
          </cell>
          <cell r="BN102">
            <v>83.333333333333343</v>
          </cell>
          <cell r="BO102">
            <v>34.4</v>
          </cell>
          <cell r="BQ102" t="str">
            <v/>
          </cell>
          <cell r="BS102">
            <v>585</v>
          </cell>
          <cell r="BT102" t="str">
            <v>戴秀陵</v>
          </cell>
          <cell r="BU102">
            <v>37.700000000000003</v>
          </cell>
          <cell r="BV102">
            <v>38</v>
          </cell>
          <cell r="BW102">
            <v>38.9</v>
          </cell>
          <cell r="BX102">
            <v>-3.084832904884308E-2</v>
          </cell>
          <cell r="BY102">
            <v>3.83</v>
          </cell>
          <cell r="BZ102">
            <v>44</v>
          </cell>
          <cell r="CA102">
            <v>1.9679306498250495</v>
          </cell>
        </row>
        <row r="103">
          <cell r="D103" t="str">
            <v>陳詩豪</v>
          </cell>
          <cell r="E103" t="str">
            <v>U301</v>
          </cell>
          <cell r="F103">
            <v>1120308</v>
          </cell>
          <cell r="G103">
            <v>7.52</v>
          </cell>
          <cell r="H103">
            <v>3.67</v>
          </cell>
          <cell r="I103">
            <v>10.8</v>
          </cell>
          <cell r="J103">
            <v>33.1</v>
          </cell>
          <cell r="K103">
            <v>90.2</v>
          </cell>
          <cell r="L103">
            <v>293</v>
          </cell>
          <cell r="N103">
            <v>4</v>
          </cell>
          <cell r="O103">
            <v>34</v>
          </cell>
          <cell r="P103">
            <v>33</v>
          </cell>
          <cell r="Q103">
            <v>61</v>
          </cell>
          <cell r="R103">
            <v>0.9</v>
          </cell>
          <cell r="S103">
            <v>175</v>
          </cell>
          <cell r="T103">
            <v>176</v>
          </cell>
          <cell r="Y103">
            <v>59</v>
          </cell>
          <cell r="Z103">
            <v>16</v>
          </cell>
          <cell r="AC103">
            <v>14.12</v>
          </cell>
          <cell r="AD103">
            <v>8.3000000000000007</v>
          </cell>
          <cell r="AE103">
            <v>140</v>
          </cell>
          <cell r="AF103">
            <v>5</v>
          </cell>
          <cell r="AH103">
            <v>9.8000000000000007</v>
          </cell>
          <cell r="AJ103">
            <v>5.7</v>
          </cell>
          <cell r="AK103">
            <v>56</v>
          </cell>
          <cell r="AM103">
            <v>284</v>
          </cell>
          <cell r="AN103">
            <v>573.9</v>
          </cell>
          <cell r="AX103">
            <v>29.4</v>
          </cell>
          <cell r="AY103">
            <v>32.6</v>
          </cell>
          <cell r="AZ103">
            <v>13.5</v>
          </cell>
          <cell r="BI103">
            <v>0.73</v>
          </cell>
          <cell r="BK103">
            <v>1.3</v>
          </cell>
          <cell r="BN103">
            <v>72.881355932203391</v>
          </cell>
          <cell r="BO103">
            <v>30.4</v>
          </cell>
          <cell r="BQ103" t="str">
            <v/>
          </cell>
          <cell r="BT103" t="str">
            <v>陳詩豪</v>
          </cell>
          <cell r="BU103">
            <v>95.8</v>
          </cell>
          <cell r="BV103">
            <v>94.2</v>
          </cell>
          <cell r="BW103">
            <v>94</v>
          </cell>
          <cell r="BX103">
            <v>1.9148936170212735E-2</v>
          </cell>
          <cell r="BY103">
            <v>4</v>
          </cell>
          <cell r="BZ103">
            <v>44</v>
          </cell>
          <cell r="CA103">
            <v>1.4823310097389844</v>
          </cell>
        </row>
        <row r="104">
          <cell r="D104" t="str">
            <v>張錦光</v>
          </cell>
          <cell r="E104" t="str">
            <v>U302</v>
          </cell>
          <cell r="F104">
            <v>1120308</v>
          </cell>
          <cell r="G104">
            <v>4.9400000000000004</v>
          </cell>
          <cell r="H104">
            <v>3.41</v>
          </cell>
          <cell r="I104">
            <v>11.2</v>
          </cell>
          <cell r="J104">
            <v>33.200000000000003</v>
          </cell>
          <cell r="K104">
            <v>97.4</v>
          </cell>
          <cell r="L104">
            <v>159</v>
          </cell>
          <cell r="N104">
            <v>4.2</v>
          </cell>
          <cell r="O104">
            <v>12</v>
          </cell>
          <cell r="P104">
            <v>15</v>
          </cell>
          <cell r="Q104">
            <v>33</v>
          </cell>
          <cell r="R104">
            <v>0.9</v>
          </cell>
          <cell r="S104">
            <v>233</v>
          </cell>
          <cell r="T104">
            <v>192</v>
          </cell>
          <cell r="Y104">
            <v>69</v>
          </cell>
          <cell r="Z104">
            <v>21</v>
          </cell>
          <cell r="AC104">
            <v>9.25</v>
          </cell>
          <cell r="AD104">
            <v>5.8</v>
          </cell>
          <cell r="AE104">
            <v>137</v>
          </cell>
          <cell r="AF104">
            <v>5.8</v>
          </cell>
          <cell r="AH104">
            <v>8.8000000000000007</v>
          </cell>
          <cell r="AJ104">
            <v>5.2</v>
          </cell>
          <cell r="AK104">
            <v>86</v>
          </cell>
          <cell r="AM104">
            <v>263</v>
          </cell>
          <cell r="AN104">
            <v>589.70000000000005</v>
          </cell>
          <cell r="AX104">
            <v>32.799999999999997</v>
          </cell>
          <cell r="AY104">
            <v>33.700000000000003</v>
          </cell>
          <cell r="AZ104">
            <v>13.2</v>
          </cell>
          <cell r="BI104">
            <v>0.7</v>
          </cell>
          <cell r="BK104">
            <v>1.19</v>
          </cell>
          <cell r="BN104">
            <v>69.565217391304344</v>
          </cell>
          <cell r="BO104">
            <v>38.4</v>
          </cell>
          <cell r="BQ104">
            <v>194</v>
          </cell>
          <cell r="BR104">
            <v>6.5</v>
          </cell>
          <cell r="BT104" t="str">
            <v>張錦光</v>
          </cell>
          <cell r="BU104">
            <v>62.8</v>
          </cell>
          <cell r="BV104">
            <v>60.65</v>
          </cell>
          <cell r="BW104">
            <v>60.7</v>
          </cell>
          <cell r="BX104">
            <v>3.459637561779233E-2</v>
          </cell>
          <cell r="BY104">
            <v>3.5</v>
          </cell>
          <cell r="BZ104">
            <v>44</v>
          </cell>
          <cell r="CA104">
            <v>1.3901309542076175</v>
          </cell>
        </row>
        <row r="105">
          <cell r="D105" t="str">
            <v>陳勇興</v>
          </cell>
          <cell r="E105" t="str">
            <v>U303</v>
          </cell>
          <cell r="F105">
            <v>1120308</v>
          </cell>
          <cell r="G105">
            <v>7.3</v>
          </cell>
          <cell r="H105">
            <v>3.7</v>
          </cell>
          <cell r="I105">
            <v>10.8</v>
          </cell>
          <cell r="J105">
            <v>31.8</v>
          </cell>
          <cell r="K105">
            <v>85.9</v>
          </cell>
          <cell r="L105">
            <v>252</v>
          </cell>
          <cell r="N105">
            <v>3.5</v>
          </cell>
          <cell r="O105">
            <v>10</v>
          </cell>
          <cell r="P105">
            <v>9</v>
          </cell>
          <cell r="Q105">
            <v>144</v>
          </cell>
          <cell r="R105">
            <v>0.6</v>
          </cell>
          <cell r="S105">
            <v>88</v>
          </cell>
          <cell r="T105">
            <v>98</v>
          </cell>
          <cell r="Y105">
            <v>58</v>
          </cell>
          <cell r="Z105">
            <v>15</v>
          </cell>
          <cell r="AC105">
            <v>11.07</v>
          </cell>
          <cell r="AD105">
            <v>8.8000000000000007</v>
          </cell>
          <cell r="AE105">
            <v>136</v>
          </cell>
          <cell r="AF105">
            <v>3.3</v>
          </cell>
          <cell r="AH105">
            <v>8.3000000000000007</v>
          </cell>
          <cell r="AJ105">
            <v>5.0999999999999996</v>
          </cell>
          <cell r="AK105">
            <v>39</v>
          </cell>
          <cell r="AM105">
            <v>182</v>
          </cell>
          <cell r="AN105">
            <v>852.9</v>
          </cell>
          <cell r="AX105">
            <v>29.2</v>
          </cell>
          <cell r="AY105">
            <v>34</v>
          </cell>
          <cell r="AZ105">
            <v>13.6</v>
          </cell>
          <cell r="BI105">
            <v>0.74</v>
          </cell>
          <cell r="BK105">
            <v>1.35</v>
          </cell>
          <cell r="BN105">
            <v>74.137931034482762</v>
          </cell>
          <cell r="BO105">
            <v>32.5</v>
          </cell>
          <cell r="BQ105">
            <v>360</v>
          </cell>
          <cell r="BR105">
            <v>11.2</v>
          </cell>
          <cell r="BT105" t="str">
            <v>陳勇興</v>
          </cell>
          <cell r="BU105">
            <v>62</v>
          </cell>
          <cell r="BV105">
            <v>59.1</v>
          </cell>
          <cell r="BW105">
            <v>59</v>
          </cell>
          <cell r="BX105">
            <v>5.0847457627118647E-2</v>
          </cell>
          <cell r="BY105">
            <v>4</v>
          </cell>
          <cell r="BZ105">
            <v>44</v>
          </cell>
          <cell r="CA105">
            <v>1.6363388819265114</v>
          </cell>
        </row>
        <row r="106">
          <cell r="D106" t="str">
            <v>蔡文旺</v>
          </cell>
          <cell r="E106" t="str">
            <v>U305</v>
          </cell>
          <cell r="F106">
            <v>1120308</v>
          </cell>
          <cell r="G106">
            <v>5.21</v>
          </cell>
          <cell r="H106">
            <v>3.72</v>
          </cell>
          <cell r="I106">
            <v>10.9</v>
          </cell>
          <cell r="J106">
            <v>31.1</v>
          </cell>
          <cell r="K106">
            <v>83.6</v>
          </cell>
          <cell r="L106">
            <v>171</v>
          </cell>
          <cell r="N106">
            <v>4.2</v>
          </cell>
          <cell r="O106">
            <v>18</v>
          </cell>
          <cell r="P106">
            <v>24</v>
          </cell>
          <cell r="Q106">
            <v>51</v>
          </cell>
          <cell r="R106">
            <v>1</v>
          </cell>
          <cell r="S106">
            <v>155</v>
          </cell>
          <cell r="T106">
            <v>68</v>
          </cell>
          <cell r="Y106">
            <v>68</v>
          </cell>
          <cell r="Z106">
            <v>16</v>
          </cell>
          <cell r="AC106">
            <v>11.65</v>
          </cell>
          <cell r="AD106">
            <v>5.9</v>
          </cell>
          <cell r="AE106">
            <v>138</v>
          </cell>
          <cell r="AF106">
            <v>4.2</v>
          </cell>
          <cell r="AH106">
            <v>8.6</v>
          </cell>
          <cell r="AJ106">
            <v>6.3</v>
          </cell>
          <cell r="AK106">
            <v>92</v>
          </cell>
          <cell r="AM106">
            <v>220</v>
          </cell>
          <cell r="AN106">
            <v>174.7</v>
          </cell>
          <cell r="AX106">
            <v>29.3</v>
          </cell>
          <cell r="AY106">
            <v>35</v>
          </cell>
          <cell r="AZ106">
            <v>14.3</v>
          </cell>
          <cell r="BI106">
            <v>0.76</v>
          </cell>
          <cell r="BK106">
            <v>1.45</v>
          </cell>
          <cell r="BN106">
            <v>76.470588235294116</v>
          </cell>
          <cell r="BO106">
            <v>35.1</v>
          </cell>
          <cell r="BQ106">
            <v>155</v>
          </cell>
          <cell r="BR106">
            <v>6.4</v>
          </cell>
          <cell r="BT106" t="str">
            <v>蔡文旺</v>
          </cell>
          <cell r="BU106">
            <v>64.900000000000006</v>
          </cell>
          <cell r="BV106">
            <v>61.9</v>
          </cell>
          <cell r="BW106">
            <v>61.9</v>
          </cell>
          <cell r="BX106">
            <v>4.8465266558966193E-2</v>
          </cell>
          <cell r="BY106">
            <v>4</v>
          </cell>
          <cell r="BZ106">
            <v>44</v>
          </cell>
          <cell r="CA106">
            <v>1.7470499868899467</v>
          </cell>
        </row>
        <row r="107">
          <cell r="D107" t="str">
            <v>梁格銘</v>
          </cell>
          <cell r="E107" t="str">
            <v>U306</v>
          </cell>
          <cell r="F107">
            <v>1120308</v>
          </cell>
          <cell r="G107">
            <v>4.5599999999999996</v>
          </cell>
          <cell r="H107">
            <v>3.48</v>
          </cell>
          <cell r="I107">
            <v>10.8</v>
          </cell>
          <cell r="J107">
            <v>32.200000000000003</v>
          </cell>
          <cell r="K107">
            <v>92.5</v>
          </cell>
          <cell r="L107">
            <v>253</v>
          </cell>
          <cell r="N107">
            <v>4.2</v>
          </cell>
          <cell r="O107">
            <v>5</v>
          </cell>
          <cell r="P107">
            <v>7</v>
          </cell>
          <cell r="Q107">
            <v>56</v>
          </cell>
          <cell r="R107">
            <v>0.7</v>
          </cell>
          <cell r="S107">
            <v>228</v>
          </cell>
          <cell r="T107">
            <v>111</v>
          </cell>
          <cell r="Y107">
            <v>77</v>
          </cell>
          <cell r="Z107">
            <v>23</v>
          </cell>
          <cell r="AC107">
            <v>10.39</v>
          </cell>
          <cell r="AD107">
            <v>6.8</v>
          </cell>
          <cell r="AE107">
            <v>139</v>
          </cell>
          <cell r="AF107">
            <v>5.6</v>
          </cell>
          <cell r="AH107">
            <v>8.1999999999999993</v>
          </cell>
          <cell r="AJ107">
            <v>7.4</v>
          </cell>
          <cell r="AK107">
            <v>77</v>
          </cell>
          <cell r="AM107">
            <v>244</v>
          </cell>
          <cell r="AN107">
            <v>1124.2</v>
          </cell>
          <cell r="AX107">
            <v>31</v>
          </cell>
          <cell r="AY107">
            <v>33.5</v>
          </cell>
          <cell r="AZ107">
            <v>11.7</v>
          </cell>
          <cell r="BI107">
            <v>0.7</v>
          </cell>
          <cell r="BK107">
            <v>1.21</v>
          </cell>
          <cell r="BN107">
            <v>70.129870129870127</v>
          </cell>
          <cell r="BO107">
            <v>37.6</v>
          </cell>
          <cell r="BQ107">
            <v>88</v>
          </cell>
          <cell r="BT107" t="str">
            <v>梁格銘</v>
          </cell>
          <cell r="BU107">
            <v>79.099999999999994</v>
          </cell>
          <cell r="BV107">
            <v>76.3</v>
          </cell>
          <cell r="BW107">
            <v>76.5</v>
          </cell>
          <cell r="BX107">
            <v>3.3986928104575091E-2</v>
          </cell>
          <cell r="BY107">
            <v>4</v>
          </cell>
          <cell r="BZ107">
            <v>44</v>
          </cell>
          <cell r="CA107">
            <v>1.4300496646901824</v>
          </cell>
        </row>
        <row r="108">
          <cell r="D108" t="str">
            <v>林梅鳳</v>
          </cell>
          <cell r="E108" t="str">
            <v>U131</v>
          </cell>
          <cell r="F108">
            <v>1120308</v>
          </cell>
          <cell r="G108">
            <v>9.0399999999999991</v>
          </cell>
          <cell r="H108">
            <v>3.52</v>
          </cell>
          <cell r="I108">
            <v>10.7</v>
          </cell>
          <cell r="J108">
            <v>32.799999999999997</v>
          </cell>
          <cell r="K108">
            <v>93.2</v>
          </cell>
          <cell r="L108">
            <v>214</v>
          </cell>
          <cell r="N108">
            <v>3.9</v>
          </cell>
          <cell r="O108">
            <v>26</v>
          </cell>
          <cell r="P108">
            <v>35</v>
          </cell>
          <cell r="Q108">
            <v>64</v>
          </cell>
          <cell r="R108">
            <v>0.6</v>
          </cell>
          <cell r="S108">
            <v>210</v>
          </cell>
          <cell r="T108">
            <v>165</v>
          </cell>
          <cell r="Y108">
            <v>80</v>
          </cell>
          <cell r="Z108">
            <v>21</v>
          </cell>
          <cell r="AC108">
            <v>12.12</v>
          </cell>
          <cell r="AD108">
            <v>8.4</v>
          </cell>
          <cell r="AE108">
            <v>139</v>
          </cell>
          <cell r="AF108">
            <v>5.0999999999999996</v>
          </cell>
          <cell r="AH108">
            <v>8</v>
          </cell>
          <cell r="AJ108">
            <v>6.7</v>
          </cell>
          <cell r="AK108">
            <v>82</v>
          </cell>
          <cell r="AM108">
            <v>271</v>
          </cell>
          <cell r="AN108">
            <v>400.5</v>
          </cell>
          <cell r="AX108">
            <v>30.4</v>
          </cell>
          <cell r="AY108">
            <v>32.6</v>
          </cell>
          <cell r="AZ108">
            <v>13.4</v>
          </cell>
          <cell r="BI108">
            <v>0.74</v>
          </cell>
          <cell r="BK108">
            <v>1.34</v>
          </cell>
          <cell r="BN108">
            <v>73.75</v>
          </cell>
          <cell r="BO108">
            <v>33.700000000000003</v>
          </cell>
          <cell r="BQ108">
            <v>135</v>
          </cell>
          <cell r="BR108">
            <v>6.8</v>
          </cell>
          <cell r="BT108" t="str">
            <v>林梅鳳</v>
          </cell>
          <cell r="BU108">
            <v>84.6</v>
          </cell>
          <cell r="BV108">
            <v>82.1</v>
          </cell>
          <cell r="BW108">
            <v>82.2</v>
          </cell>
          <cell r="BX108">
            <v>2.9197080291970698E-2</v>
          </cell>
          <cell r="BY108">
            <v>4</v>
          </cell>
          <cell r="BZ108">
            <v>44</v>
          </cell>
          <cell r="CA108">
            <v>1.5613305432202207</v>
          </cell>
        </row>
        <row r="109">
          <cell r="D109" t="str">
            <v>林炎勳</v>
          </cell>
          <cell r="E109" t="str">
            <v>U207</v>
          </cell>
          <cell r="F109">
            <v>1120308</v>
          </cell>
          <cell r="G109">
            <v>4.97</v>
          </cell>
          <cell r="H109">
            <v>2.87</v>
          </cell>
          <cell r="I109">
            <v>8.4</v>
          </cell>
          <cell r="J109">
            <v>24.9</v>
          </cell>
          <cell r="K109">
            <v>86.8</v>
          </cell>
          <cell r="L109">
            <v>166</v>
          </cell>
          <cell r="N109">
            <v>4</v>
          </cell>
          <cell r="O109">
            <v>62</v>
          </cell>
          <cell r="P109">
            <v>53</v>
          </cell>
          <cell r="Q109">
            <v>83</v>
          </cell>
          <cell r="R109">
            <v>1</v>
          </cell>
          <cell r="S109">
            <v>121</v>
          </cell>
          <cell r="T109">
            <v>80</v>
          </cell>
          <cell r="Y109">
            <v>94</v>
          </cell>
          <cell r="Z109">
            <v>26</v>
          </cell>
          <cell r="AC109">
            <v>8.92</v>
          </cell>
          <cell r="AD109">
            <v>7.2</v>
          </cell>
          <cell r="AE109">
            <v>138</v>
          </cell>
          <cell r="AF109">
            <v>4.5999999999999996</v>
          </cell>
          <cell r="AH109">
            <v>8.5</v>
          </cell>
          <cell r="AJ109">
            <v>6.8</v>
          </cell>
          <cell r="AK109">
            <v>42</v>
          </cell>
          <cell r="AM109">
            <v>167</v>
          </cell>
          <cell r="AN109">
            <v>1268.8</v>
          </cell>
          <cell r="AX109">
            <v>29.3</v>
          </cell>
          <cell r="AY109">
            <v>33.700000000000003</v>
          </cell>
          <cell r="AZ109">
            <v>14.6</v>
          </cell>
          <cell r="BI109">
            <v>0.72</v>
          </cell>
          <cell r="BK109">
            <v>1.29</v>
          </cell>
          <cell r="BN109">
            <v>72.340425531914889</v>
          </cell>
          <cell r="BO109">
            <v>28.7</v>
          </cell>
          <cell r="BQ109">
            <v>149</v>
          </cell>
          <cell r="BR109">
            <v>7.1</v>
          </cell>
          <cell r="BT109" t="str">
            <v>林炎勳</v>
          </cell>
          <cell r="BU109">
            <v>68.25</v>
          </cell>
          <cell r="BV109">
            <v>65.5</v>
          </cell>
          <cell r="BW109">
            <v>65.7</v>
          </cell>
          <cell r="BX109">
            <v>3.881278538812781E-2</v>
          </cell>
          <cell r="BY109">
            <v>3.75</v>
          </cell>
          <cell r="BZ109">
            <v>44</v>
          </cell>
          <cell r="CA109">
            <v>1.5272990811133114</v>
          </cell>
        </row>
        <row r="110">
          <cell r="D110" t="str">
            <v>陳明玉</v>
          </cell>
          <cell r="E110" t="str">
            <v>U208</v>
          </cell>
          <cell r="F110">
            <v>1120309</v>
          </cell>
          <cell r="G110">
            <v>5.57</v>
          </cell>
          <cell r="H110">
            <v>3.83</v>
          </cell>
          <cell r="I110">
            <v>11</v>
          </cell>
          <cell r="J110">
            <v>34.6</v>
          </cell>
          <cell r="K110">
            <v>90.3</v>
          </cell>
          <cell r="L110">
            <v>209</v>
          </cell>
          <cell r="N110">
            <v>4</v>
          </cell>
          <cell r="O110">
            <v>12</v>
          </cell>
          <cell r="P110">
            <v>9</v>
          </cell>
          <cell r="Q110">
            <v>43</v>
          </cell>
          <cell r="R110">
            <v>0.2</v>
          </cell>
          <cell r="S110">
            <v>151</v>
          </cell>
          <cell r="T110">
            <v>131</v>
          </cell>
          <cell r="Y110">
            <v>89</v>
          </cell>
          <cell r="Z110">
            <v>26</v>
          </cell>
          <cell r="AC110">
            <v>7.57</v>
          </cell>
          <cell r="AD110">
            <v>3.7</v>
          </cell>
          <cell r="AE110">
            <v>140</v>
          </cell>
          <cell r="AF110">
            <v>5.9</v>
          </cell>
          <cell r="AH110">
            <v>9.8000000000000007</v>
          </cell>
          <cell r="AJ110">
            <v>7.2</v>
          </cell>
          <cell r="AK110">
            <v>55</v>
          </cell>
          <cell r="AM110">
            <v>326</v>
          </cell>
          <cell r="AN110">
            <v>610.29999999999995</v>
          </cell>
          <cell r="AX110">
            <v>28.7</v>
          </cell>
          <cell r="AY110">
            <v>31.8</v>
          </cell>
          <cell r="AZ110">
            <v>13.7</v>
          </cell>
          <cell r="BI110">
            <v>0.7</v>
          </cell>
          <cell r="BN110">
            <v>70.786516853932582</v>
          </cell>
          <cell r="BO110">
            <v>32.799999999999997</v>
          </cell>
          <cell r="BQ110">
            <v>73</v>
          </cell>
          <cell r="BR110">
            <v>5.9</v>
          </cell>
          <cell r="BT110" t="str">
            <v>陳明玉</v>
          </cell>
          <cell r="BU110">
            <v>80.150000000000006</v>
          </cell>
          <cell r="BV110">
            <v>77.25</v>
          </cell>
          <cell r="BW110">
            <v>77</v>
          </cell>
          <cell r="BX110">
            <v>4.0909090909090985E-2</v>
          </cell>
          <cell r="BY110">
            <v>4</v>
          </cell>
          <cell r="BZ110">
            <v>44</v>
          </cell>
          <cell r="CA110">
            <v>1.4583329533792468</v>
          </cell>
        </row>
        <row r="111">
          <cell r="D111" t="str">
            <v>劉杰松</v>
          </cell>
          <cell r="E111" t="str">
            <v>U209</v>
          </cell>
          <cell r="F111">
            <v>1120308</v>
          </cell>
          <cell r="G111">
            <v>7.15</v>
          </cell>
          <cell r="H111">
            <v>5.25</v>
          </cell>
          <cell r="I111">
            <v>13.1</v>
          </cell>
          <cell r="J111">
            <v>41</v>
          </cell>
          <cell r="K111">
            <v>78.099999999999994</v>
          </cell>
          <cell r="L111">
            <v>217</v>
          </cell>
          <cell r="N111">
            <v>4.0999999999999996</v>
          </cell>
          <cell r="O111">
            <v>25</v>
          </cell>
          <cell r="P111">
            <v>26</v>
          </cell>
          <cell r="Q111">
            <v>67</v>
          </cell>
          <cell r="R111">
            <v>0.8</v>
          </cell>
          <cell r="S111">
            <v>225</v>
          </cell>
          <cell r="T111">
            <v>334</v>
          </cell>
          <cell r="Y111">
            <v>81</v>
          </cell>
          <cell r="Z111">
            <v>33</v>
          </cell>
          <cell r="AC111">
            <v>12.54</v>
          </cell>
          <cell r="AD111">
            <v>7.5</v>
          </cell>
          <cell r="AE111">
            <v>138</v>
          </cell>
          <cell r="AF111">
            <v>5</v>
          </cell>
          <cell r="AH111">
            <v>9</v>
          </cell>
          <cell r="AJ111">
            <v>6.3</v>
          </cell>
          <cell r="AK111">
            <v>68</v>
          </cell>
          <cell r="AM111">
            <v>373</v>
          </cell>
          <cell r="AN111">
            <v>13.3</v>
          </cell>
          <cell r="AX111">
            <v>25</v>
          </cell>
          <cell r="AY111">
            <v>32</v>
          </cell>
          <cell r="AZ111">
            <v>17.5</v>
          </cell>
          <cell r="BI111">
            <v>0.59</v>
          </cell>
          <cell r="BK111">
            <v>0.9</v>
          </cell>
          <cell r="BN111">
            <v>59.259259259259252</v>
          </cell>
          <cell r="BO111">
            <v>26.8</v>
          </cell>
          <cell r="BQ111">
            <v>159</v>
          </cell>
          <cell r="BR111">
            <v>7.6</v>
          </cell>
          <cell r="BT111" t="str">
            <v>劉杰松</v>
          </cell>
          <cell r="BU111">
            <v>99.9</v>
          </cell>
          <cell r="BV111">
            <v>96.2</v>
          </cell>
          <cell r="BW111">
            <v>96</v>
          </cell>
          <cell r="BX111">
            <v>4.0625000000000057E-2</v>
          </cell>
          <cell r="BY111">
            <v>3.83</v>
          </cell>
          <cell r="BZ111">
            <v>44</v>
          </cell>
          <cell r="CA111">
            <v>1.075130087411964</v>
          </cell>
        </row>
        <row r="112">
          <cell r="D112" t="str">
            <v>李王巧雲</v>
          </cell>
          <cell r="E112" t="str">
            <v>U210</v>
          </cell>
          <cell r="F112">
            <v>1120306</v>
          </cell>
          <cell r="G112">
            <v>5.93</v>
          </cell>
          <cell r="H112">
            <v>2.89</v>
          </cell>
          <cell r="I112">
            <v>9.1999999999999993</v>
          </cell>
          <cell r="J112">
            <v>27.9</v>
          </cell>
          <cell r="K112">
            <v>96.5</v>
          </cell>
          <cell r="L112">
            <v>126</v>
          </cell>
          <cell r="N112">
            <v>3.4</v>
          </cell>
          <cell r="O112">
            <v>12</v>
          </cell>
          <cell r="P112">
            <v>5</v>
          </cell>
          <cell r="Q112">
            <v>74</v>
          </cell>
          <cell r="R112">
            <v>0.5</v>
          </cell>
          <cell r="S112">
            <v>215</v>
          </cell>
          <cell r="T112">
            <v>290</v>
          </cell>
          <cell r="Y112">
            <v>70</v>
          </cell>
          <cell r="Z112">
            <v>22</v>
          </cell>
          <cell r="AC112">
            <v>7.65</v>
          </cell>
          <cell r="AD112">
            <v>6.1</v>
          </cell>
          <cell r="AE112">
            <v>138</v>
          </cell>
          <cell r="AF112">
            <v>3.3</v>
          </cell>
          <cell r="AH112">
            <v>9.6</v>
          </cell>
          <cell r="AJ112">
            <v>3.2</v>
          </cell>
          <cell r="AK112">
            <v>32</v>
          </cell>
          <cell r="AM112">
            <v>201</v>
          </cell>
          <cell r="AN112">
            <v>387.8</v>
          </cell>
          <cell r="AX112">
            <v>31.8</v>
          </cell>
          <cell r="AY112">
            <v>33</v>
          </cell>
          <cell r="AZ112">
            <v>14</v>
          </cell>
          <cell r="BI112">
            <v>0.69</v>
          </cell>
          <cell r="BK112">
            <v>1.1599999999999999</v>
          </cell>
          <cell r="BN112">
            <v>68.571428571428569</v>
          </cell>
          <cell r="BO112">
            <v>37.5</v>
          </cell>
          <cell r="BQ112">
            <v>215</v>
          </cell>
          <cell r="BT112" t="str">
            <v>李王巧雲</v>
          </cell>
          <cell r="BU112">
            <v>47</v>
          </cell>
          <cell r="BV112">
            <v>45.4</v>
          </cell>
          <cell r="BW112">
            <v>45.4</v>
          </cell>
          <cell r="BX112">
            <v>3.5242290748898709E-2</v>
          </cell>
          <cell r="BY112">
            <v>4</v>
          </cell>
          <cell r="BZ112">
            <v>44</v>
          </cell>
          <cell r="CA112">
            <v>1.3670381929014435</v>
          </cell>
        </row>
        <row r="113">
          <cell r="D113" t="str">
            <v>張森雄</v>
          </cell>
          <cell r="E113" t="str">
            <v>U211</v>
          </cell>
          <cell r="F113">
            <v>1120308</v>
          </cell>
          <cell r="G113">
            <v>6.83</v>
          </cell>
          <cell r="H113">
            <v>2.72</v>
          </cell>
          <cell r="I113">
            <v>6</v>
          </cell>
          <cell r="J113">
            <v>17.7</v>
          </cell>
          <cell r="K113">
            <v>65.099999999999994</v>
          </cell>
          <cell r="L113">
            <v>121</v>
          </cell>
          <cell r="N113">
            <v>4</v>
          </cell>
          <cell r="O113">
            <v>14</v>
          </cell>
          <cell r="P113">
            <v>12</v>
          </cell>
          <cell r="Q113">
            <v>69</v>
          </cell>
          <cell r="R113">
            <v>1.1000000000000001</v>
          </cell>
          <cell r="S113">
            <v>98</v>
          </cell>
          <cell r="T113">
            <v>116</v>
          </cell>
          <cell r="Y113">
            <v>71</v>
          </cell>
          <cell r="Z113">
            <v>19</v>
          </cell>
          <cell r="AC113">
            <v>8.93</v>
          </cell>
          <cell r="AD113">
            <v>8.9</v>
          </cell>
          <cell r="AE113">
            <v>133</v>
          </cell>
          <cell r="AF113">
            <v>4.5999999999999996</v>
          </cell>
          <cell r="AH113">
            <v>8.6</v>
          </cell>
          <cell r="AJ113">
            <v>5.2</v>
          </cell>
          <cell r="AK113">
            <v>191</v>
          </cell>
          <cell r="AM113">
            <v>228</v>
          </cell>
          <cell r="AN113">
            <v>1699.6</v>
          </cell>
          <cell r="AX113">
            <v>22.1</v>
          </cell>
          <cell r="AY113">
            <v>33.9</v>
          </cell>
          <cell r="AZ113">
            <v>18.3</v>
          </cell>
          <cell r="BI113">
            <v>0.73</v>
          </cell>
          <cell r="BK113">
            <v>1.32</v>
          </cell>
          <cell r="BN113">
            <v>73.239436619718319</v>
          </cell>
          <cell r="BO113">
            <v>20.5</v>
          </cell>
          <cell r="BQ113">
            <v>143</v>
          </cell>
          <cell r="BR113">
            <v>5.2</v>
          </cell>
          <cell r="BT113" t="str">
            <v>張森雄</v>
          </cell>
          <cell r="BU113">
            <v>65.099999999999994</v>
          </cell>
          <cell r="BV113">
            <v>61.35</v>
          </cell>
          <cell r="BW113">
            <v>60</v>
          </cell>
          <cell r="BX113">
            <v>8.4999999999999909E-2</v>
          </cell>
          <cell r="BY113">
            <v>4</v>
          </cell>
          <cell r="BZ113">
            <v>44</v>
          </cell>
          <cell r="CA113">
            <v>1.6328440983923751</v>
          </cell>
        </row>
        <row r="114">
          <cell r="D114" t="str">
            <v>孫桂英</v>
          </cell>
          <cell r="E114" t="str">
            <v>U307</v>
          </cell>
          <cell r="F114">
            <v>1120306</v>
          </cell>
          <cell r="G114">
            <v>7.57</v>
          </cell>
          <cell r="H114">
            <v>3.74</v>
          </cell>
          <cell r="I114">
            <v>11</v>
          </cell>
          <cell r="J114">
            <v>32.9</v>
          </cell>
          <cell r="K114">
            <v>88</v>
          </cell>
          <cell r="L114">
            <v>200</v>
          </cell>
          <cell r="N114">
            <v>3.9</v>
          </cell>
          <cell r="O114">
            <v>20</v>
          </cell>
          <cell r="P114">
            <v>14</v>
          </cell>
          <cell r="Q114">
            <v>88</v>
          </cell>
          <cell r="R114">
            <v>0.7</v>
          </cell>
          <cell r="S114">
            <v>182</v>
          </cell>
          <cell r="T114">
            <v>73</v>
          </cell>
          <cell r="Y114">
            <v>108</v>
          </cell>
          <cell r="Z114">
            <v>22</v>
          </cell>
          <cell r="AC114">
            <v>8.98</v>
          </cell>
          <cell r="AD114">
            <v>10</v>
          </cell>
          <cell r="AE114">
            <v>138</v>
          </cell>
          <cell r="AF114">
            <v>4.7</v>
          </cell>
          <cell r="AH114">
            <v>10.4</v>
          </cell>
          <cell r="AJ114">
            <v>5.7</v>
          </cell>
          <cell r="AK114">
            <v>22</v>
          </cell>
          <cell r="AM114">
            <v>276</v>
          </cell>
          <cell r="AN114">
            <v>385.2</v>
          </cell>
          <cell r="AX114">
            <v>29.4</v>
          </cell>
          <cell r="AY114">
            <v>33.4</v>
          </cell>
          <cell r="AZ114">
            <v>16.2</v>
          </cell>
          <cell r="BI114">
            <v>0.8</v>
          </cell>
          <cell r="BK114">
            <v>1.59</v>
          </cell>
          <cell r="BN114">
            <v>79.629629629629633</v>
          </cell>
          <cell r="BO114">
            <v>32.4</v>
          </cell>
          <cell r="BQ114">
            <v>121</v>
          </cell>
          <cell r="BT114" t="str">
            <v>孫桂英</v>
          </cell>
          <cell r="BU114">
            <v>65.25</v>
          </cell>
          <cell r="BV114">
            <v>62.1</v>
          </cell>
          <cell r="BW114">
            <v>61.8</v>
          </cell>
          <cell r="BX114">
            <v>5.5825242718446653E-2</v>
          </cell>
          <cell r="BY114">
            <v>4</v>
          </cell>
          <cell r="BZ114">
            <v>44</v>
          </cell>
          <cell r="CA114">
            <v>1.9287187032750794</v>
          </cell>
        </row>
        <row r="115">
          <cell r="D115" t="str">
            <v>林瑞富</v>
          </cell>
          <cell r="E115" t="str">
            <v>U308</v>
          </cell>
          <cell r="F115">
            <v>1120308</v>
          </cell>
          <cell r="G115">
            <v>6.65</v>
          </cell>
          <cell r="H115">
            <v>3.53</v>
          </cell>
          <cell r="I115">
            <v>11.3</v>
          </cell>
          <cell r="J115">
            <v>33.4</v>
          </cell>
          <cell r="K115">
            <v>94.6</v>
          </cell>
          <cell r="L115">
            <v>213</v>
          </cell>
          <cell r="N115">
            <v>4</v>
          </cell>
          <cell r="O115">
            <v>18</v>
          </cell>
          <cell r="P115">
            <v>17</v>
          </cell>
          <cell r="Q115">
            <v>73</v>
          </cell>
          <cell r="R115">
            <v>0.5</v>
          </cell>
          <cell r="S115">
            <v>116</v>
          </cell>
          <cell r="T115">
            <v>73</v>
          </cell>
          <cell r="Y115">
            <v>76</v>
          </cell>
          <cell r="Z115">
            <v>12</v>
          </cell>
          <cell r="AC115">
            <v>7.59</v>
          </cell>
          <cell r="AD115">
            <v>8.3000000000000007</v>
          </cell>
          <cell r="AE115">
            <v>134</v>
          </cell>
          <cell r="AF115">
            <v>5.6</v>
          </cell>
          <cell r="AH115">
            <v>8.6999999999999993</v>
          </cell>
          <cell r="AJ115">
            <v>5.0999999999999996</v>
          </cell>
          <cell r="AK115">
            <v>74</v>
          </cell>
          <cell r="AM115">
            <v>270</v>
          </cell>
          <cell r="AN115">
            <v>377</v>
          </cell>
          <cell r="AX115">
            <v>32</v>
          </cell>
          <cell r="AY115">
            <v>33.799999999999997</v>
          </cell>
          <cell r="AZ115">
            <v>12.3</v>
          </cell>
          <cell r="BI115">
            <v>0.84</v>
          </cell>
          <cell r="BK115">
            <v>1.85</v>
          </cell>
          <cell r="BN115">
            <v>84.210526315789465</v>
          </cell>
          <cell r="BO115">
            <v>36</v>
          </cell>
          <cell r="BQ115" t="str">
            <v/>
          </cell>
          <cell r="BT115" t="str">
            <v>林瑞富</v>
          </cell>
          <cell r="BU115">
            <v>52.5</v>
          </cell>
          <cell r="BV115">
            <v>49.15</v>
          </cell>
          <cell r="BW115">
            <v>49</v>
          </cell>
          <cell r="BX115">
            <v>7.1428571428571425E-2</v>
          </cell>
          <cell r="BY115">
            <v>4</v>
          </cell>
          <cell r="BZ115">
            <v>44</v>
          </cell>
          <cell r="CA115">
            <v>2.3072772857133823</v>
          </cell>
        </row>
        <row r="116">
          <cell r="D116" t="str">
            <v>劉淑娟</v>
          </cell>
          <cell r="E116" t="str">
            <v>U309</v>
          </cell>
          <cell r="F116">
            <v>1120308</v>
          </cell>
          <cell r="G116">
            <v>9.52</v>
          </cell>
          <cell r="H116">
            <v>3.6</v>
          </cell>
          <cell r="I116">
            <v>11.3</v>
          </cell>
          <cell r="J116">
            <v>33.1</v>
          </cell>
          <cell r="K116">
            <v>91.9</v>
          </cell>
          <cell r="L116">
            <v>304</v>
          </cell>
          <cell r="N116">
            <v>4.7</v>
          </cell>
          <cell r="O116">
            <v>22</v>
          </cell>
          <cell r="P116">
            <v>14</v>
          </cell>
          <cell r="Q116">
            <v>51</v>
          </cell>
          <cell r="R116">
            <v>1</v>
          </cell>
          <cell r="S116">
            <v>178</v>
          </cell>
          <cell r="T116">
            <v>262</v>
          </cell>
          <cell r="Y116">
            <v>79</v>
          </cell>
          <cell r="Z116">
            <v>23</v>
          </cell>
          <cell r="AC116">
            <v>12.5</v>
          </cell>
          <cell r="AD116">
            <v>8</v>
          </cell>
          <cell r="AE116">
            <v>136</v>
          </cell>
          <cell r="AF116">
            <v>6.2</v>
          </cell>
          <cell r="AH116">
            <v>9</v>
          </cell>
          <cell r="AJ116">
            <v>8.1</v>
          </cell>
          <cell r="AK116">
            <v>46</v>
          </cell>
          <cell r="AM116">
            <v>302</v>
          </cell>
          <cell r="AN116">
            <v>783</v>
          </cell>
          <cell r="AX116">
            <v>31.4</v>
          </cell>
          <cell r="AY116">
            <v>34.1</v>
          </cell>
          <cell r="AZ116">
            <v>12.8</v>
          </cell>
          <cell r="BI116">
            <v>0.71</v>
          </cell>
          <cell r="BK116">
            <v>1.23</v>
          </cell>
          <cell r="BN116">
            <v>70.886075949367083</v>
          </cell>
          <cell r="BO116">
            <v>37</v>
          </cell>
          <cell r="BQ116" t="str">
            <v/>
          </cell>
          <cell r="BT116" t="str">
            <v>劉淑娟</v>
          </cell>
          <cell r="BU116">
            <v>74.150000000000006</v>
          </cell>
          <cell r="BV116">
            <v>73.150000000000006</v>
          </cell>
          <cell r="BW116">
            <v>73</v>
          </cell>
          <cell r="BX116">
            <v>1.5753424657534324E-2</v>
          </cell>
          <cell r="BY116">
            <v>4</v>
          </cell>
          <cell r="BZ116">
            <v>44</v>
          </cell>
          <cell r="CA116">
            <v>1.3911418063535921</v>
          </cell>
        </row>
        <row r="117">
          <cell r="D117" t="str">
            <v>許細明</v>
          </cell>
          <cell r="E117" t="str">
            <v>U311</v>
          </cell>
          <cell r="F117">
            <v>1120308</v>
          </cell>
          <cell r="G117">
            <v>4.5199999999999996</v>
          </cell>
          <cell r="H117">
            <v>2.74</v>
          </cell>
          <cell r="I117">
            <v>8.9</v>
          </cell>
          <cell r="J117">
            <v>26.9</v>
          </cell>
          <cell r="K117">
            <v>98.2</v>
          </cell>
          <cell r="L117">
            <v>134</v>
          </cell>
          <cell r="N117">
            <v>3.8</v>
          </cell>
          <cell r="O117">
            <v>15</v>
          </cell>
          <cell r="P117">
            <v>13</v>
          </cell>
          <cell r="Q117">
            <v>129</v>
          </cell>
          <cell r="R117">
            <v>0.7</v>
          </cell>
          <cell r="S117">
            <v>166</v>
          </cell>
          <cell r="T117">
            <v>44</v>
          </cell>
          <cell r="Y117">
            <v>63</v>
          </cell>
          <cell r="Z117">
            <v>17</v>
          </cell>
          <cell r="AC117">
            <v>12.39</v>
          </cell>
          <cell r="AD117">
            <v>7.1</v>
          </cell>
          <cell r="AE117">
            <v>141</v>
          </cell>
          <cell r="AF117">
            <v>3.7</v>
          </cell>
          <cell r="AH117">
            <v>10.3</v>
          </cell>
          <cell r="AJ117">
            <v>6</v>
          </cell>
          <cell r="AK117">
            <v>60</v>
          </cell>
          <cell r="AM117">
            <v>190</v>
          </cell>
          <cell r="AN117">
            <v>654.29999999999995</v>
          </cell>
          <cell r="AX117">
            <v>32.5</v>
          </cell>
          <cell r="AY117">
            <v>33.1</v>
          </cell>
          <cell r="AZ117">
            <v>13.5</v>
          </cell>
          <cell r="BI117">
            <v>0.73</v>
          </cell>
          <cell r="BK117">
            <v>1.31</v>
          </cell>
          <cell r="BN117">
            <v>73.015873015873026</v>
          </cell>
          <cell r="BO117">
            <v>33.299999999999997</v>
          </cell>
          <cell r="BQ117" t="str">
            <v/>
          </cell>
          <cell r="BT117" t="str">
            <v>許細明</v>
          </cell>
          <cell r="BU117">
            <v>63.75</v>
          </cell>
          <cell r="BV117">
            <v>61.6</v>
          </cell>
          <cell r="BW117">
            <v>61.4</v>
          </cell>
          <cell r="BX117">
            <v>3.8273615635179177E-2</v>
          </cell>
          <cell r="BY117">
            <v>4</v>
          </cell>
          <cell r="BZ117">
            <v>44</v>
          </cell>
          <cell r="CA117">
            <v>1.5427985866465708</v>
          </cell>
        </row>
        <row r="118">
          <cell r="D118" t="str">
            <v>林素</v>
          </cell>
          <cell r="E118" t="str">
            <v>B220</v>
          </cell>
          <cell r="F118">
            <v>1120308</v>
          </cell>
          <cell r="G118">
            <v>6.5</v>
          </cell>
          <cell r="H118">
            <v>3.8</v>
          </cell>
          <cell r="I118">
            <v>11.7</v>
          </cell>
          <cell r="J118">
            <v>34.200000000000003</v>
          </cell>
          <cell r="K118">
            <v>90</v>
          </cell>
          <cell r="L118">
            <v>203</v>
          </cell>
          <cell r="N118">
            <v>3.9</v>
          </cell>
          <cell r="O118">
            <v>13</v>
          </cell>
          <cell r="P118">
            <v>8</v>
          </cell>
          <cell r="Q118">
            <v>51</v>
          </cell>
          <cell r="R118">
            <v>0.7</v>
          </cell>
          <cell r="S118">
            <v>228</v>
          </cell>
          <cell r="T118">
            <v>181</v>
          </cell>
          <cell r="Y118">
            <v>54</v>
          </cell>
          <cell r="Z118">
            <v>15</v>
          </cell>
          <cell r="AC118">
            <v>9.77</v>
          </cell>
          <cell r="AD118">
            <v>6.5</v>
          </cell>
          <cell r="AE118">
            <v>136</v>
          </cell>
          <cell r="AF118">
            <v>3.8</v>
          </cell>
          <cell r="AH118">
            <v>9.5</v>
          </cell>
          <cell r="AJ118">
            <v>4.5999999999999996</v>
          </cell>
          <cell r="AK118">
            <v>46</v>
          </cell>
          <cell r="AM118">
            <v>248</v>
          </cell>
          <cell r="AN118">
            <v>495.7</v>
          </cell>
          <cell r="AX118">
            <v>30.8</v>
          </cell>
          <cell r="AY118">
            <v>34.200000000000003</v>
          </cell>
          <cell r="AZ118">
            <v>12.5</v>
          </cell>
          <cell r="BI118">
            <v>0.72</v>
          </cell>
          <cell r="BK118">
            <v>1.28</v>
          </cell>
          <cell r="BN118">
            <v>72.222222222222214</v>
          </cell>
          <cell r="BO118">
            <v>33.9</v>
          </cell>
          <cell r="BQ118">
            <v>131</v>
          </cell>
          <cell r="BR118">
            <v>5.4</v>
          </cell>
          <cell r="BT118" t="str">
            <v>林素</v>
          </cell>
          <cell r="BU118">
            <v>48</v>
          </cell>
          <cell r="BV118">
            <v>46.6</v>
          </cell>
          <cell r="BW118">
            <v>45.9</v>
          </cell>
          <cell r="BX118">
            <v>4.5751633986928136E-2</v>
          </cell>
          <cell r="BY118">
            <v>3.83</v>
          </cell>
          <cell r="BZ118">
            <v>44</v>
          </cell>
          <cell r="CA118">
            <v>1.4887725739785236</v>
          </cell>
        </row>
        <row r="119">
          <cell r="D119" t="str">
            <v>黃泰元</v>
          </cell>
          <cell r="E119" t="str">
            <v>U318</v>
          </cell>
          <cell r="F119">
            <v>1120308</v>
          </cell>
          <cell r="G119">
            <v>7.84</v>
          </cell>
          <cell r="H119">
            <v>5.36</v>
          </cell>
          <cell r="I119">
            <v>10.4</v>
          </cell>
          <cell r="J119">
            <v>34.200000000000003</v>
          </cell>
          <cell r="K119">
            <v>63.8</v>
          </cell>
          <cell r="L119">
            <v>184</v>
          </cell>
          <cell r="N119">
            <v>3.8</v>
          </cell>
          <cell r="O119">
            <v>22</v>
          </cell>
          <cell r="P119">
            <v>29</v>
          </cell>
          <cell r="Q119">
            <v>53</v>
          </cell>
          <cell r="R119">
            <v>0.8</v>
          </cell>
          <cell r="S119">
            <v>118</v>
          </cell>
          <cell r="T119">
            <v>105</v>
          </cell>
          <cell r="Y119">
            <v>98</v>
          </cell>
          <cell r="Z119">
            <v>34</v>
          </cell>
          <cell r="AC119">
            <v>11.99</v>
          </cell>
          <cell r="AD119">
            <v>9.1</v>
          </cell>
          <cell r="AE119">
            <v>136</v>
          </cell>
          <cell r="AF119">
            <v>3.9</v>
          </cell>
          <cell r="AH119">
            <v>8.3000000000000007</v>
          </cell>
          <cell r="AJ119">
            <v>5.9</v>
          </cell>
          <cell r="AK119">
            <v>45</v>
          </cell>
          <cell r="AM119">
            <v>235</v>
          </cell>
          <cell r="AN119">
            <v>403.7</v>
          </cell>
          <cell r="AX119">
            <v>19.399999999999999</v>
          </cell>
          <cell r="AY119">
            <v>30.4</v>
          </cell>
          <cell r="AZ119">
            <v>16.8</v>
          </cell>
          <cell r="BI119">
            <v>0.65</v>
          </cell>
          <cell r="BK119">
            <v>1.06</v>
          </cell>
          <cell r="BN119">
            <v>65.306122448979593</v>
          </cell>
          <cell r="BO119">
            <v>19.899999999999999</v>
          </cell>
          <cell r="BQ119">
            <v>145</v>
          </cell>
          <cell r="BR119">
            <v>7.6</v>
          </cell>
          <cell r="BT119" t="str">
            <v>黃泰元</v>
          </cell>
          <cell r="BU119">
            <v>112</v>
          </cell>
          <cell r="BV119">
            <v>106.7</v>
          </cell>
          <cell r="BW119">
            <v>106.8</v>
          </cell>
          <cell r="BX119">
            <v>4.8689138576779055E-2</v>
          </cell>
          <cell r="BY119">
            <v>4.16</v>
          </cell>
          <cell r="BZ119">
            <v>44</v>
          </cell>
          <cell r="CA119">
            <v>1.2978215235006469</v>
          </cell>
        </row>
        <row r="120">
          <cell r="D120" t="str">
            <v>邱垂芃</v>
          </cell>
          <cell r="E120" t="str">
            <v>U319</v>
          </cell>
          <cell r="F120">
            <v>1120308</v>
          </cell>
          <cell r="G120">
            <v>8.82</v>
          </cell>
          <cell r="H120">
            <v>3.94</v>
          </cell>
          <cell r="I120">
            <v>12</v>
          </cell>
          <cell r="J120">
            <v>34.799999999999997</v>
          </cell>
          <cell r="K120">
            <v>88.3</v>
          </cell>
          <cell r="L120">
            <v>262</v>
          </cell>
          <cell r="N120">
            <v>4.4000000000000004</v>
          </cell>
          <cell r="O120">
            <v>17</v>
          </cell>
          <cell r="P120">
            <v>12</v>
          </cell>
          <cell r="Q120">
            <v>61</v>
          </cell>
          <cell r="R120">
            <v>0.7</v>
          </cell>
          <cell r="S120">
            <v>246</v>
          </cell>
          <cell r="T120">
            <v>393</v>
          </cell>
          <cell r="Y120">
            <v>74</v>
          </cell>
          <cell r="Z120">
            <v>20</v>
          </cell>
          <cell r="AC120">
            <v>13.19</v>
          </cell>
          <cell r="AD120">
            <v>8.3000000000000007</v>
          </cell>
          <cell r="AE120">
            <v>135</v>
          </cell>
          <cell r="AF120">
            <v>5</v>
          </cell>
          <cell r="AH120">
            <v>9.1</v>
          </cell>
          <cell r="AJ120">
            <v>6</v>
          </cell>
          <cell r="AK120">
            <v>58</v>
          </cell>
          <cell r="AM120">
            <v>275</v>
          </cell>
          <cell r="AN120">
            <v>290.8</v>
          </cell>
          <cell r="AX120">
            <v>30.5</v>
          </cell>
          <cell r="AY120">
            <v>34.5</v>
          </cell>
          <cell r="AZ120">
            <v>12.8</v>
          </cell>
          <cell r="BI120">
            <v>0.73</v>
          </cell>
          <cell r="BK120">
            <v>1.31</v>
          </cell>
          <cell r="BN120">
            <v>72.972972972972968</v>
          </cell>
          <cell r="BO120">
            <v>35</v>
          </cell>
          <cell r="BQ120">
            <v>56</v>
          </cell>
          <cell r="BR120">
            <v>8.5</v>
          </cell>
          <cell r="BT120" t="str">
            <v>邱垂芃</v>
          </cell>
          <cell r="BU120">
            <v>89.5</v>
          </cell>
          <cell r="BV120">
            <v>85.9</v>
          </cell>
          <cell r="BW120">
            <v>85.6</v>
          </cell>
          <cell r="BX120">
            <v>4.5560747663551469E-2</v>
          </cell>
          <cell r="BY120">
            <v>4.16</v>
          </cell>
          <cell r="BZ120">
            <v>44</v>
          </cell>
          <cell r="CA120">
            <v>1.5677291446088268</v>
          </cell>
        </row>
        <row r="121">
          <cell r="D121" t="str">
            <v>陳複華</v>
          </cell>
          <cell r="E121" t="str">
            <v>U320</v>
          </cell>
          <cell r="F121">
            <v>1120308</v>
          </cell>
          <cell r="G121">
            <v>9.17</v>
          </cell>
          <cell r="H121">
            <v>3.55</v>
          </cell>
          <cell r="I121">
            <v>11</v>
          </cell>
          <cell r="J121">
            <v>33.299999999999997</v>
          </cell>
          <cell r="K121">
            <v>93.8</v>
          </cell>
          <cell r="L121">
            <v>264</v>
          </cell>
          <cell r="N121">
            <v>4.0999999999999996</v>
          </cell>
          <cell r="O121">
            <v>15</v>
          </cell>
          <cell r="P121">
            <v>14</v>
          </cell>
          <cell r="Q121">
            <v>82</v>
          </cell>
          <cell r="R121">
            <v>0.7</v>
          </cell>
          <cell r="S121">
            <v>189</v>
          </cell>
          <cell r="T121">
            <v>354</v>
          </cell>
          <cell r="Y121">
            <v>81</v>
          </cell>
          <cell r="Z121">
            <v>21</v>
          </cell>
          <cell r="AC121">
            <v>10.59</v>
          </cell>
          <cell r="AD121">
            <v>3</v>
          </cell>
          <cell r="AE121">
            <v>144</v>
          </cell>
          <cell r="AF121">
            <v>4.7</v>
          </cell>
          <cell r="AH121">
            <v>8.4</v>
          </cell>
          <cell r="AJ121">
            <v>5.7</v>
          </cell>
          <cell r="AK121">
            <v>71</v>
          </cell>
          <cell r="AM121">
            <v>267</v>
          </cell>
          <cell r="AN121">
            <v>819.8</v>
          </cell>
          <cell r="AX121">
            <v>31</v>
          </cell>
          <cell r="AY121">
            <v>33</v>
          </cell>
          <cell r="AZ121">
            <v>14</v>
          </cell>
          <cell r="BI121">
            <v>0.74</v>
          </cell>
          <cell r="BK121">
            <v>1.35</v>
          </cell>
          <cell r="BN121">
            <v>74.074074074074076</v>
          </cell>
          <cell r="BO121">
            <v>36</v>
          </cell>
          <cell r="BQ121">
            <v>178</v>
          </cell>
          <cell r="BR121">
            <v>7.2</v>
          </cell>
          <cell r="BT121" t="str">
            <v>陳複華</v>
          </cell>
          <cell r="BU121">
            <v>81.2</v>
          </cell>
          <cell r="BV121">
            <v>79.349999999999994</v>
          </cell>
          <cell r="BW121">
            <v>79.400000000000006</v>
          </cell>
          <cell r="BX121">
            <v>2.267002518891684E-2</v>
          </cell>
          <cell r="BY121">
            <v>4</v>
          </cell>
          <cell r="BZ121">
            <v>44</v>
          </cell>
          <cell r="CA121">
            <v>1.5537658346589243</v>
          </cell>
        </row>
        <row r="122">
          <cell r="D122" t="str">
            <v>葉佐乾</v>
          </cell>
          <cell r="E122" t="str">
            <v>U321</v>
          </cell>
          <cell r="F122">
            <v>1120308</v>
          </cell>
          <cell r="G122">
            <v>7.22</v>
          </cell>
          <cell r="H122">
            <v>3.5</v>
          </cell>
          <cell r="I122">
            <v>11.3</v>
          </cell>
          <cell r="J122">
            <v>34.1</v>
          </cell>
          <cell r="K122">
            <v>97.4</v>
          </cell>
          <cell r="L122">
            <v>182</v>
          </cell>
          <cell r="N122">
            <v>4.2</v>
          </cell>
          <cell r="O122">
            <v>18</v>
          </cell>
          <cell r="P122">
            <v>10</v>
          </cell>
          <cell r="Q122">
            <v>90</v>
          </cell>
          <cell r="R122">
            <v>0.9</v>
          </cell>
          <cell r="S122">
            <v>143</v>
          </cell>
          <cell r="T122">
            <v>168</v>
          </cell>
          <cell r="Y122">
            <v>101</v>
          </cell>
          <cell r="Z122">
            <v>29</v>
          </cell>
          <cell r="AC122">
            <v>11.5</v>
          </cell>
          <cell r="AD122">
            <v>2.6</v>
          </cell>
          <cell r="AE122">
            <v>134</v>
          </cell>
          <cell r="AF122">
            <v>5.7</v>
          </cell>
          <cell r="AH122">
            <v>9.1</v>
          </cell>
          <cell r="AJ122">
            <v>5.0999999999999996</v>
          </cell>
          <cell r="AK122">
            <v>43</v>
          </cell>
          <cell r="AM122">
            <v>205</v>
          </cell>
          <cell r="AN122">
            <v>951.1</v>
          </cell>
          <cell r="AX122">
            <v>32.299999999999997</v>
          </cell>
          <cell r="AY122">
            <v>33.1</v>
          </cell>
          <cell r="AZ122">
            <v>13</v>
          </cell>
          <cell r="BI122">
            <v>0.71</v>
          </cell>
          <cell r="BK122">
            <v>1.25</v>
          </cell>
          <cell r="BN122">
            <v>71.287128712871279</v>
          </cell>
          <cell r="BO122">
            <v>36</v>
          </cell>
          <cell r="BQ122" t="str">
            <v/>
          </cell>
          <cell r="BT122" t="str">
            <v>葉佐乾</v>
          </cell>
          <cell r="BU122">
            <v>80.8</v>
          </cell>
          <cell r="BV122">
            <v>78</v>
          </cell>
          <cell r="BW122">
            <v>78</v>
          </cell>
          <cell r="BX122">
            <v>3.589743589743586E-2</v>
          </cell>
          <cell r="BY122">
            <v>4</v>
          </cell>
          <cell r="BZ122">
            <v>44</v>
          </cell>
          <cell r="CA122">
            <v>1.4735017024259691</v>
          </cell>
        </row>
        <row r="123">
          <cell r="D123" t="str">
            <v>詹君萍</v>
          </cell>
          <cell r="E123" t="str">
            <v>U322</v>
          </cell>
          <cell r="F123">
            <v>1120310</v>
          </cell>
          <cell r="G123">
            <v>5.91</v>
          </cell>
          <cell r="H123">
            <v>3.38</v>
          </cell>
          <cell r="I123">
            <v>10.5</v>
          </cell>
          <cell r="J123">
            <v>31</v>
          </cell>
          <cell r="K123">
            <v>91.7</v>
          </cell>
          <cell r="L123">
            <v>206</v>
          </cell>
          <cell r="N123">
            <v>3.7</v>
          </cell>
          <cell r="O123">
            <v>14</v>
          </cell>
          <cell r="P123">
            <v>10</v>
          </cell>
          <cell r="Q123">
            <v>50</v>
          </cell>
          <cell r="R123">
            <v>0.5</v>
          </cell>
          <cell r="S123">
            <v>126</v>
          </cell>
          <cell r="T123">
            <v>78</v>
          </cell>
          <cell r="Y123">
            <v>97</v>
          </cell>
          <cell r="Z123">
            <v>23</v>
          </cell>
          <cell r="AC123">
            <v>13.68</v>
          </cell>
          <cell r="AD123">
            <v>11.2</v>
          </cell>
          <cell r="AE123">
            <v>138</v>
          </cell>
          <cell r="AF123">
            <v>4.9000000000000004</v>
          </cell>
          <cell r="AH123">
            <v>8.3000000000000007</v>
          </cell>
          <cell r="AJ123">
            <v>9.6</v>
          </cell>
          <cell r="AK123">
            <v>70</v>
          </cell>
          <cell r="AM123">
            <v>223</v>
          </cell>
          <cell r="AN123">
            <v>256.5</v>
          </cell>
          <cell r="AX123">
            <v>31.1</v>
          </cell>
          <cell r="AY123">
            <v>33.9</v>
          </cell>
          <cell r="AZ123">
            <v>13.2</v>
          </cell>
          <cell r="BI123">
            <v>0.76</v>
          </cell>
          <cell r="BK123">
            <v>1.44</v>
          </cell>
          <cell r="BN123">
            <v>76.288659793814432</v>
          </cell>
          <cell r="BO123">
            <v>30.7</v>
          </cell>
          <cell r="BQ123" t="str">
            <v/>
          </cell>
          <cell r="BS123">
            <v>835</v>
          </cell>
          <cell r="BT123" t="str">
            <v>詹君萍</v>
          </cell>
          <cell r="BU123">
            <v>62.45</v>
          </cell>
          <cell r="BV123">
            <v>59.7</v>
          </cell>
          <cell r="BW123">
            <v>59.5</v>
          </cell>
          <cell r="BX123">
            <v>4.9579831932773155E-2</v>
          </cell>
          <cell r="BY123">
            <v>4</v>
          </cell>
          <cell r="BZ123">
            <v>44</v>
          </cell>
          <cell r="CA123">
            <v>1.730218796376729</v>
          </cell>
        </row>
        <row r="124">
          <cell r="D124" t="str">
            <v>游勝義</v>
          </cell>
          <cell r="E124" t="str">
            <v>U329</v>
          </cell>
          <cell r="F124">
            <v>1120308</v>
          </cell>
          <cell r="G124">
            <v>3.81</v>
          </cell>
          <cell r="H124">
            <v>3.39</v>
          </cell>
          <cell r="I124">
            <v>11</v>
          </cell>
          <cell r="J124">
            <v>31.3</v>
          </cell>
          <cell r="K124">
            <v>92.3</v>
          </cell>
          <cell r="L124">
            <v>57</v>
          </cell>
          <cell r="N124">
            <v>4.0999999999999996</v>
          </cell>
          <cell r="O124">
            <v>15</v>
          </cell>
          <cell r="P124">
            <v>15</v>
          </cell>
          <cell r="Q124">
            <v>111</v>
          </cell>
          <cell r="R124">
            <v>1</v>
          </cell>
          <cell r="S124">
            <v>128</v>
          </cell>
          <cell r="T124">
            <v>105</v>
          </cell>
          <cell r="Y124">
            <v>70</v>
          </cell>
          <cell r="Z124">
            <v>18</v>
          </cell>
          <cell r="AC124">
            <v>12.66</v>
          </cell>
          <cell r="AD124">
            <v>5.6</v>
          </cell>
          <cell r="AE124">
            <v>139</v>
          </cell>
          <cell r="AF124">
            <v>3.8</v>
          </cell>
          <cell r="AH124">
            <v>7.8</v>
          </cell>
          <cell r="AJ124">
            <v>4.5</v>
          </cell>
          <cell r="AK124">
            <v>81</v>
          </cell>
          <cell r="AM124">
            <v>191</v>
          </cell>
          <cell r="AN124">
            <v>207.5</v>
          </cell>
          <cell r="AX124">
            <v>32.4</v>
          </cell>
          <cell r="AY124">
            <v>35.1</v>
          </cell>
          <cell r="AZ124">
            <v>13</v>
          </cell>
          <cell r="BI124">
            <v>0.74</v>
          </cell>
          <cell r="BK124">
            <v>1.36</v>
          </cell>
          <cell r="BN124">
            <v>74.285714285714292</v>
          </cell>
          <cell r="BO124">
            <v>36.799999999999997</v>
          </cell>
          <cell r="BQ124">
            <v>75</v>
          </cell>
          <cell r="BR124">
            <v>6.3</v>
          </cell>
          <cell r="BT124" t="str">
            <v>游勝義</v>
          </cell>
          <cell r="BU124">
            <v>67</v>
          </cell>
          <cell r="BV124">
            <v>64.8</v>
          </cell>
          <cell r="BW124">
            <v>64.8</v>
          </cell>
          <cell r="BX124">
            <v>3.3950617283950664E-2</v>
          </cell>
          <cell r="BY124">
            <v>4</v>
          </cell>
          <cell r="BZ124">
            <v>44</v>
          </cell>
          <cell r="CA124">
            <v>1.596267071199873</v>
          </cell>
        </row>
        <row r="125">
          <cell r="D125" t="str">
            <v>呂</v>
          </cell>
          <cell r="E125" t="str">
            <v>U501</v>
          </cell>
          <cell r="F125">
            <v>1120307</v>
          </cell>
          <cell r="G125">
            <v>10.85</v>
          </cell>
          <cell r="H125">
            <v>3.58</v>
          </cell>
          <cell r="I125">
            <v>10.9</v>
          </cell>
          <cell r="J125">
            <v>33.700000000000003</v>
          </cell>
          <cell r="K125">
            <v>94.1</v>
          </cell>
          <cell r="L125">
            <v>263</v>
          </cell>
          <cell r="N125">
            <v>3.5</v>
          </cell>
          <cell r="O125">
            <v>17</v>
          </cell>
          <cell r="P125">
            <v>6</v>
          </cell>
          <cell r="Q125">
            <v>76</v>
          </cell>
          <cell r="R125">
            <v>0.6</v>
          </cell>
          <cell r="S125">
            <v>140</v>
          </cell>
          <cell r="T125">
            <v>194</v>
          </cell>
          <cell r="Y125">
            <v>47</v>
          </cell>
          <cell r="Z125">
            <v>8</v>
          </cell>
          <cell r="AC125">
            <v>5.49</v>
          </cell>
          <cell r="AD125">
            <v>4.5</v>
          </cell>
          <cell r="AE125">
            <v>140</v>
          </cell>
          <cell r="AF125">
            <v>4.4000000000000004</v>
          </cell>
          <cell r="AH125">
            <v>9</v>
          </cell>
          <cell r="AJ125">
            <v>2.9</v>
          </cell>
          <cell r="AK125">
            <v>33</v>
          </cell>
          <cell r="AM125">
            <v>180</v>
          </cell>
          <cell r="AN125">
            <v>514.1</v>
          </cell>
          <cell r="AX125">
            <v>30.4</v>
          </cell>
          <cell r="AY125">
            <v>32.299999999999997</v>
          </cell>
          <cell r="AZ125">
            <v>13.5</v>
          </cell>
          <cell r="BI125">
            <v>0.83</v>
          </cell>
          <cell r="BK125">
            <v>1.77</v>
          </cell>
          <cell r="BN125">
            <v>82.978723404255319</v>
          </cell>
          <cell r="BO125">
            <v>32.9</v>
          </cell>
          <cell r="BQ125" t="str">
            <v/>
          </cell>
          <cell r="BT125" t="str">
            <v>呂双</v>
          </cell>
          <cell r="BU125">
            <v>51.1</v>
          </cell>
          <cell r="BV125">
            <v>49.3</v>
          </cell>
          <cell r="BW125">
            <v>49.7</v>
          </cell>
          <cell r="BX125">
            <v>2.8169014084507012E-2</v>
          </cell>
          <cell r="BY125">
            <v>4</v>
          </cell>
          <cell r="BZ125">
            <v>44</v>
          </cell>
          <cell r="CA125">
            <v>2.1032542965072354</v>
          </cell>
        </row>
        <row r="126">
          <cell r="D126" t="str">
            <v>謝勝隆</v>
          </cell>
          <cell r="E126" t="str">
            <v>U212</v>
          </cell>
          <cell r="F126">
            <v>1120308</v>
          </cell>
          <cell r="G126">
            <v>8.8699999999999992</v>
          </cell>
          <cell r="H126">
            <v>2.83</v>
          </cell>
          <cell r="I126">
            <v>8.9</v>
          </cell>
          <cell r="J126">
            <v>27.2</v>
          </cell>
          <cell r="K126">
            <v>96.1</v>
          </cell>
          <cell r="L126">
            <v>148</v>
          </cell>
          <cell r="N126">
            <v>3.9</v>
          </cell>
          <cell r="O126">
            <v>28</v>
          </cell>
          <cell r="P126">
            <v>50</v>
          </cell>
          <cell r="Q126">
            <v>69</v>
          </cell>
          <cell r="R126">
            <v>0.9</v>
          </cell>
          <cell r="S126">
            <v>167</v>
          </cell>
          <cell r="T126">
            <v>130</v>
          </cell>
          <cell r="Y126">
            <v>78</v>
          </cell>
          <cell r="Z126">
            <v>27</v>
          </cell>
          <cell r="AC126">
            <v>10.87</v>
          </cell>
          <cell r="AD126">
            <v>7.2</v>
          </cell>
          <cell r="AE126">
            <v>138</v>
          </cell>
          <cell r="AF126">
            <v>4.7</v>
          </cell>
          <cell r="AH126">
            <v>8.8000000000000007</v>
          </cell>
          <cell r="AJ126">
            <v>4.4000000000000004</v>
          </cell>
          <cell r="AK126">
            <v>56</v>
          </cell>
          <cell r="AM126">
            <v>197</v>
          </cell>
          <cell r="AN126">
            <v>686.4</v>
          </cell>
          <cell r="AX126">
            <v>31.4</v>
          </cell>
          <cell r="AY126">
            <v>32.700000000000003</v>
          </cell>
          <cell r="AZ126">
            <v>13.7</v>
          </cell>
          <cell r="BI126">
            <v>0.65</v>
          </cell>
          <cell r="BK126">
            <v>1.06</v>
          </cell>
          <cell r="BN126">
            <v>65.384615384615387</v>
          </cell>
          <cell r="BO126">
            <v>33.6</v>
          </cell>
          <cell r="BQ126">
            <v>265</v>
          </cell>
          <cell r="BR126">
            <v>6.5</v>
          </cell>
          <cell r="BT126" t="str">
            <v>謝勝隆</v>
          </cell>
          <cell r="BU126">
            <v>73.2</v>
          </cell>
          <cell r="BV126">
            <v>68.8</v>
          </cell>
          <cell r="BW126">
            <v>68.5</v>
          </cell>
          <cell r="BX126">
            <v>6.8613138686131434E-2</v>
          </cell>
          <cell r="BY126">
            <v>4</v>
          </cell>
          <cell r="BZ126">
            <v>44</v>
          </cell>
          <cell r="CA126">
            <v>1.3362042997351464</v>
          </cell>
        </row>
        <row r="127">
          <cell r="D127" t="str">
            <v>楊張秀緞</v>
          </cell>
          <cell r="E127" t="str">
            <v>U213</v>
          </cell>
          <cell r="F127">
            <v>1120310</v>
          </cell>
          <cell r="G127">
            <v>7.62</v>
          </cell>
          <cell r="H127">
            <v>3.75</v>
          </cell>
          <cell r="I127">
            <v>9</v>
          </cell>
          <cell r="J127">
            <v>27.5</v>
          </cell>
          <cell r="K127">
            <v>73.3</v>
          </cell>
          <cell r="L127">
            <v>211</v>
          </cell>
          <cell r="N127">
            <v>3.1</v>
          </cell>
          <cell r="O127">
            <v>18</v>
          </cell>
          <cell r="P127">
            <v>10</v>
          </cell>
          <cell r="Q127">
            <v>80</v>
          </cell>
          <cell r="R127">
            <v>0.5</v>
          </cell>
          <cell r="S127">
            <v>182</v>
          </cell>
          <cell r="T127">
            <v>170</v>
          </cell>
          <cell r="Y127">
            <v>60</v>
          </cell>
          <cell r="Z127">
            <v>17</v>
          </cell>
          <cell r="AC127">
            <v>5.4</v>
          </cell>
          <cell r="AD127">
            <v>5.9</v>
          </cell>
          <cell r="AE127">
            <v>136</v>
          </cell>
          <cell r="AF127">
            <v>3.5</v>
          </cell>
          <cell r="AH127">
            <v>8.4</v>
          </cell>
          <cell r="AJ127">
            <v>4.3</v>
          </cell>
          <cell r="AK127">
            <v>62</v>
          </cell>
          <cell r="AM127">
            <v>174</v>
          </cell>
          <cell r="AN127">
            <v>985.3</v>
          </cell>
          <cell r="AX127">
            <v>24</v>
          </cell>
          <cell r="AY127">
            <v>32.700000000000003</v>
          </cell>
          <cell r="AZ127">
            <v>14</v>
          </cell>
          <cell r="BI127">
            <v>0.72</v>
          </cell>
          <cell r="BK127">
            <v>1.26</v>
          </cell>
          <cell r="BN127">
            <v>71.666666666666671</v>
          </cell>
          <cell r="BO127">
            <v>26.8</v>
          </cell>
          <cell r="BQ127">
            <v>135</v>
          </cell>
          <cell r="BT127" t="str">
            <v>楊張秀緞</v>
          </cell>
          <cell r="BU127">
            <v>44.85</v>
          </cell>
          <cell r="BV127">
            <v>42.85</v>
          </cell>
          <cell r="BW127">
            <v>39.5</v>
          </cell>
          <cell r="BX127">
            <v>0.13544303797468357</v>
          </cell>
          <cell r="BY127">
            <v>3.5</v>
          </cell>
          <cell r="BZ127">
            <v>44</v>
          </cell>
          <cell r="CA127">
            <v>1.5055976888470339</v>
          </cell>
        </row>
        <row r="128">
          <cell r="D128" t="str">
            <v>蔡斐萍</v>
          </cell>
          <cell r="E128" t="str">
            <v>U215</v>
          </cell>
          <cell r="F128">
            <v>1120308</v>
          </cell>
          <cell r="G128">
            <v>7.69</v>
          </cell>
          <cell r="H128">
            <v>4.3499999999999996</v>
          </cell>
          <cell r="I128">
            <v>12.6</v>
          </cell>
          <cell r="J128">
            <v>37.700000000000003</v>
          </cell>
          <cell r="K128">
            <v>86.7</v>
          </cell>
          <cell r="L128">
            <v>208</v>
          </cell>
          <cell r="N128">
            <v>4.2</v>
          </cell>
          <cell r="O128">
            <v>17</v>
          </cell>
          <cell r="P128">
            <v>10</v>
          </cell>
          <cell r="Q128">
            <v>57</v>
          </cell>
          <cell r="R128">
            <v>0.7</v>
          </cell>
          <cell r="S128">
            <v>208</v>
          </cell>
          <cell r="T128">
            <v>358</v>
          </cell>
          <cell r="Y128">
            <v>53</v>
          </cell>
          <cell r="Z128">
            <v>13</v>
          </cell>
          <cell r="AC128">
            <v>9.66</v>
          </cell>
          <cell r="AD128">
            <v>5.8</v>
          </cell>
          <cell r="AE128">
            <v>143</v>
          </cell>
          <cell r="AF128">
            <v>4.4000000000000004</v>
          </cell>
          <cell r="AH128">
            <v>9.8000000000000007</v>
          </cell>
          <cell r="AJ128">
            <v>6</v>
          </cell>
          <cell r="AK128">
            <v>63</v>
          </cell>
          <cell r="AM128">
            <v>251</v>
          </cell>
          <cell r="AN128">
            <v>620.70000000000005</v>
          </cell>
          <cell r="AX128">
            <v>29</v>
          </cell>
          <cell r="AY128">
            <v>33.4</v>
          </cell>
          <cell r="AZ128">
            <v>13.6</v>
          </cell>
          <cell r="BI128">
            <v>0.75</v>
          </cell>
          <cell r="BK128">
            <v>1.41</v>
          </cell>
          <cell r="BN128">
            <v>75.471698113207552</v>
          </cell>
          <cell r="BO128">
            <v>32.200000000000003</v>
          </cell>
          <cell r="BQ128">
            <v>197</v>
          </cell>
          <cell r="BR128">
            <v>7.4</v>
          </cell>
          <cell r="BT128" t="str">
            <v>蔡斐萍</v>
          </cell>
          <cell r="BU128">
            <v>70.5</v>
          </cell>
          <cell r="BV128">
            <v>68</v>
          </cell>
          <cell r="BW128">
            <v>68</v>
          </cell>
          <cell r="BX128">
            <v>3.6764705882352942E-2</v>
          </cell>
          <cell r="BY128">
            <v>4</v>
          </cell>
          <cell r="BZ128">
            <v>44</v>
          </cell>
          <cell r="CA128">
            <v>1.6606319385361552</v>
          </cell>
        </row>
        <row r="129">
          <cell r="D129" t="str">
            <v>呂維義</v>
          </cell>
          <cell r="E129" t="str">
            <v>U216</v>
          </cell>
          <cell r="F129">
            <v>1120308</v>
          </cell>
          <cell r="G129">
            <v>4.55</v>
          </cell>
          <cell r="H129">
            <v>2.91</v>
          </cell>
          <cell r="I129">
            <v>9.3000000000000007</v>
          </cell>
          <cell r="J129">
            <v>27.8</v>
          </cell>
          <cell r="K129">
            <v>95.5</v>
          </cell>
          <cell r="L129">
            <v>133</v>
          </cell>
          <cell r="N129">
            <v>4.0999999999999996</v>
          </cell>
          <cell r="O129">
            <v>15</v>
          </cell>
          <cell r="P129">
            <v>11</v>
          </cell>
          <cell r="Q129">
            <v>57</v>
          </cell>
          <cell r="R129">
            <v>0.8</v>
          </cell>
          <cell r="S129">
            <v>133</v>
          </cell>
          <cell r="T129">
            <v>158</v>
          </cell>
          <cell r="Y129">
            <v>82</v>
          </cell>
          <cell r="Z129">
            <v>16</v>
          </cell>
          <cell r="AC129">
            <v>9.4</v>
          </cell>
          <cell r="AD129">
            <v>6.8</v>
          </cell>
          <cell r="AE129">
            <v>140</v>
          </cell>
          <cell r="AF129">
            <v>5.0999999999999996</v>
          </cell>
          <cell r="AH129">
            <v>9</v>
          </cell>
          <cell r="AJ129">
            <v>3.3</v>
          </cell>
          <cell r="AK129">
            <v>76</v>
          </cell>
          <cell r="AM129">
            <v>184</v>
          </cell>
          <cell r="AN129">
            <v>935</v>
          </cell>
          <cell r="AX129">
            <v>32</v>
          </cell>
          <cell r="AY129">
            <v>33.5</v>
          </cell>
          <cell r="AZ129">
            <v>13.2</v>
          </cell>
          <cell r="BI129">
            <v>0.8</v>
          </cell>
          <cell r="BK129">
            <v>1.63</v>
          </cell>
          <cell r="BN129">
            <v>80.487804878048792</v>
          </cell>
          <cell r="BO129">
            <v>35.6</v>
          </cell>
          <cell r="BQ129" t="str">
            <v/>
          </cell>
          <cell r="BT129" t="str">
            <v>呂維義</v>
          </cell>
          <cell r="BU129">
            <v>62.3</v>
          </cell>
          <cell r="BV129">
            <v>60.1</v>
          </cell>
          <cell r="BW129">
            <v>60.2</v>
          </cell>
          <cell r="BX129">
            <v>3.4883720930232461E-2</v>
          </cell>
          <cell r="BY129">
            <v>4</v>
          </cell>
          <cell r="BZ129">
            <v>44</v>
          </cell>
          <cell r="CA129">
            <v>1.9346808344428681</v>
          </cell>
        </row>
        <row r="130">
          <cell r="D130" t="str">
            <v>黃雅玲</v>
          </cell>
          <cell r="E130" t="str">
            <v>U217</v>
          </cell>
          <cell r="F130">
            <v>1120308</v>
          </cell>
          <cell r="G130">
            <v>7.34</v>
          </cell>
          <cell r="H130">
            <v>5.4</v>
          </cell>
          <cell r="I130">
            <v>11.2</v>
          </cell>
          <cell r="J130">
            <v>35.1</v>
          </cell>
          <cell r="K130">
            <v>65</v>
          </cell>
          <cell r="L130">
            <v>304</v>
          </cell>
          <cell r="N130">
            <v>3.9</v>
          </cell>
          <cell r="O130">
            <v>9</v>
          </cell>
          <cell r="P130">
            <v>8</v>
          </cell>
          <cell r="Q130">
            <v>62</v>
          </cell>
          <cell r="R130">
            <v>0.8</v>
          </cell>
          <cell r="S130">
            <v>232</v>
          </cell>
          <cell r="T130">
            <v>144</v>
          </cell>
          <cell r="Y130">
            <v>94</v>
          </cell>
          <cell r="Z130">
            <v>28</v>
          </cell>
          <cell r="AC130">
            <v>11.87</v>
          </cell>
          <cell r="AD130">
            <v>7.2</v>
          </cell>
          <cell r="AE130">
            <v>135</v>
          </cell>
          <cell r="AF130">
            <v>5.2</v>
          </cell>
          <cell r="AH130">
            <v>9.6999999999999993</v>
          </cell>
          <cell r="AJ130">
            <v>6.7</v>
          </cell>
          <cell r="AK130">
            <v>73</v>
          </cell>
          <cell r="AM130">
            <v>203</v>
          </cell>
          <cell r="AN130">
            <v>195.9</v>
          </cell>
          <cell r="AX130">
            <v>20.7</v>
          </cell>
          <cell r="AY130">
            <v>31.9</v>
          </cell>
          <cell r="AZ130">
            <v>15.2</v>
          </cell>
          <cell r="BI130">
            <v>0.7</v>
          </cell>
          <cell r="BK130">
            <v>1.21</v>
          </cell>
          <cell r="BN130">
            <v>70.212765957446805</v>
          </cell>
          <cell r="BO130">
            <v>23.2</v>
          </cell>
          <cell r="BQ130">
            <v>70</v>
          </cell>
          <cell r="BR130">
            <v>6.7</v>
          </cell>
          <cell r="BT130" t="str">
            <v>黃雅玲</v>
          </cell>
          <cell r="BU130">
            <v>100.5</v>
          </cell>
          <cell r="BV130">
            <v>97.1</v>
          </cell>
          <cell r="BW130">
            <v>96.3</v>
          </cell>
          <cell r="BX130">
            <v>4.3613707165109067E-2</v>
          </cell>
          <cell r="BY130">
            <v>4</v>
          </cell>
          <cell r="BZ130">
            <v>44</v>
          </cell>
          <cell r="CA130">
            <v>1.4282953335245328</v>
          </cell>
        </row>
        <row r="131">
          <cell r="D131" t="str">
            <v>楊月枝</v>
          </cell>
          <cell r="E131" t="str">
            <v>U312</v>
          </cell>
          <cell r="F131">
            <v>1120308</v>
          </cell>
          <cell r="G131">
            <v>7.54</v>
          </cell>
          <cell r="H131">
            <v>3.37</v>
          </cell>
          <cell r="I131">
            <v>10.4</v>
          </cell>
          <cell r="J131">
            <v>31.8</v>
          </cell>
          <cell r="K131">
            <v>94.4</v>
          </cell>
          <cell r="L131">
            <v>217</v>
          </cell>
          <cell r="N131">
            <v>4</v>
          </cell>
          <cell r="O131">
            <v>16</v>
          </cell>
          <cell r="P131">
            <v>14</v>
          </cell>
          <cell r="Q131">
            <v>90</v>
          </cell>
          <cell r="R131">
            <v>0.7</v>
          </cell>
          <cell r="S131">
            <v>198</v>
          </cell>
          <cell r="T131">
            <v>94</v>
          </cell>
          <cell r="Y131">
            <v>83</v>
          </cell>
          <cell r="Z131">
            <v>14</v>
          </cell>
          <cell r="AC131">
            <v>10.65</v>
          </cell>
          <cell r="AD131">
            <v>8.6999999999999993</v>
          </cell>
          <cell r="AE131">
            <v>138</v>
          </cell>
          <cell r="AF131">
            <v>5.6</v>
          </cell>
          <cell r="AH131">
            <v>10.4</v>
          </cell>
          <cell r="AJ131">
            <v>6.5</v>
          </cell>
          <cell r="AK131">
            <v>83</v>
          </cell>
          <cell r="AM131">
            <v>245</v>
          </cell>
          <cell r="AN131">
            <v>744.4</v>
          </cell>
          <cell r="AX131">
            <v>30.9</v>
          </cell>
          <cell r="AY131">
            <v>32.700000000000003</v>
          </cell>
          <cell r="AZ131">
            <v>13.1</v>
          </cell>
          <cell r="BI131">
            <v>0.83</v>
          </cell>
          <cell r="BK131">
            <v>1.78</v>
          </cell>
          <cell r="BN131">
            <v>83.132530120481931</v>
          </cell>
          <cell r="BO131">
            <v>35.6</v>
          </cell>
          <cell r="BQ131" t="str">
            <v/>
          </cell>
          <cell r="BT131" t="str">
            <v>楊月枝</v>
          </cell>
          <cell r="BU131">
            <v>49.9</v>
          </cell>
          <cell r="BV131">
            <v>47</v>
          </cell>
          <cell r="BW131">
            <v>47</v>
          </cell>
          <cell r="BX131">
            <v>6.1702127659574439E-2</v>
          </cell>
          <cell r="BY131">
            <v>4</v>
          </cell>
          <cell r="BZ131">
            <v>44</v>
          </cell>
          <cell r="CA131">
            <v>2.200533591352122</v>
          </cell>
        </row>
        <row r="132">
          <cell r="D132" t="str">
            <v>黃金城</v>
          </cell>
          <cell r="E132" t="str">
            <v>U313</v>
          </cell>
          <cell r="F132">
            <v>1120308</v>
          </cell>
          <cell r="G132">
            <v>7.85</v>
          </cell>
          <cell r="H132">
            <v>3.06</v>
          </cell>
          <cell r="I132">
            <v>10.6</v>
          </cell>
          <cell r="J132">
            <v>31.1</v>
          </cell>
          <cell r="K132">
            <v>101.6</v>
          </cell>
          <cell r="L132">
            <v>202</v>
          </cell>
          <cell r="N132">
            <v>3.6</v>
          </cell>
          <cell r="O132">
            <v>11</v>
          </cell>
          <cell r="P132">
            <v>15</v>
          </cell>
          <cell r="Q132">
            <v>90</v>
          </cell>
          <cell r="R132">
            <v>1.3</v>
          </cell>
          <cell r="S132">
            <v>128</v>
          </cell>
          <cell r="T132">
            <v>61</v>
          </cell>
          <cell r="Y132">
            <v>59</v>
          </cell>
          <cell r="Z132">
            <v>12</v>
          </cell>
          <cell r="AC132">
            <v>10.81</v>
          </cell>
          <cell r="AD132">
            <v>5.7</v>
          </cell>
          <cell r="AE132">
            <v>139</v>
          </cell>
          <cell r="AF132">
            <v>3.9</v>
          </cell>
          <cell r="AH132">
            <v>7.6</v>
          </cell>
          <cell r="AJ132">
            <v>4.7</v>
          </cell>
          <cell r="AK132">
            <v>57</v>
          </cell>
          <cell r="AM132">
            <v>176</v>
          </cell>
          <cell r="AN132">
            <v>574.4</v>
          </cell>
          <cell r="AX132">
            <v>34.6</v>
          </cell>
          <cell r="AY132">
            <v>34.1</v>
          </cell>
          <cell r="AZ132">
            <v>13.2</v>
          </cell>
          <cell r="BI132">
            <v>0.8</v>
          </cell>
          <cell r="BK132">
            <v>1.59</v>
          </cell>
          <cell r="BN132">
            <v>79.66101694915254</v>
          </cell>
          <cell r="BO132">
            <v>36.9</v>
          </cell>
          <cell r="BQ132" t="str">
            <v/>
          </cell>
          <cell r="BS132">
            <v>2298</v>
          </cell>
          <cell r="BT132" t="str">
            <v>黃金城</v>
          </cell>
          <cell r="BU132">
            <v>52.7</v>
          </cell>
          <cell r="BV132">
            <v>51.2</v>
          </cell>
          <cell r="BW132">
            <v>51.2</v>
          </cell>
          <cell r="BX132">
            <v>2.9296875E-2</v>
          </cell>
          <cell r="BY132">
            <v>4</v>
          </cell>
          <cell r="BZ132">
            <v>44</v>
          </cell>
          <cell r="CA132">
            <v>1.8601467039588448</v>
          </cell>
        </row>
        <row r="133">
          <cell r="D133" t="str">
            <v>侯保良</v>
          </cell>
          <cell r="E133" t="str">
            <v>U310</v>
          </cell>
          <cell r="F133">
            <v>1120308</v>
          </cell>
          <cell r="G133">
            <v>5.69</v>
          </cell>
          <cell r="H133">
            <v>3.51</v>
          </cell>
          <cell r="I133">
            <v>11.1</v>
          </cell>
          <cell r="J133">
            <v>32.9</v>
          </cell>
          <cell r="K133">
            <v>93.7</v>
          </cell>
          <cell r="L133">
            <v>165</v>
          </cell>
          <cell r="N133">
            <v>4.3</v>
          </cell>
          <cell r="O133">
            <v>10</v>
          </cell>
          <cell r="P133">
            <v>10</v>
          </cell>
          <cell r="Q133">
            <v>56</v>
          </cell>
          <cell r="R133">
            <v>0.8</v>
          </cell>
          <cell r="S133">
            <v>174</v>
          </cell>
          <cell r="T133">
            <v>73</v>
          </cell>
          <cell r="Y133">
            <v>71</v>
          </cell>
          <cell r="Z133">
            <v>13</v>
          </cell>
          <cell r="AC133">
            <v>11.51</v>
          </cell>
          <cell r="AD133">
            <v>6.5</v>
          </cell>
          <cell r="AE133">
            <v>139</v>
          </cell>
          <cell r="AF133">
            <v>6</v>
          </cell>
          <cell r="AH133">
            <v>8.3000000000000007</v>
          </cell>
          <cell r="AJ133">
            <v>4.5</v>
          </cell>
          <cell r="AK133">
            <v>66</v>
          </cell>
          <cell r="AM133">
            <v>191</v>
          </cell>
          <cell r="AN133">
            <v>858.2</v>
          </cell>
          <cell r="AX133">
            <v>31.6</v>
          </cell>
          <cell r="AY133">
            <v>33.700000000000003</v>
          </cell>
          <cell r="AZ133">
            <v>13.6</v>
          </cell>
          <cell r="BI133">
            <v>0.82</v>
          </cell>
          <cell r="BK133">
            <v>1.7</v>
          </cell>
          <cell r="BN133">
            <v>81.690140845070431</v>
          </cell>
          <cell r="BO133">
            <v>35</v>
          </cell>
          <cell r="BQ133" t="str">
            <v/>
          </cell>
          <cell r="BT133" t="str">
            <v>侯保良</v>
          </cell>
          <cell r="BU133">
            <v>57.6</v>
          </cell>
          <cell r="BV133">
            <v>55.5</v>
          </cell>
          <cell r="BW133">
            <v>55.6</v>
          </cell>
          <cell r="BX133">
            <v>3.5971223021582732E-2</v>
          </cell>
          <cell r="BY133">
            <v>4</v>
          </cell>
          <cell r="BZ133">
            <v>44</v>
          </cell>
          <cell r="CA133">
            <v>2.0169258905594636</v>
          </cell>
        </row>
        <row r="134">
          <cell r="D134" t="str">
            <v>陳信利</v>
          </cell>
          <cell r="E134" t="str">
            <v>U317</v>
          </cell>
          <cell r="F134">
            <v>1120308</v>
          </cell>
          <cell r="G134">
            <v>7.89</v>
          </cell>
          <cell r="H134">
            <v>3.28</v>
          </cell>
          <cell r="I134">
            <v>10.8</v>
          </cell>
          <cell r="J134">
            <v>30.9</v>
          </cell>
          <cell r="K134">
            <v>94.2</v>
          </cell>
          <cell r="L134">
            <v>130</v>
          </cell>
          <cell r="N134">
            <v>4.5999999999999996</v>
          </cell>
          <cell r="O134">
            <v>10</v>
          </cell>
          <cell r="P134">
            <v>6</v>
          </cell>
          <cell r="Q134">
            <v>38</v>
          </cell>
          <cell r="R134">
            <v>0.9</v>
          </cell>
          <cell r="S134">
            <v>201</v>
          </cell>
          <cell r="T134">
            <v>157</v>
          </cell>
          <cell r="Y134">
            <v>66</v>
          </cell>
          <cell r="Z134">
            <v>19</v>
          </cell>
          <cell r="AC134">
            <v>13.83</v>
          </cell>
          <cell r="AD134">
            <v>7.2</v>
          </cell>
          <cell r="AE134">
            <v>139</v>
          </cell>
          <cell r="AF134">
            <v>5.8</v>
          </cell>
          <cell r="AH134">
            <v>9</v>
          </cell>
          <cell r="AJ134">
            <v>6.2</v>
          </cell>
          <cell r="AK134">
            <v>65</v>
          </cell>
          <cell r="AM134">
            <v>224</v>
          </cell>
          <cell r="AN134">
            <v>680.8</v>
          </cell>
          <cell r="AX134">
            <v>32.9</v>
          </cell>
          <cell r="AY134">
            <v>35</v>
          </cell>
          <cell r="AZ134">
            <v>11.9</v>
          </cell>
          <cell r="BI134">
            <v>0.71</v>
          </cell>
          <cell r="BK134">
            <v>1.25</v>
          </cell>
          <cell r="BN134">
            <v>71.212121212121218</v>
          </cell>
          <cell r="BO134">
            <v>36.700000000000003</v>
          </cell>
          <cell r="BQ134">
            <v>158</v>
          </cell>
          <cell r="BR134">
            <v>6.2</v>
          </cell>
          <cell r="BT134" t="str">
            <v>陳信利</v>
          </cell>
          <cell r="BU134">
            <v>68.75</v>
          </cell>
          <cell r="BV134">
            <v>65.150000000000006</v>
          </cell>
          <cell r="BW134">
            <v>65.2</v>
          </cell>
          <cell r="BX134">
            <v>5.4447852760736153E-2</v>
          </cell>
          <cell r="BY134">
            <v>4</v>
          </cell>
          <cell r="BZ134">
            <v>44</v>
          </cell>
          <cell r="CA134">
            <v>1.5284041141009317</v>
          </cell>
        </row>
        <row r="135">
          <cell r="D135" t="str">
            <v>李忠</v>
          </cell>
          <cell r="E135" t="str">
            <v>U315</v>
          </cell>
          <cell r="F135">
            <v>1120308</v>
          </cell>
          <cell r="G135">
            <v>6.25</v>
          </cell>
          <cell r="H135">
            <v>3.67</v>
          </cell>
          <cell r="I135">
            <v>11.4</v>
          </cell>
          <cell r="J135">
            <v>32.5</v>
          </cell>
          <cell r="K135">
            <v>88.6</v>
          </cell>
          <cell r="L135">
            <v>153</v>
          </cell>
          <cell r="N135">
            <v>4.2</v>
          </cell>
          <cell r="O135">
            <v>9</v>
          </cell>
          <cell r="P135">
            <v>15</v>
          </cell>
          <cell r="Q135">
            <v>47</v>
          </cell>
          <cell r="R135">
            <v>0.8</v>
          </cell>
          <cell r="S135">
            <v>151</v>
          </cell>
          <cell r="T135">
            <v>122</v>
          </cell>
          <cell r="Y135">
            <v>79</v>
          </cell>
          <cell r="Z135">
            <v>23</v>
          </cell>
          <cell r="AC135">
            <v>13.61</v>
          </cell>
          <cell r="AD135">
            <v>8.1999999999999993</v>
          </cell>
          <cell r="AE135">
            <v>136</v>
          </cell>
          <cell r="AF135">
            <v>5.4</v>
          </cell>
          <cell r="AH135">
            <v>9.1</v>
          </cell>
          <cell r="AJ135">
            <v>6</v>
          </cell>
          <cell r="AK135">
            <v>63</v>
          </cell>
          <cell r="AM135">
            <v>221</v>
          </cell>
          <cell r="AN135">
            <v>330.3</v>
          </cell>
          <cell r="AX135">
            <v>31.1</v>
          </cell>
          <cell r="AY135">
            <v>35.1</v>
          </cell>
          <cell r="AZ135">
            <v>12.1</v>
          </cell>
          <cell r="BI135">
            <v>0.71</v>
          </cell>
          <cell r="BK135">
            <v>1.23</v>
          </cell>
          <cell r="BN135">
            <v>70.886075949367083</v>
          </cell>
          <cell r="BO135">
            <v>36.1</v>
          </cell>
          <cell r="BQ135" t="str">
            <v/>
          </cell>
          <cell r="BT135" t="str">
            <v>李献忠</v>
          </cell>
          <cell r="BU135">
            <v>69</v>
          </cell>
          <cell r="BV135">
            <v>65.900000000000006</v>
          </cell>
          <cell r="BW135">
            <v>65.8</v>
          </cell>
          <cell r="BX135">
            <v>4.8632218844984851E-2</v>
          </cell>
          <cell r="BY135">
            <v>4</v>
          </cell>
          <cell r="BZ135">
            <v>44</v>
          </cell>
          <cell r="CA135">
            <v>1.4906194841179756</v>
          </cell>
        </row>
        <row r="136">
          <cell r="D136" t="str">
            <v>黃榮堂</v>
          </cell>
          <cell r="E136" t="str">
            <v>U518</v>
          </cell>
          <cell r="F136">
            <v>1120307</v>
          </cell>
          <cell r="G136">
            <v>6.52</v>
          </cell>
          <cell r="H136">
            <v>2.61</v>
          </cell>
          <cell r="I136">
            <v>8.5</v>
          </cell>
          <cell r="J136">
            <v>25.7</v>
          </cell>
          <cell r="K136">
            <v>98.5</v>
          </cell>
          <cell r="L136">
            <v>219</v>
          </cell>
          <cell r="N136">
            <v>3.3</v>
          </cell>
          <cell r="O136">
            <v>14</v>
          </cell>
          <cell r="P136">
            <v>8</v>
          </cell>
          <cell r="Q136">
            <v>56</v>
          </cell>
          <cell r="R136">
            <v>0.5</v>
          </cell>
          <cell r="S136">
            <v>128</v>
          </cell>
          <cell r="T136">
            <v>169</v>
          </cell>
          <cell r="Y136">
            <v>67</v>
          </cell>
          <cell r="Z136">
            <v>15</v>
          </cell>
          <cell r="AC136">
            <v>9.17</v>
          </cell>
          <cell r="AD136">
            <v>7.1</v>
          </cell>
          <cell r="AE136">
            <v>139</v>
          </cell>
          <cell r="AF136">
            <v>4.3</v>
          </cell>
          <cell r="AH136">
            <v>8.6999999999999993</v>
          </cell>
          <cell r="AJ136">
            <v>5.0999999999999996</v>
          </cell>
          <cell r="AK136">
            <v>23</v>
          </cell>
          <cell r="AM136">
            <v>167</v>
          </cell>
          <cell r="AN136">
            <v>752</v>
          </cell>
          <cell r="AX136">
            <v>32.6</v>
          </cell>
          <cell r="AY136">
            <v>33.1</v>
          </cell>
          <cell r="AZ136">
            <v>13</v>
          </cell>
          <cell r="BI136">
            <v>0.78</v>
          </cell>
          <cell r="BK136">
            <v>1.5</v>
          </cell>
          <cell r="BN136">
            <v>77.611940298507463</v>
          </cell>
          <cell r="BO136">
            <v>32</v>
          </cell>
          <cell r="BQ136">
            <v>239</v>
          </cell>
          <cell r="BR136">
            <v>6.2</v>
          </cell>
          <cell r="BT136" t="str">
            <v>黃榮堂</v>
          </cell>
          <cell r="BU136">
            <v>49.5</v>
          </cell>
          <cell r="BV136">
            <v>49.05</v>
          </cell>
          <cell r="BW136">
            <v>49</v>
          </cell>
          <cell r="BX136">
            <v>1.020408163265306E-2</v>
          </cell>
          <cell r="BY136">
            <v>3.5</v>
          </cell>
          <cell r="BZ136">
            <v>44</v>
          </cell>
          <cell r="CA136">
            <v>1.6597584254888795</v>
          </cell>
        </row>
        <row r="137">
          <cell r="D137" t="str">
            <v>車學俊</v>
          </cell>
          <cell r="E137" t="str">
            <v>B108</v>
          </cell>
          <cell r="F137">
            <v>1120308</v>
          </cell>
          <cell r="G137">
            <v>5.53</v>
          </cell>
          <cell r="H137">
            <v>3.73</v>
          </cell>
          <cell r="I137">
            <v>11.3</v>
          </cell>
          <cell r="J137">
            <v>32.700000000000003</v>
          </cell>
          <cell r="K137">
            <v>87.7</v>
          </cell>
          <cell r="L137">
            <v>85</v>
          </cell>
          <cell r="N137">
            <v>4</v>
          </cell>
          <cell r="O137">
            <v>9</v>
          </cell>
          <cell r="P137">
            <v>12</v>
          </cell>
          <cell r="Q137">
            <v>65</v>
          </cell>
          <cell r="R137">
            <v>0.8</v>
          </cell>
          <cell r="S137">
            <v>115</v>
          </cell>
          <cell r="T137">
            <v>71</v>
          </cell>
          <cell r="Y137">
            <v>66</v>
          </cell>
          <cell r="Z137">
            <v>17</v>
          </cell>
          <cell r="AC137">
            <v>10.87</v>
          </cell>
          <cell r="AD137">
            <v>7.1</v>
          </cell>
          <cell r="AE137">
            <v>139</v>
          </cell>
          <cell r="AF137">
            <v>3.9</v>
          </cell>
          <cell r="AH137">
            <v>8.6</v>
          </cell>
          <cell r="AJ137">
            <v>5.4</v>
          </cell>
          <cell r="AK137">
            <v>75</v>
          </cell>
          <cell r="AM137">
            <v>253</v>
          </cell>
          <cell r="AN137">
            <v>245.3</v>
          </cell>
          <cell r="AX137">
            <v>30.3</v>
          </cell>
          <cell r="AY137">
            <v>34.6</v>
          </cell>
          <cell r="AZ137">
            <v>12.7</v>
          </cell>
          <cell r="BI137">
            <v>0.74</v>
          </cell>
          <cell r="BK137">
            <v>1.36</v>
          </cell>
          <cell r="BN137">
            <v>74.242424242424249</v>
          </cell>
          <cell r="BO137">
            <v>35.200000000000003</v>
          </cell>
          <cell r="BQ137">
            <v>107</v>
          </cell>
          <cell r="BR137">
            <v>6</v>
          </cell>
          <cell r="BT137" t="str">
            <v>車學俊</v>
          </cell>
          <cell r="BU137">
            <v>80.2</v>
          </cell>
          <cell r="BV137">
            <v>77</v>
          </cell>
          <cell r="BW137">
            <v>77</v>
          </cell>
          <cell r="BX137">
            <v>4.1558441558441593E-2</v>
          </cell>
          <cell r="BY137">
            <v>4</v>
          </cell>
          <cell r="BZ137">
            <v>44</v>
          </cell>
          <cell r="CA137">
            <v>1.6178674241819502</v>
          </cell>
        </row>
        <row r="138">
          <cell r="D138" t="str">
            <v>陳宏欣</v>
          </cell>
          <cell r="E138" t="str">
            <v>B127</v>
          </cell>
          <cell r="F138">
            <v>1120308</v>
          </cell>
          <cell r="G138">
            <v>12.92</v>
          </cell>
          <cell r="H138">
            <v>4.37</v>
          </cell>
          <cell r="I138">
            <v>12.9</v>
          </cell>
          <cell r="J138">
            <v>38.299999999999997</v>
          </cell>
          <cell r="K138">
            <v>87.6</v>
          </cell>
          <cell r="L138">
            <v>228</v>
          </cell>
          <cell r="N138">
            <v>4.3</v>
          </cell>
          <cell r="O138">
            <v>18</v>
          </cell>
          <cell r="P138">
            <v>12</v>
          </cell>
          <cell r="Q138">
            <v>102</v>
          </cell>
          <cell r="R138">
            <v>0.9</v>
          </cell>
          <cell r="S138">
            <v>184</v>
          </cell>
          <cell r="T138">
            <v>116</v>
          </cell>
          <cell r="Y138">
            <v>64</v>
          </cell>
          <cell r="Z138">
            <v>18</v>
          </cell>
          <cell r="AC138">
            <v>12.42</v>
          </cell>
          <cell r="AD138">
            <v>7.8</v>
          </cell>
          <cell r="AE138">
            <v>140</v>
          </cell>
          <cell r="AF138">
            <v>4.2</v>
          </cell>
          <cell r="AH138">
            <v>9.5</v>
          </cell>
          <cell r="AJ138">
            <v>9.6999999999999993</v>
          </cell>
          <cell r="AK138">
            <v>28</v>
          </cell>
          <cell r="AM138">
            <v>296</v>
          </cell>
          <cell r="AN138">
            <v>465.6</v>
          </cell>
          <cell r="AX138">
            <v>29.5</v>
          </cell>
          <cell r="AY138">
            <v>33.700000000000003</v>
          </cell>
          <cell r="AZ138">
            <v>13.1</v>
          </cell>
          <cell r="BI138">
            <v>0.72</v>
          </cell>
          <cell r="BK138">
            <v>1.27</v>
          </cell>
          <cell r="BN138">
            <v>71.875</v>
          </cell>
          <cell r="BO138">
            <v>34.799999999999997</v>
          </cell>
          <cell r="BQ138">
            <v>34</v>
          </cell>
          <cell r="BR138">
            <v>11.7</v>
          </cell>
          <cell r="BS138">
            <v>723</v>
          </cell>
          <cell r="BT138" t="str">
            <v>陳宏欣</v>
          </cell>
          <cell r="BU138">
            <v>69</v>
          </cell>
          <cell r="BV138">
            <v>66.8</v>
          </cell>
          <cell r="BW138">
            <v>65.7</v>
          </cell>
          <cell r="BX138">
            <v>5.0228310502283061E-2</v>
          </cell>
          <cell r="BY138">
            <v>4</v>
          </cell>
          <cell r="BZ138">
            <v>44</v>
          </cell>
          <cell r="CA138">
            <v>1.4886158611581535</v>
          </cell>
        </row>
        <row r="139">
          <cell r="D139" t="str">
            <v>宋春蘭</v>
          </cell>
          <cell r="E139" t="str">
            <v>B110</v>
          </cell>
          <cell r="F139">
            <v>1120308</v>
          </cell>
          <cell r="G139">
            <v>6.43</v>
          </cell>
          <cell r="H139">
            <v>3.78</v>
          </cell>
          <cell r="I139">
            <v>11.5</v>
          </cell>
          <cell r="J139">
            <v>36.200000000000003</v>
          </cell>
          <cell r="K139">
            <v>95.8</v>
          </cell>
          <cell r="L139">
            <v>196</v>
          </cell>
          <cell r="N139">
            <v>4</v>
          </cell>
          <cell r="O139">
            <v>22</v>
          </cell>
          <cell r="P139">
            <v>20</v>
          </cell>
          <cell r="Q139">
            <v>103</v>
          </cell>
          <cell r="R139">
            <v>0.6</v>
          </cell>
          <cell r="S139">
            <v>120</v>
          </cell>
          <cell r="T139">
            <v>110</v>
          </cell>
          <cell r="Y139">
            <v>110</v>
          </cell>
          <cell r="Z139">
            <v>27</v>
          </cell>
          <cell r="AC139">
            <v>9.75</v>
          </cell>
          <cell r="AD139">
            <v>8.6999999999999993</v>
          </cell>
          <cell r="AE139">
            <v>138</v>
          </cell>
          <cell r="AF139">
            <v>5.3</v>
          </cell>
          <cell r="AH139">
            <v>8.3000000000000007</v>
          </cell>
          <cell r="AJ139">
            <v>8.4</v>
          </cell>
          <cell r="AK139">
            <v>71</v>
          </cell>
          <cell r="AM139">
            <v>206</v>
          </cell>
          <cell r="AN139">
            <v>435.2</v>
          </cell>
          <cell r="AX139">
            <v>30.4</v>
          </cell>
          <cell r="AY139">
            <v>31.8</v>
          </cell>
          <cell r="AZ139">
            <v>14.1</v>
          </cell>
          <cell r="BI139">
            <v>0.75</v>
          </cell>
          <cell r="BK139">
            <v>1.4</v>
          </cell>
          <cell r="BN139">
            <v>75.454545454545453</v>
          </cell>
          <cell r="BO139">
            <v>31.7</v>
          </cell>
          <cell r="BQ139" t="str">
            <v/>
          </cell>
          <cell r="BT139" t="str">
            <v>宋春蘭</v>
          </cell>
          <cell r="BU139">
            <v>62.3</v>
          </cell>
          <cell r="BV139">
            <v>59.8</v>
          </cell>
          <cell r="BW139">
            <v>59.8</v>
          </cell>
          <cell r="BX139">
            <v>4.1806020066889632E-2</v>
          </cell>
          <cell r="BY139">
            <v>3.75</v>
          </cell>
          <cell r="BZ139">
            <v>44</v>
          </cell>
          <cell r="CA139">
            <v>1.6663142261341524</v>
          </cell>
        </row>
        <row r="140">
          <cell r="D140" t="str">
            <v>陳坤平</v>
          </cell>
          <cell r="E140" t="str">
            <v>B111</v>
          </cell>
          <cell r="F140">
            <v>1120308</v>
          </cell>
          <cell r="G140">
            <v>8.34</v>
          </cell>
          <cell r="H140">
            <v>3.51</v>
          </cell>
          <cell r="I140">
            <v>11.2</v>
          </cell>
          <cell r="J140">
            <v>32.6</v>
          </cell>
          <cell r="K140">
            <v>92.9</v>
          </cell>
          <cell r="L140">
            <v>269</v>
          </cell>
          <cell r="N140">
            <v>4.4000000000000004</v>
          </cell>
          <cell r="O140">
            <v>27</v>
          </cell>
          <cell r="P140">
            <v>22</v>
          </cell>
          <cell r="Q140">
            <v>78</v>
          </cell>
          <cell r="R140">
            <v>1</v>
          </cell>
          <cell r="S140">
            <v>183</v>
          </cell>
          <cell r="T140">
            <v>458</v>
          </cell>
          <cell r="Y140">
            <v>88</v>
          </cell>
          <cell r="Z140">
            <v>18</v>
          </cell>
          <cell r="AC140">
            <v>10.06</v>
          </cell>
          <cell r="AD140">
            <v>11</v>
          </cell>
          <cell r="AE140">
            <v>136</v>
          </cell>
          <cell r="AF140">
            <v>4.5999999999999996</v>
          </cell>
          <cell r="AH140">
            <v>10</v>
          </cell>
          <cell r="AJ140">
            <v>4.5999999999999996</v>
          </cell>
          <cell r="AK140">
            <v>111</v>
          </cell>
          <cell r="AM140">
            <v>315</v>
          </cell>
          <cell r="AN140">
            <v>132.30000000000001</v>
          </cell>
          <cell r="AX140">
            <v>31.9</v>
          </cell>
          <cell r="AY140">
            <v>34.4</v>
          </cell>
          <cell r="AZ140">
            <v>13.7</v>
          </cell>
          <cell r="BI140">
            <v>0.8</v>
          </cell>
          <cell r="BK140">
            <v>1.59</v>
          </cell>
          <cell r="BN140">
            <v>79.545454545454547</v>
          </cell>
          <cell r="BO140">
            <v>35.299999999999997</v>
          </cell>
          <cell r="BQ140">
            <v>147</v>
          </cell>
          <cell r="BR140">
            <v>6.2</v>
          </cell>
          <cell r="BT140" t="str">
            <v>陳坤平</v>
          </cell>
          <cell r="BU140">
            <v>71.599999999999994</v>
          </cell>
          <cell r="BV140">
            <v>69.599999999999994</v>
          </cell>
          <cell r="BW140">
            <v>70</v>
          </cell>
          <cell r="BX140">
            <v>2.2857142857142777E-2</v>
          </cell>
          <cell r="BY140">
            <v>4</v>
          </cell>
          <cell r="BZ140">
            <v>44</v>
          </cell>
          <cell r="CA140">
            <v>1.8514650010327869</v>
          </cell>
        </row>
        <row r="141">
          <cell r="D141" t="str">
            <v>邱游梅</v>
          </cell>
          <cell r="E141" t="str">
            <v>B112</v>
          </cell>
          <cell r="F141">
            <v>1120308</v>
          </cell>
          <cell r="G141">
            <v>5.86</v>
          </cell>
          <cell r="H141">
            <v>3.24</v>
          </cell>
          <cell r="I141">
            <v>10.9</v>
          </cell>
          <cell r="J141">
            <v>32.6</v>
          </cell>
          <cell r="K141">
            <v>100.6</v>
          </cell>
          <cell r="L141">
            <v>163</v>
          </cell>
          <cell r="N141">
            <v>3.8</v>
          </cell>
          <cell r="O141">
            <v>21</v>
          </cell>
          <cell r="P141">
            <v>14</v>
          </cell>
          <cell r="Q141">
            <v>84</v>
          </cell>
          <cell r="R141">
            <v>0.6</v>
          </cell>
          <cell r="S141">
            <v>150</v>
          </cell>
          <cell r="T141">
            <v>113</v>
          </cell>
          <cell r="Y141">
            <v>78</v>
          </cell>
          <cell r="Z141">
            <v>13</v>
          </cell>
          <cell r="AC141">
            <v>9</v>
          </cell>
          <cell r="AD141">
            <v>5.9</v>
          </cell>
          <cell r="AE141">
            <v>132</v>
          </cell>
          <cell r="AF141">
            <v>5.5</v>
          </cell>
          <cell r="AH141">
            <v>8.8000000000000007</v>
          </cell>
          <cell r="AJ141">
            <v>4.0999999999999996</v>
          </cell>
          <cell r="AK141">
            <v>31</v>
          </cell>
          <cell r="AM141">
            <v>244</v>
          </cell>
          <cell r="AN141">
            <v>477</v>
          </cell>
          <cell r="AX141">
            <v>33.6</v>
          </cell>
          <cell r="AY141">
            <v>33.4</v>
          </cell>
          <cell r="AZ141">
            <v>13.9</v>
          </cell>
          <cell r="BI141">
            <v>0.83</v>
          </cell>
          <cell r="BK141">
            <v>1.79</v>
          </cell>
          <cell r="BN141">
            <v>83.333333333333343</v>
          </cell>
          <cell r="BO141">
            <v>36.4</v>
          </cell>
          <cell r="BQ141" t="str">
            <v/>
          </cell>
          <cell r="BT141" t="str">
            <v>邱游梅</v>
          </cell>
          <cell r="BU141">
            <v>49.4</v>
          </cell>
          <cell r="BV141">
            <v>47.7</v>
          </cell>
          <cell r="BW141">
            <v>47.7</v>
          </cell>
          <cell r="BX141">
            <v>3.563941299790347E-2</v>
          </cell>
          <cell r="BY141">
            <v>4</v>
          </cell>
          <cell r="BZ141">
            <v>44</v>
          </cell>
          <cell r="CA141">
            <v>2.1267206840986002</v>
          </cell>
        </row>
        <row r="142">
          <cell r="D142" t="str">
            <v>楊江南</v>
          </cell>
          <cell r="E142" t="str">
            <v>B207</v>
          </cell>
          <cell r="F142">
            <v>1120308</v>
          </cell>
          <cell r="G142">
            <v>5.26</v>
          </cell>
          <cell r="H142">
            <v>3.56</v>
          </cell>
          <cell r="I142">
            <v>11.9</v>
          </cell>
          <cell r="J142">
            <v>33.799999999999997</v>
          </cell>
          <cell r="K142">
            <v>94.9</v>
          </cell>
          <cell r="L142">
            <v>160</v>
          </cell>
          <cell r="N142">
            <v>4.2</v>
          </cell>
          <cell r="O142">
            <v>16</v>
          </cell>
          <cell r="P142">
            <v>5</v>
          </cell>
          <cell r="Q142">
            <v>46</v>
          </cell>
          <cell r="R142">
            <v>0.8</v>
          </cell>
          <cell r="S142">
            <v>145</v>
          </cell>
          <cell r="T142">
            <v>306</v>
          </cell>
          <cell r="Y142">
            <v>77</v>
          </cell>
          <cell r="Z142">
            <v>18</v>
          </cell>
          <cell r="AC142">
            <v>11.43</v>
          </cell>
          <cell r="AD142">
            <v>6.7</v>
          </cell>
          <cell r="AE142">
            <v>137</v>
          </cell>
          <cell r="AF142">
            <v>4.5999999999999996</v>
          </cell>
          <cell r="AH142">
            <v>8.8000000000000007</v>
          </cell>
          <cell r="AJ142">
            <v>5.0999999999999996</v>
          </cell>
          <cell r="AK142">
            <v>63</v>
          </cell>
          <cell r="AM142">
            <v>225</v>
          </cell>
          <cell r="AN142">
            <v>606.5</v>
          </cell>
          <cell r="AX142">
            <v>33.4</v>
          </cell>
          <cell r="AY142">
            <v>35.200000000000003</v>
          </cell>
          <cell r="AZ142">
            <v>13.3</v>
          </cell>
          <cell r="BI142">
            <v>0.77</v>
          </cell>
          <cell r="BK142">
            <v>1.45</v>
          </cell>
          <cell r="BN142">
            <v>76.623376623376629</v>
          </cell>
          <cell r="BO142">
            <v>35.6</v>
          </cell>
          <cell r="BQ142" t="str">
            <v/>
          </cell>
          <cell r="BT142" t="str">
            <v>楊江南</v>
          </cell>
          <cell r="BU142">
            <v>69.75</v>
          </cell>
          <cell r="BV142">
            <v>67.7</v>
          </cell>
          <cell r="BW142">
            <v>67.599999999999994</v>
          </cell>
          <cell r="BX142">
            <v>3.1804733727810737E-2</v>
          </cell>
          <cell r="BY142">
            <v>4</v>
          </cell>
          <cell r="BZ142">
            <v>44</v>
          </cell>
          <cell r="CA142">
            <v>1.6969930327969935</v>
          </cell>
        </row>
        <row r="143">
          <cell r="D143" t="str">
            <v>王吳秀春</v>
          </cell>
          <cell r="E143" t="str">
            <v>B208</v>
          </cell>
          <cell r="F143">
            <v>1120308</v>
          </cell>
          <cell r="G143">
            <v>6.55</v>
          </cell>
          <cell r="H143">
            <v>3.31</v>
          </cell>
          <cell r="I143">
            <v>10.7</v>
          </cell>
          <cell r="J143">
            <v>31.3</v>
          </cell>
          <cell r="K143">
            <v>94.6</v>
          </cell>
          <cell r="L143">
            <v>164</v>
          </cell>
          <cell r="N143">
            <v>3.5</v>
          </cell>
          <cell r="O143">
            <v>11</v>
          </cell>
          <cell r="P143">
            <v>13</v>
          </cell>
          <cell r="Q143">
            <v>93</v>
          </cell>
          <cell r="R143">
            <v>1.1000000000000001</v>
          </cell>
          <cell r="S143">
            <v>147</v>
          </cell>
          <cell r="T143">
            <v>104</v>
          </cell>
          <cell r="Y143">
            <v>74</v>
          </cell>
          <cell r="Z143">
            <v>11</v>
          </cell>
          <cell r="AC143">
            <v>7.12</v>
          </cell>
          <cell r="AD143">
            <v>7</v>
          </cell>
          <cell r="AE143">
            <v>137</v>
          </cell>
          <cell r="AF143">
            <v>3.5</v>
          </cell>
          <cell r="AH143">
            <v>10.7</v>
          </cell>
          <cell r="AJ143">
            <v>3.6</v>
          </cell>
          <cell r="AK143">
            <v>70</v>
          </cell>
          <cell r="AM143">
            <v>194</v>
          </cell>
          <cell r="AN143">
            <v>621.5</v>
          </cell>
          <cell r="AX143">
            <v>32.299999999999997</v>
          </cell>
          <cell r="AY143">
            <v>34.200000000000003</v>
          </cell>
          <cell r="AZ143">
            <v>12.4</v>
          </cell>
          <cell r="BI143">
            <v>0.85</v>
          </cell>
          <cell r="BK143">
            <v>1.91</v>
          </cell>
          <cell r="BN143">
            <v>85.13513513513513</v>
          </cell>
          <cell r="BO143">
            <v>33.799999999999997</v>
          </cell>
          <cell r="BQ143" t="str">
            <v/>
          </cell>
          <cell r="BS143">
            <v>280</v>
          </cell>
          <cell r="BT143" t="str">
            <v>王吳秀春</v>
          </cell>
          <cell r="BU143">
            <v>42.65</v>
          </cell>
          <cell r="BV143">
            <v>42.6</v>
          </cell>
          <cell r="BW143">
            <v>42.6</v>
          </cell>
          <cell r="BX143">
            <v>1.1737089201877267E-3</v>
          </cell>
          <cell r="BY143">
            <v>4</v>
          </cell>
          <cell r="BZ143">
            <v>44</v>
          </cell>
          <cell r="CA143">
            <v>2.1526730550719626</v>
          </cell>
        </row>
        <row r="144">
          <cell r="D144" t="str">
            <v>王明仁</v>
          </cell>
          <cell r="E144" t="str">
            <v>B209</v>
          </cell>
          <cell r="F144">
            <v>1120308</v>
          </cell>
          <cell r="G144">
            <v>5.27</v>
          </cell>
          <cell r="H144">
            <v>3.61</v>
          </cell>
          <cell r="I144">
            <v>10.9</v>
          </cell>
          <cell r="J144">
            <v>32.6</v>
          </cell>
          <cell r="K144">
            <v>90.3</v>
          </cell>
          <cell r="L144">
            <v>186</v>
          </cell>
          <cell r="N144">
            <v>3.9</v>
          </cell>
          <cell r="O144">
            <v>15</v>
          </cell>
          <cell r="P144">
            <v>14</v>
          </cell>
          <cell r="Q144">
            <v>75</v>
          </cell>
          <cell r="R144">
            <v>0.7</v>
          </cell>
          <cell r="S144">
            <v>143</v>
          </cell>
          <cell r="T144">
            <v>131</v>
          </cell>
          <cell r="Y144">
            <v>62</v>
          </cell>
          <cell r="Z144">
            <v>16</v>
          </cell>
          <cell r="AC144">
            <v>9.5299999999999994</v>
          </cell>
          <cell r="AD144">
            <v>5.9</v>
          </cell>
          <cell r="AE144">
            <v>133</v>
          </cell>
          <cell r="AF144">
            <v>4.5999999999999996</v>
          </cell>
          <cell r="AH144">
            <v>8.5</v>
          </cell>
          <cell r="AJ144">
            <v>3.2</v>
          </cell>
          <cell r="AK144">
            <v>61</v>
          </cell>
          <cell r="AM144">
            <v>263</v>
          </cell>
          <cell r="AN144">
            <v>284</v>
          </cell>
          <cell r="AX144">
            <v>30.2</v>
          </cell>
          <cell r="AY144">
            <v>33.4</v>
          </cell>
          <cell r="AZ144">
            <v>14.6</v>
          </cell>
          <cell r="BI144">
            <v>0.74</v>
          </cell>
          <cell r="BK144">
            <v>1.35</v>
          </cell>
          <cell r="BN144">
            <v>74.193548387096769</v>
          </cell>
          <cell r="BO144">
            <v>33.700000000000003</v>
          </cell>
          <cell r="BQ144" t="str">
            <v/>
          </cell>
          <cell r="BT144" t="str">
            <v>王明仁</v>
          </cell>
          <cell r="BU144">
            <v>56</v>
          </cell>
          <cell r="BV144">
            <v>55.3</v>
          </cell>
          <cell r="BW144">
            <v>54.6</v>
          </cell>
          <cell r="BX144">
            <v>2.5641025641025616E-2</v>
          </cell>
          <cell r="BY144">
            <v>4</v>
          </cell>
          <cell r="BZ144">
            <v>44</v>
          </cell>
          <cell r="CA144">
            <v>1.5261345241871118</v>
          </cell>
        </row>
        <row r="145">
          <cell r="D145" t="str">
            <v>張貽權</v>
          </cell>
          <cell r="E145" t="str">
            <v>B210</v>
          </cell>
          <cell r="F145">
            <v>1120308</v>
          </cell>
          <cell r="G145">
            <v>8.48</v>
          </cell>
          <cell r="H145">
            <v>3.1</v>
          </cell>
          <cell r="I145">
            <v>9.9</v>
          </cell>
          <cell r="J145">
            <v>29.5</v>
          </cell>
          <cell r="K145">
            <v>95.2</v>
          </cell>
          <cell r="L145">
            <v>232</v>
          </cell>
          <cell r="N145">
            <v>4.4000000000000004</v>
          </cell>
          <cell r="O145">
            <v>22</v>
          </cell>
          <cell r="P145">
            <v>23</v>
          </cell>
          <cell r="Q145">
            <v>104</v>
          </cell>
          <cell r="R145">
            <v>1</v>
          </cell>
          <cell r="S145">
            <v>146</v>
          </cell>
          <cell r="T145">
            <v>89</v>
          </cell>
          <cell r="Y145">
            <v>80</v>
          </cell>
          <cell r="Z145">
            <v>19</v>
          </cell>
          <cell r="AC145">
            <v>11.98</v>
          </cell>
          <cell r="AD145">
            <v>6.7</v>
          </cell>
          <cell r="AE145">
            <v>139</v>
          </cell>
          <cell r="AF145">
            <v>6</v>
          </cell>
          <cell r="AH145">
            <v>10</v>
          </cell>
          <cell r="AJ145">
            <v>5.8</v>
          </cell>
          <cell r="AK145">
            <v>63</v>
          </cell>
          <cell r="AM145">
            <v>262</v>
          </cell>
          <cell r="AN145">
            <v>771.3</v>
          </cell>
          <cell r="AX145">
            <v>31.9</v>
          </cell>
          <cell r="AY145">
            <v>33.6</v>
          </cell>
          <cell r="AZ145">
            <v>14.7</v>
          </cell>
          <cell r="BI145">
            <v>0.76</v>
          </cell>
          <cell r="BK145">
            <v>1.44</v>
          </cell>
          <cell r="BN145">
            <v>76.25</v>
          </cell>
          <cell r="BO145">
            <v>33.1</v>
          </cell>
          <cell r="BQ145" t="str">
            <v/>
          </cell>
          <cell r="BT145" t="str">
            <v>張貽權</v>
          </cell>
          <cell r="BU145">
            <v>60.5</v>
          </cell>
          <cell r="BV145">
            <v>59</v>
          </cell>
          <cell r="BW145">
            <v>59</v>
          </cell>
          <cell r="BX145">
            <v>2.5423728813559324E-2</v>
          </cell>
          <cell r="BY145">
            <v>4</v>
          </cell>
          <cell r="BZ145">
            <v>44</v>
          </cell>
          <cell r="CA145">
            <v>1.662870685723814</v>
          </cell>
        </row>
        <row r="146">
          <cell r="D146" t="str">
            <v>陳許美玉</v>
          </cell>
          <cell r="E146" t="str">
            <v>B211</v>
          </cell>
          <cell r="F146">
            <v>1120306</v>
          </cell>
          <cell r="G146">
            <v>7.42</v>
          </cell>
          <cell r="H146">
            <v>3.22</v>
          </cell>
          <cell r="I146">
            <v>9.8000000000000007</v>
          </cell>
          <cell r="J146">
            <v>30.7</v>
          </cell>
          <cell r="K146">
            <v>95.3</v>
          </cell>
          <cell r="L146">
            <v>162</v>
          </cell>
          <cell r="N146">
            <v>3.6</v>
          </cell>
          <cell r="O146">
            <v>21</v>
          </cell>
          <cell r="P146">
            <v>22</v>
          </cell>
          <cell r="Q146">
            <v>37</v>
          </cell>
          <cell r="R146">
            <v>0.7</v>
          </cell>
          <cell r="S146">
            <v>155</v>
          </cell>
          <cell r="T146">
            <v>68</v>
          </cell>
          <cell r="Y146">
            <v>84</v>
          </cell>
          <cell r="Z146">
            <v>19</v>
          </cell>
          <cell r="AC146">
            <v>8.02</v>
          </cell>
          <cell r="AD146">
            <v>7</v>
          </cell>
          <cell r="AE146">
            <v>139</v>
          </cell>
          <cell r="AF146">
            <v>4.4000000000000004</v>
          </cell>
          <cell r="AH146">
            <v>10.4</v>
          </cell>
          <cell r="AJ146">
            <v>2.2999999999999998</v>
          </cell>
          <cell r="AK146">
            <v>47</v>
          </cell>
          <cell r="AM146">
            <v>276</v>
          </cell>
          <cell r="AN146">
            <v>643.29999999999995</v>
          </cell>
          <cell r="AX146">
            <v>30.4</v>
          </cell>
          <cell r="AY146">
            <v>31.9</v>
          </cell>
          <cell r="AZ146">
            <v>13.2</v>
          </cell>
          <cell r="BI146">
            <v>0.77</v>
          </cell>
          <cell r="BK146">
            <v>1.49</v>
          </cell>
          <cell r="BN146">
            <v>77.38095238095238</v>
          </cell>
          <cell r="BO146">
            <v>30.5</v>
          </cell>
          <cell r="BQ146">
            <v>233</v>
          </cell>
          <cell r="BR146">
            <v>6</v>
          </cell>
          <cell r="BT146" t="str">
            <v>陳許美玉</v>
          </cell>
          <cell r="BU146">
            <v>66.3</v>
          </cell>
          <cell r="BV146">
            <v>63.7</v>
          </cell>
          <cell r="BW146">
            <v>63.3</v>
          </cell>
          <cell r="BX146">
            <v>4.7393364928909956E-2</v>
          </cell>
          <cell r="BY146">
            <v>3.67</v>
          </cell>
          <cell r="BZ146">
            <v>44</v>
          </cell>
          <cell r="CA146">
            <v>1.7563648286142901</v>
          </cell>
        </row>
        <row r="147">
          <cell r="D147" t="str">
            <v>楊文吉</v>
          </cell>
          <cell r="E147" t="str">
            <v>U110</v>
          </cell>
          <cell r="F147">
            <v>1120308</v>
          </cell>
          <cell r="G147">
            <v>6.84</v>
          </cell>
          <cell r="H147">
            <v>3.45</v>
          </cell>
          <cell r="I147">
            <v>10.9</v>
          </cell>
          <cell r="J147">
            <v>32.200000000000003</v>
          </cell>
          <cell r="K147">
            <v>93.3</v>
          </cell>
          <cell r="L147">
            <v>240</v>
          </cell>
          <cell r="N147">
            <v>4</v>
          </cell>
          <cell r="O147">
            <v>8</v>
          </cell>
          <cell r="P147">
            <v>9</v>
          </cell>
          <cell r="Q147">
            <v>34</v>
          </cell>
          <cell r="R147">
            <v>0.8</v>
          </cell>
          <cell r="S147">
            <v>194</v>
          </cell>
          <cell r="T147">
            <v>68</v>
          </cell>
          <cell r="Y147">
            <v>59</v>
          </cell>
          <cell r="Z147">
            <v>19</v>
          </cell>
          <cell r="AC147">
            <v>8.73</v>
          </cell>
          <cell r="AD147">
            <v>8</v>
          </cell>
          <cell r="AE147">
            <v>134</v>
          </cell>
          <cell r="AF147">
            <v>4.2</v>
          </cell>
          <cell r="AH147">
            <v>8.1</v>
          </cell>
          <cell r="AJ147">
            <v>4.8</v>
          </cell>
          <cell r="AK147">
            <v>88</v>
          </cell>
          <cell r="AM147">
            <v>274</v>
          </cell>
          <cell r="AN147">
            <v>166.3</v>
          </cell>
          <cell r="AX147">
            <v>31.6</v>
          </cell>
          <cell r="AY147">
            <v>33.9</v>
          </cell>
          <cell r="AZ147">
            <v>13</v>
          </cell>
          <cell r="BI147">
            <v>0.68</v>
          </cell>
          <cell r="BK147">
            <v>1.1299999999999999</v>
          </cell>
          <cell r="BN147">
            <v>67.796610169491515</v>
          </cell>
          <cell r="BO147">
            <v>35.200000000000003</v>
          </cell>
          <cell r="BQ147">
            <v>185</v>
          </cell>
          <cell r="BR147">
            <v>6.7</v>
          </cell>
          <cell r="BT147" t="str">
            <v>楊文吉</v>
          </cell>
          <cell r="BU147">
            <v>73.95</v>
          </cell>
          <cell r="BV147">
            <v>70</v>
          </cell>
          <cell r="BW147">
            <v>71</v>
          </cell>
          <cell r="BX147">
            <v>4.1549295774647929E-2</v>
          </cell>
          <cell r="BY147">
            <v>4</v>
          </cell>
          <cell r="BZ147">
            <v>44</v>
          </cell>
          <cell r="CA147">
            <v>1.3998700629246466</v>
          </cell>
        </row>
        <row r="148">
          <cell r="D148" t="str">
            <v>施文俊</v>
          </cell>
          <cell r="E148" t="str">
            <v>U118</v>
          </cell>
          <cell r="F148">
            <v>1120308</v>
          </cell>
          <cell r="G148">
            <v>5.79</v>
          </cell>
          <cell r="H148">
            <v>2.97</v>
          </cell>
          <cell r="I148">
            <v>9.4</v>
          </cell>
          <cell r="J148">
            <v>28</v>
          </cell>
          <cell r="K148">
            <v>94.3</v>
          </cell>
          <cell r="L148">
            <v>238</v>
          </cell>
          <cell r="N148">
            <v>4.0999999999999996</v>
          </cell>
          <cell r="O148">
            <v>13</v>
          </cell>
          <cell r="P148">
            <v>5</v>
          </cell>
          <cell r="Q148">
            <v>84</v>
          </cell>
          <cell r="R148">
            <v>0.8</v>
          </cell>
          <cell r="S148">
            <v>256</v>
          </cell>
          <cell r="T148">
            <v>429</v>
          </cell>
          <cell r="Y148">
            <v>64</v>
          </cell>
          <cell r="Z148">
            <v>16</v>
          </cell>
          <cell r="AC148">
            <v>13.26</v>
          </cell>
          <cell r="AD148">
            <v>7.4</v>
          </cell>
          <cell r="AE148">
            <v>137</v>
          </cell>
          <cell r="AF148">
            <v>4.2</v>
          </cell>
          <cell r="AH148">
            <v>8.8000000000000007</v>
          </cell>
          <cell r="AJ148">
            <v>4.0999999999999996</v>
          </cell>
          <cell r="AK148">
            <v>105</v>
          </cell>
          <cell r="AM148">
            <v>267</v>
          </cell>
          <cell r="AN148">
            <v>754.3</v>
          </cell>
          <cell r="AX148">
            <v>31.6</v>
          </cell>
          <cell r="AY148">
            <v>33.6</v>
          </cell>
          <cell r="AZ148">
            <v>14.2</v>
          </cell>
          <cell r="BI148">
            <v>0.75</v>
          </cell>
          <cell r="BK148">
            <v>1.39</v>
          </cell>
          <cell r="BN148">
            <v>75</v>
          </cell>
          <cell r="BO148">
            <v>36.5</v>
          </cell>
          <cell r="BQ148" t="str">
            <v/>
          </cell>
          <cell r="BT148" t="str">
            <v>施文俊</v>
          </cell>
          <cell r="BU148">
            <v>69.3</v>
          </cell>
          <cell r="BV148">
            <v>67.8</v>
          </cell>
          <cell r="BW148">
            <v>67.5</v>
          </cell>
          <cell r="BX148">
            <v>2.6666666666666623E-2</v>
          </cell>
          <cell r="BY148">
            <v>3.5</v>
          </cell>
          <cell r="BZ148">
            <v>44</v>
          </cell>
          <cell r="CA148">
            <v>1.5742150652514504</v>
          </cell>
        </row>
        <row r="149">
          <cell r="D149" t="str">
            <v>江高貴</v>
          </cell>
          <cell r="E149" t="str">
            <v>U119</v>
          </cell>
          <cell r="F149">
            <v>1120308</v>
          </cell>
          <cell r="G149">
            <v>5.94</v>
          </cell>
          <cell r="H149">
            <v>3.83</v>
          </cell>
          <cell r="I149">
            <v>11.9</v>
          </cell>
          <cell r="J149">
            <v>34.6</v>
          </cell>
          <cell r="K149">
            <v>90.3</v>
          </cell>
          <cell r="L149">
            <v>237</v>
          </cell>
          <cell r="N149">
            <v>4.0999999999999996</v>
          </cell>
          <cell r="O149">
            <v>15</v>
          </cell>
          <cell r="P149">
            <v>17</v>
          </cell>
          <cell r="Q149">
            <v>62</v>
          </cell>
          <cell r="R149">
            <v>0.8</v>
          </cell>
          <cell r="S149">
            <v>131</v>
          </cell>
          <cell r="T149">
            <v>99</v>
          </cell>
          <cell r="Y149">
            <v>67</v>
          </cell>
          <cell r="Z149">
            <v>19</v>
          </cell>
          <cell r="AC149">
            <v>11.48</v>
          </cell>
          <cell r="AD149">
            <v>5.7</v>
          </cell>
          <cell r="AE149">
            <v>136</v>
          </cell>
          <cell r="AF149">
            <v>4.5999999999999996</v>
          </cell>
          <cell r="AH149">
            <v>9.1999999999999993</v>
          </cell>
          <cell r="AJ149">
            <v>4.8</v>
          </cell>
          <cell r="AK149">
            <v>67</v>
          </cell>
          <cell r="AM149">
            <v>229</v>
          </cell>
          <cell r="AN149">
            <v>116.1</v>
          </cell>
          <cell r="AX149">
            <v>31.1</v>
          </cell>
          <cell r="AY149">
            <v>34.4</v>
          </cell>
          <cell r="AZ149">
            <v>13.5</v>
          </cell>
          <cell r="BI149">
            <v>0.72</v>
          </cell>
          <cell r="BK149">
            <v>1.26</v>
          </cell>
          <cell r="BN149">
            <v>71.641791044776127</v>
          </cell>
          <cell r="BO149">
            <v>34</v>
          </cell>
          <cell r="BQ149">
            <v>164</v>
          </cell>
          <cell r="BT149" t="str">
            <v>江高貴</v>
          </cell>
          <cell r="BU149">
            <v>67.7</v>
          </cell>
          <cell r="BV149">
            <v>65.8</v>
          </cell>
          <cell r="BW149">
            <v>65.8</v>
          </cell>
          <cell r="BX149">
            <v>2.8875379939209814E-2</v>
          </cell>
          <cell r="BY149">
            <v>4</v>
          </cell>
          <cell r="BZ149">
            <v>44</v>
          </cell>
          <cell r="CA149">
            <v>1.4668275706167018</v>
          </cell>
        </row>
        <row r="150">
          <cell r="D150" t="str">
            <v>林青熥</v>
          </cell>
          <cell r="E150" t="str">
            <v>U121</v>
          </cell>
          <cell r="F150">
            <v>1120308</v>
          </cell>
          <cell r="G150">
            <v>8.19</v>
          </cell>
          <cell r="H150">
            <v>5.94</v>
          </cell>
          <cell r="I150">
            <v>16.100000000000001</v>
          </cell>
          <cell r="J150">
            <v>48.9</v>
          </cell>
          <cell r="K150">
            <v>82.3</v>
          </cell>
          <cell r="L150">
            <v>197</v>
          </cell>
          <cell r="N150">
            <v>3.7</v>
          </cell>
          <cell r="O150">
            <v>11</v>
          </cell>
          <cell r="P150">
            <v>14</v>
          </cell>
          <cell r="Q150">
            <v>63</v>
          </cell>
          <cell r="R150">
            <v>0.9</v>
          </cell>
          <cell r="S150">
            <v>111</v>
          </cell>
          <cell r="T150">
            <v>140</v>
          </cell>
          <cell r="Y150">
            <v>67</v>
          </cell>
          <cell r="Z150">
            <v>18</v>
          </cell>
          <cell r="AC150">
            <v>13.42</v>
          </cell>
          <cell r="AD150">
            <v>7.4</v>
          </cell>
          <cell r="AE150">
            <v>140</v>
          </cell>
          <cell r="AF150">
            <v>4.3</v>
          </cell>
          <cell r="AH150">
            <v>10.4</v>
          </cell>
          <cell r="AJ150">
            <v>5.7</v>
          </cell>
          <cell r="AK150">
            <v>63</v>
          </cell>
          <cell r="AM150">
            <v>271</v>
          </cell>
          <cell r="AN150">
            <v>42.9</v>
          </cell>
          <cell r="AX150">
            <v>27.1</v>
          </cell>
          <cell r="AY150">
            <v>32.9</v>
          </cell>
          <cell r="AZ150">
            <v>13.8</v>
          </cell>
          <cell r="BI150">
            <v>0.73</v>
          </cell>
          <cell r="BK150">
            <v>1.31</v>
          </cell>
          <cell r="BN150">
            <v>73.134328358208961</v>
          </cell>
          <cell r="BO150">
            <v>29.7</v>
          </cell>
          <cell r="BQ150" t="str">
            <v/>
          </cell>
          <cell r="BT150" t="str">
            <v>林青熥</v>
          </cell>
          <cell r="BU150">
            <v>76.95</v>
          </cell>
          <cell r="BV150">
            <v>75.099999999999994</v>
          </cell>
          <cell r="BW150">
            <v>75.3</v>
          </cell>
          <cell r="BX150">
            <v>2.1912350597609639E-2</v>
          </cell>
          <cell r="BY150">
            <v>4</v>
          </cell>
          <cell r="BZ150">
            <v>44</v>
          </cell>
          <cell r="CA150">
            <v>1.51651678243175</v>
          </cell>
        </row>
        <row r="151">
          <cell r="D151" t="str">
            <v>李錦濤</v>
          </cell>
          <cell r="E151" t="str">
            <v>U122</v>
          </cell>
          <cell r="F151">
            <v>1120308</v>
          </cell>
          <cell r="G151">
            <v>5.91</v>
          </cell>
          <cell r="H151">
            <v>3.85</v>
          </cell>
          <cell r="I151">
            <v>11.9</v>
          </cell>
          <cell r="J151">
            <v>35.700000000000003</v>
          </cell>
          <cell r="K151">
            <v>92.7</v>
          </cell>
          <cell r="L151">
            <v>232</v>
          </cell>
          <cell r="N151">
            <v>3.7</v>
          </cell>
          <cell r="O151">
            <v>23</v>
          </cell>
          <cell r="P151">
            <v>26</v>
          </cell>
          <cell r="Q151">
            <v>171</v>
          </cell>
          <cell r="R151">
            <v>1</v>
          </cell>
          <cell r="S151">
            <v>166</v>
          </cell>
          <cell r="T151">
            <v>63</v>
          </cell>
          <cell r="Y151">
            <v>100</v>
          </cell>
          <cell r="Z151">
            <v>30</v>
          </cell>
          <cell r="AC151">
            <v>9.4700000000000006</v>
          </cell>
          <cell r="AD151">
            <v>6.9</v>
          </cell>
          <cell r="AE151">
            <v>134</v>
          </cell>
          <cell r="AF151">
            <v>5.4</v>
          </cell>
          <cell r="AH151">
            <v>9.6</v>
          </cell>
          <cell r="AJ151">
            <v>7</v>
          </cell>
          <cell r="AK151">
            <v>36</v>
          </cell>
          <cell r="AM151">
            <v>230</v>
          </cell>
          <cell r="AN151">
            <v>276</v>
          </cell>
          <cell r="AX151">
            <v>30.9</v>
          </cell>
          <cell r="AY151">
            <v>33.299999999999997</v>
          </cell>
          <cell r="AZ151">
            <v>14.8</v>
          </cell>
          <cell r="BI151">
            <v>0.7</v>
          </cell>
          <cell r="BK151">
            <v>1.2</v>
          </cell>
          <cell r="BN151">
            <v>70</v>
          </cell>
          <cell r="BO151">
            <v>31.9</v>
          </cell>
          <cell r="BQ151">
            <v>167</v>
          </cell>
          <cell r="BR151">
            <v>8</v>
          </cell>
          <cell r="BT151" t="str">
            <v>李錦濤</v>
          </cell>
          <cell r="BU151">
            <v>61.3</v>
          </cell>
          <cell r="BV151">
            <v>57.6</v>
          </cell>
          <cell r="BW151">
            <v>57</v>
          </cell>
          <cell r="BX151">
            <v>7.5438596491228027E-2</v>
          </cell>
          <cell r="BY151">
            <v>4</v>
          </cell>
          <cell r="BZ151">
            <v>44</v>
          </cell>
          <cell r="CA151">
            <v>1.5062648262490579</v>
          </cell>
        </row>
        <row r="152">
          <cell r="D152" t="str">
            <v>謝永發</v>
          </cell>
          <cell r="E152" t="str">
            <v>U218</v>
          </cell>
          <cell r="F152">
            <v>1120308</v>
          </cell>
          <cell r="G152">
            <v>4.41</v>
          </cell>
          <cell r="H152">
            <v>4.4000000000000004</v>
          </cell>
          <cell r="I152">
            <v>13.8</v>
          </cell>
          <cell r="J152">
            <v>41</v>
          </cell>
          <cell r="K152">
            <v>93.2</v>
          </cell>
          <cell r="L152">
            <v>117</v>
          </cell>
          <cell r="N152">
            <v>3.8</v>
          </cell>
          <cell r="O152">
            <v>15</v>
          </cell>
          <cell r="P152">
            <v>15</v>
          </cell>
          <cell r="Q152">
            <v>58</v>
          </cell>
          <cell r="R152">
            <v>0.9</v>
          </cell>
          <cell r="S152">
            <v>214</v>
          </cell>
          <cell r="T152">
            <v>161</v>
          </cell>
          <cell r="Y152">
            <v>89</v>
          </cell>
          <cell r="Z152">
            <v>25</v>
          </cell>
          <cell r="AC152">
            <v>13.18</v>
          </cell>
          <cell r="AD152">
            <v>7.4</v>
          </cell>
          <cell r="AE152">
            <v>134</v>
          </cell>
          <cell r="AF152">
            <v>5.9</v>
          </cell>
          <cell r="AH152">
            <v>9.1</v>
          </cell>
          <cell r="AJ152">
            <v>5</v>
          </cell>
          <cell r="AK152">
            <v>98</v>
          </cell>
          <cell r="AM152">
            <v>164</v>
          </cell>
          <cell r="AN152">
            <v>329.9</v>
          </cell>
          <cell r="AX152">
            <v>31.4</v>
          </cell>
          <cell r="AY152">
            <v>33.700000000000003</v>
          </cell>
          <cell r="AZ152">
            <v>13.1</v>
          </cell>
          <cell r="BI152">
            <v>0.72</v>
          </cell>
          <cell r="BK152">
            <v>1.27</v>
          </cell>
          <cell r="BN152">
            <v>71.910112359550567</v>
          </cell>
          <cell r="BO152">
            <v>36</v>
          </cell>
          <cell r="BQ152" t="str">
            <v/>
          </cell>
          <cell r="BT152" t="str">
            <v>謝永發</v>
          </cell>
          <cell r="BU152">
            <v>71.400000000000006</v>
          </cell>
          <cell r="BV152">
            <v>69.5</v>
          </cell>
          <cell r="BW152">
            <v>69.3</v>
          </cell>
          <cell r="BX152">
            <v>3.0303030303030429E-2</v>
          </cell>
          <cell r="BY152">
            <v>4</v>
          </cell>
          <cell r="BZ152">
            <v>44</v>
          </cell>
          <cell r="CA152">
            <v>1.4731837273442003</v>
          </cell>
        </row>
        <row r="153">
          <cell r="D153" t="str">
            <v>王志雄</v>
          </cell>
          <cell r="E153" t="str">
            <v>U219</v>
          </cell>
          <cell r="F153">
            <v>1120308</v>
          </cell>
          <cell r="G153">
            <v>8.02</v>
          </cell>
          <cell r="H153">
            <v>3.97</v>
          </cell>
          <cell r="I153">
            <v>9.4</v>
          </cell>
          <cell r="J153">
            <v>28.9</v>
          </cell>
          <cell r="K153">
            <v>72.8</v>
          </cell>
          <cell r="L153">
            <v>193</v>
          </cell>
          <cell r="N153">
            <v>4.0999999999999996</v>
          </cell>
          <cell r="O153">
            <v>12</v>
          </cell>
          <cell r="P153">
            <v>14</v>
          </cell>
          <cell r="Q153">
            <v>64</v>
          </cell>
          <cell r="R153">
            <v>0.8</v>
          </cell>
          <cell r="S153">
            <v>98</v>
          </cell>
          <cell r="T153">
            <v>95</v>
          </cell>
          <cell r="Y153">
            <v>82</v>
          </cell>
          <cell r="Z153">
            <v>25</v>
          </cell>
          <cell r="AC153">
            <v>13.86</v>
          </cell>
          <cell r="AD153">
            <v>8</v>
          </cell>
          <cell r="AE153">
            <v>140</v>
          </cell>
          <cell r="AF153">
            <v>5.8</v>
          </cell>
          <cell r="AH153">
            <v>9.4</v>
          </cell>
          <cell r="AJ153">
            <v>5.2</v>
          </cell>
          <cell r="AK153">
            <v>78</v>
          </cell>
          <cell r="AM153">
            <v>247</v>
          </cell>
          <cell r="AN153">
            <v>465.6</v>
          </cell>
          <cell r="AX153">
            <v>23.7</v>
          </cell>
          <cell r="AY153">
            <v>32.5</v>
          </cell>
          <cell r="AZ153">
            <v>14.8</v>
          </cell>
          <cell r="BI153">
            <v>0.7</v>
          </cell>
          <cell r="BK153">
            <v>1.19</v>
          </cell>
          <cell r="BN153">
            <v>69.512195121951208</v>
          </cell>
          <cell r="BO153">
            <v>25.9</v>
          </cell>
          <cell r="BQ153">
            <v>133</v>
          </cell>
          <cell r="BT153" t="str">
            <v>王志雄</v>
          </cell>
          <cell r="BU153">
            <v>57.1</v>
          </cell>
          <cell r="BV153">
            <v>54.85</v>
          </cell>
          <cell r="BW153">
            <v>54.8</v>
          </cell>
          <cell r="BX153">
            <v>4.197080291970811E-2</v>
          </cell>
          <cell r="BY153">
            <v>3.83</v>
          </cell>
          <cell r="BZ153">
            <v>44</v>
          </cell>
          <cell r="CA153">
            <v>1.4140702511456384</v>
          </cell>
        </row>
        <row r="154">
          <cell r="D154" t="str">
            <v>林吳阿珍</v>
          </cell>
          <cell r="E154" t="str">
            <v>U222</v>
          </cell>
          <cell r="F154">
            <v>1120306</v>
          </cell>
          <cell r="G154">
            <v>9.6300000000000008</v>
          </cell>
          <cell r="H154">
            <v>4.37</v>
          </cell>
          <cell r="I154">
            <v>9.9</v>
          </cell>
          <cell r="J154">
            <v>31.5</v>
          </cell>
          <cell r="K154">
            <v>72.099999999999994</v>
          </cell>
          <cell r="L154">
            <v>184</v>
          </cell>
          <cell r="N154">
            <v>3.6</v>
          </cell>
          <cell r="O154">
            <v>17</v>
          </cell>
          <cell r="P154">
            <v>15</v>
          </cell>
          <cell r="Q154">
            <v>42</v>
          </cell>
          <cell r="R154">
            <v>0.4</v>
          </cell>
          <cell r="S154">
            <v>177</v>
          </cell>
          <cell r="T154">
            <v>193</v>
          </cell>
          <cell r="Y154">
            <v>105</v>
          </cell>
          <cell r="Z154">
            <v>17</v>
          </cell>
          <cell r="AC154">
            <v>7.84</v>
          </cell>
          <cell r="AD154">
            <v>9.4</v>
          </cell>
          <cell r="AE154">
            <v>140</v>
          </cell>
          <cell r="AF154">
            <v>4.5</v>
          </cell>
          <cell r="AH154">
            <v>9.6</v>
          </cell>
          <cell r="AJ154">
            <v>3.2</v>
          </cell>
          <cell r="AK154">
            <v>58</v>
          </cell>
          <cell r="AM154">
            <v>226</v>
          </cell>
          <cell r="AN154">
            <v>833.2</v>
          </cell>
          <cell r="AX154">
            <v>22.7</v>
          </cell>
          <cell r="AY154">
            <v>31.4</v>
          </cell>
          <cell r="AZ154">
            <v>15</v>
          </cell>
          <cell r="BI154">
            <v>0.84</v>
          </cell>
          <cell r="BK154">
            <v>1.82</v>
          </cell>
          <cell r="BN154">
            <v>83.80952380952381</v>
          </cell>
          <cell r="BO154">
            <v>25.3</v>
          </cell>
          <cell r="BQ154">
            <v>105</v>
          </cell>
          <cell r="BT154" t="str">
            <v>林吳阿珍</v>
          </cell>
          <cell r="BU154">
            <v>52.75</v>
          </cell>
          <cell r="BV154">
            <v>50.65</v>
          </cell>
          <cell r="BW154">
            <v>50.2</v>
          </cell>
          <cell r="BX154">
            <v>5.0796812749003925E-2</v>
          </cell>
          <cell r="BY154">
            <v>4</v>
          </cell>
          <cell r="BZ154">
            <v>68</v>
          </cell>
          <cell r="CA154">
            <v>2.1833031548004502</v>
          </cell>
        </row>
        <row r="155">
          <cell r="D155" t="str">
            <v>廖棋寬</v>
          </cell>
          <cell r="E155" t="str">
            <v>B513</v>
          </cell>
          <cell r="F155">
            <v>1120309</v>
          </cell>
          <cell r="G155">
            <v>4.9800000000000004</v>
          </cell>
          <cell r="H155">
            <v>3.52</v>
          </cell>
          <cell r="I155">
            <v>11.2</v>
          </cell>
          <cell r="J155">
            <v>33.799999999999997</v>
          </cell>
          <cell r="K155">
            <v>96</v>
          </cell>
          <cell r="L155">
            <v>174</v>
          </cell>
          <cell r="N155">
            <v>3.7</v>
          </cell>
          <cell r="O155">
            <v>11</v>
          </cell>
          <cell r="P155">
            <v>11</v>
          </cell>
          <cell r="Q155">
            <v>82</v>
          </cell>
          <cell r="R155">
            <v>0.7</v>
          </cell>
          <cell r="S155">
            <v>119</v>
          </cell>
          <cell r="T155">
            <v>101</v>
          </cell>
          <cell r="Y155">
            <v>74</v>
          </cell>
          <cell r="Z155">
            <v>21</v>
          </cell>
          <cell r="AC155">
            <v>12.18</v>
          </cell>
          <cell r="AD155">
            <v>8.4</v>
          </cell>
          <cell r="AE155">
            <v>139</v>
          </cell>
          <cell r="AF155">
            <v>5.4</v>
          </cell>
          <cell r="AH155">
            <v>8.4</v>
          </cell>
          <cell r="AJ155">
            <v>5.7</v>
          </cell>
          <cell r="AK155">
            <v>77</v>
          </cell>
          <cell r="AM155">
            <v>208</v>
          </cell>
          <cell r="AN155">
            <v>201.6</v>
          </cell>
          <cell r="AX155">
            <v>31.8</v>
          </cell>
          <cell r="AY155">
            <v>33.1</v>
          </cell>
          <cell r="AZ155">
            <v>14.8</v>
          </cell>
          <cell r="BI155">
            <v>0.72</v>
          </cell>
          <cell r="BK155">
            <v>1.26</v>
          </cell>
          <cell r="BN155">
            <v>71.621621621621628</v>
          </cell>
          <cell r="BO155">
            <v>34.9</v>
          </cell>
          <cell r="BQ155" t="str">
            <v/>
          </cell>
          <cell r="BT155" t="str">
            <v>廖棋寬</v>
          </cell>
          <cell r="BU155">
            <v>70</v>
          </cell>
          <cell r="BV155">
            <v>68.2</v>
          </cell>
          <cell r="BW155">
            <v>68.3</v>
          </cell>
          <cell r="BX155">
            <v>2.4890190336749676E-2</v>
          </cell>
          <cell r="BY155">
            <v>3.67</v>
          </cell>
          <cell r="BZ155">
            <v>44</v>
          </cell>
          <cell r="CA155">
            <v>1.4481111786239205</v>
          </cell>
        </row>
        <row r="156">
          <cell r="D156" t="str">
            <v>潘國強</v>
          </cell>
          <cell r="E156" t="str">
            <v>U105</v>
          </cell>
          <cell r="F156">
            <v>1120308</v>
          </cell>
          <cell r="G156">
            <v>8.6</v>
          </cell>
          <cell r="H156">
            <v>3.97</v>
          </cell>
          <cell r="I156">
            <v>11</v>
          </cell>
          <cell r="J156">
            <v>33.1</v>
          </cell>
          <cell r="K156">
            <v>83.4</v>
          </cell>
          <cell r="L156">
            <v>168</v>
          </cell>
          <cell r="N156">
            <v>3.9</v>
          </cell>
          <cell r="O156">
            <v>7</v>
          </cell>
          <cell r="P156">
            <v>9</v>
          </cell>
          <cell r="Q156">
            <v>36</v>
          </cell>
          <cell r="R156">
            <v>0.7</v>
          </cell>
          <cell r="S156">
            <v>148</v>
          </cell>
          <cell r="T156">
            <v>109</v>
          </cell>
          <cell r="Y156">
            <v>72</v>
          </cell>
          <cell r="Z156">
            <v>17</v>
          </cell>
          <cell r="AC156">
            <v>11.53</v>
          </cell>
          <cell r="AD156">
            <v>7.1</v>
          </cell>
          <cell r="AE156">
            <v>142</v>
          </cell>
          <cell r="AF156">
            <v>4.8</v>
          </cell>
          <cell r="AH156">
            <v>7.9</v>
          </cell>
          <cell r="AJ156">
            <v>6.4</v>
          </cell>
          <cell r="AK156">
            <v>49</v>
          </cell>
          <cell r="AM156">
            <v>236</v>
          </cell>
          <cell r="AN156">
            <v>287.3</v>
          </cell>
          <cell r="AX156">
            <v>27.7</v>
          </cell>
          <cell r="AY156">
            <v>33.200000000000003</v>
          </cell>
          <cell r="AZ156">
            <v>13.9</v>
          </cell>
          <cell r="BI156">
            <v>0.76</v>
          </cell>
          <cell r="BK156">
            <v>1.44</v>
          </cell>
          <cell r="BN156">
            <v>76.388888888888886</v>
          </cell>
          <cell r="BO156">
            <v>32.4</v>
          </cell>
          <cell r="BQ156" t="str">
            <v/>
          </cell>
          <cell r="BT156" t="str">
            <v>潘國強</v>
          </cell>
          <cell r="BU156">
            <v>59.4</v>
          </cell>
          <cell r="BV156">
            <v>57.3</v>
          </cell>
          <cell r="BW156">
            <v>57.3</v>
          </cell>
          <cell r="BX156">
            <v>3.6649214659685889E-2</v>
          </cell>
          <cell r="BY156">
            <v>4</v>
          </cell>
          <cell r="BZ156">
            <v>44</v>
          </cell>
          <cell r="CA156">
            <v>1.705401125960706</v>
          </cell>
        </row>
        <row r="157">
          <cell r="D157" t="str">
            <v>范左信</v>
          </cell>
          <cell r="E157" t="str">
            <v>U106</v>
          </cell>
          <cell r="F157">
            <v>1120308</v>
          </cell>
          <cell r="G157">
            <v>9.7200000000000006</v>
          </cell>
          <cell r="H157">
            <v>3.27</v>
          </cell>
          <cell r="I157">
            <v>10.1</v>
          </cell>
          <cell r="J157">
            <v>30.1</v>
          </cell>
          <cell r="K157">
            <v>92</v>
          </cell>
          <cell r="L157">
            <v>349</v>
          </cell>
          <cell r="N157">
            <v>3.9</v>
          </cell>
          <cell r="O157">
            <v>19</v>
          </cell>
          <cell r="P157">
            <v>23</v>
          </cell>
          <cell r="Q157">
            <v>127</v>
          </cell>
          <cell r="R157">
            <v>0.7</v>
          </cell>
          <cell r="S157">
            <v>136</v>
          </cell>
          <cell r="T157">
            <v>119</v>
          </cell>
          <cell r="Y157">
            <v>67</v>
          </cell>
          <cell r="Z157">
            <v>17</v>
          </cell>
          <cell r="AC157">
            <v>11.71</v>
          </cell>
          <cell r="AD157">
            <v>6.4</v>
          </cell>
          <cell r="AE157">
            <v>139</v>
          </cell>
          <cell r="AF157">
            <v>5.0999999999999996</v>
          </cell>
          <cell r="AH157">
            <v>9</v>
          </cell>
          <cell r="AJ157">
            <v>4.9000000000000004</v>
          </cell>
          <cell r="AK157">
            <v>71</v>
          </cell>
          <cell r="AM157">
            <v>225</v>
          </cell>
          <cell r="AN157">
            <v>802.9</v>
          </cell>
          <cell r="AX157">
            <v>30.9</v>
          </cell>
          <cell r="AY157">
            <v>33.6</v>
          </cell>
          <cell r="AZ157">
            <v>14</v>
          </cell>
          <cell r="BI157">
            <v>0.75</v>
          </cell>
          <cell r="BK157">
            <v>1.37</v>
          </cell>
          <cell r="BN157">
            <v>74.626865671641781</v>
          </cell>
          <cell r="BO157">
            <v>32.6</v>
          </cell>
          <cell r="BQ157">
            <v>136</v>
          </cell>
          <cell r="BT157" t="str">
            <v>范左信</v>
          </cell>
          <cell r="BU157">
            <v>65.8</v>
          </cell>
          <cell r="BV157">
            <v>64.3</v>
          </cell>
          <cell r="BW157">
            <v>64.3</v>
          </cell>
          <cell r="BX157">
            <v>2.3328149300155521E-2</v>
          </cell>
          <cell r="BY157">
            <v>3.83</v>
          </cell>
          <cell r="BZ157">
            <v>44</v>
          </cell>
          <cell r="CA157">
            <v>1.5727697881493719</v>
          </cell>
        </row>
        <row r="158">
          <cell r="D158" t="str">
            <v>蔡文龍</v>
          </cell>
          <cell r="E158" t="str">
            <v>U107</v>
          </cell>
          <cell r="F158">
            <v>1120308</v>
          </cell>
          <cell r="G158">
            <v>6.1</v>
          </cell>
          <cell r="H158">
            <v>3.9</v>
          </cell>
          <cell r="I158">
            <v>11.6</v>
          </cell>
          <cell r="J158">
            <v>34.5</v>
          </cell>
          <cell r="K158">
            <v>88.5</v>
          </cell>
          <cell r="L158">
            <v>160</v>
          </cell>
          <cell r="N158">
            <v>3.9</v>
          </cell>
          <cell r="O158">
            <v>7</v>
          </cell>
          <cell r="P158">
            <v>8</v>
          </cell>
          <cell r="Q158">
            <v>29</v>
          </cell>
          <cell r="R158">
            <v>0.9</v>
          </cell>
          <cell r="S158">
            <v>139</v>
          </cell>
          <cell r="T158">
            <v>213</v>
          </cell>
          <cell r="Y158">
            <v>61</v>
          </cell>
          <cell r="Z158">
            <v>17</v>
          </cell>
          <cell r="AC158">
            <v>14.31</v>
          </cell>
          <cell r="AD158">
            <v>7.7</v>
          </cell>
          <cell r="AE158">
            <v>137</v>
          </cell>
          <cell r="AF158">
            <v>4.2</v>
          </cell>
          <cell r="AH158">
            <v>10.199999999999999</v>
          </cell>
          <cell r="AJ158">
            <v>6.5</v>
          </cell>
          <cell r="AK158">
            <v>72</v>
          </cell>
          <cell r="AM158">
            <v>360</v>
          </cell>
          <cell r="AN158">
            <v>12.4</v>
          </cell>
          <cell r="AX158">
            <v>29.7</v>
          </cell>
          <cell r="AY158">
            <v>33.6</v>
          </cell>
          <cell r="AZ158">
            <v>12.6</v>
          </cell>
          <cell r="BI158">
            <v>0.72</v>
          </cell>
          <cell r="BK158">
            <v>1.28</v>
          </cell>
          <cell r="BN158">
            <v>72.131147540983605</v>
          </cell>
          <cell r="BO158">
            <v>32.1</v>
          </cell>
          <cell r="BQ158">
            <v>244</v>
          </cell>
          <cell r="BR158">
            <v>6.6</v>
          </cell>
          <cell r="BT158" t="str">
            <v>蔡文龍</v>
          </cell>
          <cell r="BU158">
            <v>69.45</v>
          </cell>
          <cell r="BV158">
            <v>67.150000000000006</v>
          </cell>
          <cell r="BW158">
            <v>67.3</v>
          </cell>
          <cell r="BX158">
            <v>3.1946508172362643E-2</v>
          </cell>
          <cell r="BY158">
            <v>4</v>
          </cell>
          <cell r="BZ158">
            <v>44</v>
          </cell>
          <cell r="CA158">
            <v>1.5032260525476153</v>
          </cell>
        </row>
        <row r="159">
          <cell r="D159" t="str">
            <v>游靜燕</v>
          </cell>
          <cell r="E159" t="str">
            <v>U109</v>
          </cell>
          <cell r="F159">
            <v>1120308</v>
          </cell>
          <cell r="G159">
            <v>6.63</v>
          </cell>
          <cell r="H159">
            <v>3.98</v>
          </cell>
          <cell r="I159">
            <v>11.4</v>
          </cell>
          <cell r="J159">
            <v>34.9</v>
          </cell>
          <cell r="K159">
            <v>87.7</v>
          </cell>
          <cell r="L159">
            <v>151</v>
          </cell>
          <cell r="N159">
            <v>4.3</v>
          </cell>
          <cell r="O159">
            <v>16</v>
          </cell>
          <cell r="P159">
            <v>14</v>
          </cell>
          <cell r="Q159">
            <v>64</v>
          </cell>
          <cell r="R159">
            <v>0.9</v>
          </cell>
          <cell r="S159">
            <v>154</v>
          </cell>
          <cell r="T159">
            <v>80</v>
          </cell>
          <cell r="Y159">
            <v>74</v>
          </cell>
          <cell r="Z159">
            <v>20</v>
          </cell>
          <cell r="AC159">
            <v>9.9700000000000006</v>
          </cell>
          <cell r="AD159">
            <v>6.1</v>
          </cell>
          <cell r="AE159">
            <v>137</v>
          </cell>
          <cell r="AF159">
            <v>6.4</v>
          </cell>
          <cell r="AH159">
            <v>11</v>
          </cell>
          <cell r="AJ159">
            <v>4.5999999999999996</v>
          </cell>
          <cell r="AK159">
            <v>94</v>
          </cell>
          <cell r="AM159">
            <v>213</v>
          </cell>
          <cell r="AN159">
            <v>569.5</v>
          </cell>
          <cell r="AX159">
            <v>28.6</v>
          </cell>
          <cell r="AY159">
            <v>32.700000000000003</v>
          </cell>
          <cell r="AZ159">
            <v>14.2</v>
          </cell>
          <cell r="BI159">
            <v>0.73</v>
          </cell>
          <cell r="BK159">
            <v>1.31</v>
          </cell>
          <cell r="BN159">
            <v>72.972972972972968</v>
          </cell>
          <cell r="BO159">
            <v>33.299999999999997</v>
          </cell>
          <cell r="BQ159">
            <v>71</v>
          </cell>
          <cell r="BR159">
            <v>6.8</v>
          </cell>
          <cell r="BT159" t="str">
            <v>游靜燕</v>
          </cell>
          <cell r="BU159">
            <v>67.5</v>
          </cell>
          <cell r="BV159">
            <v>65.150000000000006</v>
          </cell>
          <cell r="BW159">
            <v>65</v>
          </cell>
          <cell r="BX159">
            <v>3.8461538461538464E-2</v>
          </cell>
          <cell r="BY159">
            <v>3.75</v>
          </cell>
          <cell r="BZ159">
            <v>44</v>
          </cell>
          <cell r="CA159">
            <v>1.5361524445002532</v>
          </cell>
        </row>
        <row r="160">
          <cell r="D160" t="str">
            <v>陳朝銘</v>
          </cell>
          <cell r="E160" t="str">
            <v>U111</v>
          </cell>
          <cell r="F160">
            <v>1120308</v>
          </cell>
          <cell r="G160">
            <v>6.57</v>
          </cell>
          <cell r="H160">
            <v>4.24</v>
          </cell>
          <cell r="I160">
            <v>13.7</v>
          </cell>
          <cell r="J160">
            <v>39.799999999999997</v>
          </cell>
          <cell r="K160">
            <v>93.9</v>
          </cell>
          <cell r="L160">
            <v>269</v>
          </cell>
          <cell r="N160">
            <v>4.4000000000000004</v>
          </cell>
          <cell r="O160">
            <v>15</v>
          </cell>
          <cell r="P160">
            <v>22</v>
          </cell>
          <cell r="Q160">
            <v>113</v>
          </cell>
          <cell r="R160">
            <v>0.7</v>
          </cell>
          <cell r="S160">
            <v>148</v>
          </cell>
          <cell r="T160">
            <v>193</v>
          </cell>
          <cell r="Y160">
            <v>54</v>
          </cell>
          <cell r="Z160">
            <v>13</v>
          </cell>
          <cell r="AC160">
            <v>11.83</v>
          </cell>
          <cell r="AD160">
            <v>4.9000000000000004</v>
          </cell>
          <cell r="AE160">
            <v>138</v>
          </cell>
          <cell r="AF160">
            <v>4.9000000000000004</v>
          </cell>
          <cell r="AH160">
            <v>10.3</v>
          </cell>
          <cell r="AJ160">
            <v>6</v>
          </cell>
          <cell r="AK160">
            <v>66</v>
          </cell>
          <cell r="AM160">
            <v>260</v>
          </cell>
          <cell r="AN160">
            <v>158.80000000000001</v>
          </cell>
          <cell r="AX160">
            <v>32.299999999999997</v>
          </cell>
          <cell r="AY160">
            <v>34.4</v>
          </cell>
          <cell r="AZ160">
            <v>13.3</v>
          </cell>
          <cell r="BI160">
            <v>0.76</v>
          </cell>
          <cell r="BK160">
            <v>1.42</v>
          </cell>
          <cell r="BN160">
            <v>75.925925925925924</v>
          </cell>
          <cell r="BO160">
            <v>34.5</v>
          </cell>
          <cell r="BQ160" t="str">
            <v/>
          </cell>
          <cell r="BT160" t="str">
            <v>陳朝銘</v>
          </cell>
          <cell r="BU160">
            <v>66.099999999999994</v>
          </cell>
          <cell r="BV160">
            <v>64.7</v>
          </cell>
          <cell r="BW160">
            <v>64.7</v>
          </cell>
          <cell r="BX160">
            <v>2.1638330757341444E-2</v>
          </cell>
          <cell r="BY160">
            <v>3.67</v>
          </cell>
          <cell r="BZ160">
            <v>44</v>
          </cell>
          <cell r="CA160">
            <v>1.6224153389156899</v>
          </cell>
        </row>
        <row r="161">
          <cell r="D161" t="str">
            <v>呂清山</v>
          </cell>
          <cell r="E161" t="str">
            <v>U228</v>
          </cell>
          <cell r="F161">
            <v>1120308</v>
          </cell>
          <cell r="G161">
            <v>5.78</v>
          </cell>
          <cell r="H161">
            <v>3.55</v>
          </cell>
          <cell r="I161">
            <v>11.6</v>
          </cell>
          <cell r="J161">
            <v>33</v>
          </cell>
          <cell r="K161">
            <v>93</v>
          </cell>
          <cell r="L161">
            <v>189</v>
          </cell>
          <cell r="N161">
            <v>4</v>
          </cell>
          <cell r="O161">
            <v>9</v>
          </cell>
          <cell r="P161">
            <v>17</v>
          </cell>
          <cell r="Q161">
            <v>93</v>
          </cell>
          <cell r="R161">
            <v>0.9</v>
          </cell>
          <cell r="S161">
            <v>138</v>
          </cell>
          <cell r="T161">
            <v>105</v>
          </cell>
          <cell r="Y161">
            <v>51</v>
          </cell>
          <cell r="Z161">
            <v>11</v>
          </cell>
          <cell r="AC161">
            <v>11.31</v>
          </cell>
          <cell r="AD161">
            <v>5.8</v>
          </cell>
          <cell r="AE161">
            <v>137</v>
          </cell>
          <cell r="AF161">
            <v>4.8</v>
          </cell>
          <cell r="AH161">
            <v>9.5</v>
          </cell>
          <cell r="AJ161">
            <v>4.0999999999999996</v>
          </cell>
          <cell r="AK161">
            <v>81</v>
          </cell>
          <cell r="AM161">
            <v>244</v>
          </cell>
          <cell r="AN161">
            <v>385.4</v>
          </cell>
          <cell r="AX161">
            <v>32.700000000000003</v>
          </cell>
          <cell r="AY161">
            <v>35.200000000000003</v>
          </cell>
          <cell r="AZ161">
            <v>13.2</v>
          </cell>
          <cell r="BI161">
            <v>0.78</v>
          </cell>
          <cell r="BK161">
            <v>1.53</v>
          </cell>
          <cell r="BN161">
            <v>78.431372549019613</v>
          </cell>
          <cell r="BO161">
            <v>36.799999999999997</v>
          </cell>
          <cell r="BQ161">
            <v>166</v>
          </cell>
          <cell r="BR161">
            <v>5.8</v>
          </cell>
          <cell r="BT161" t="str">
            <v>呂清山</v>
          </cell>
          <cell r="BU161">
            <v>61.05</v>
          </cell>
          <cell r="BV161">
            <v>58.9</v>
          </cell>
          <cell r="BW161">
            <v>58.8</v>
          </cell>
          <cell r="BX161">
            <v>3.826530612244898E-2</v>
          </cell>
          <cell r="BY161">
            <v>4</v>
          </cell>
          <cell r="BZ161">
            <v>44</v>
          </cell>
          <cell r="CA161">
            <v>1.8129803491167487</v>
          </cell>
        </row>
        <row r="162">
          <cell r="D162" t="str">
            <v>簡清秀</v>
          </cell>
          <cell r="E162" t="str">
            <v>U433</v>
          </cell>
          <cell r="F162">
            <v>1120307</v>
          </cell>
          <cell r="G162">
            <v>6.28</v>
          </cell>
          <cell r="H162">
            <v>3.73</v>
          </cell>
          <cell r="I162">
            <v>11.4</v>
          </cell>
          <cell r="J162">
            <v>35</v>
          </cell>
          <cell r="K162">
            <v>93.8</v>
          </cell>
          <cell r="L162">
            <v>207</v>
          </cell>
          <cell r="N162">
            <v>3.9</v>
          </cell>
          <cell r="O162">
            <v>17</v>
          </cell>
          <cell r="P162">
            <v>9</v>
          </cell>
          <cell r="Q162">
            <v>119</v>
          </cell>
          <cell r="R162">
            <v>0.5</v>
          </cell>
          <cell r="S162">
            <v>168</v>
          </cell>
          <cell r="T162">
            <v>90</v>
          </cell>
          <cell r="Y162">
            <v>81</v>
          </cell>
          <cell r="Z162">
            <v>21</v>
          </cell>
          <cell r="AC162">
            <v>8.92</v>
          </cell>
          <cell r="AD162">
            <v>9.1</v>
          </cell>
          <cell r="AE162">
            <v>136</v>
          </cell>
          <cell r="AF162">
            <v>5.0999999999999996</v>
          </cell>
          <cell r="AH162">
            <v>11.2</v>
          </cell>
          <cell r="AJ162">
            <v>4</v>
          </cell>
          <cell r="AK162">
            <v>24</v>
          </cell>
          <cell r="AM162">
            <v>240</v>
          </cell>
          <cell r="AN162">
            <v>270.89999999999998</v>
          </cell>
          <cell r="AX162">
            <v>30.6</v>
          </cell>
          <cell r="AY162">
            <v>32.6</v>
          </cell>
          <cell r="AZ162">
            <v>13.7</v>
          </cell>
          <cell r="BI162">
            <v>0.74</v>
          </cell>
          <cell r="BK162">
            <v>1.35</v>
          </cell>
          <cell r="BN162">
            <v>74.074074074074076</v>
          </cell>
          <cell r="BO162">
            <v>33.700000000000003</v>
          </cell>
          <cell r="BQ162" t="str">
            <v/>
          </cell>
          <cell r="BT162" t="str">
            <v>簡清秀</v>
          </cell>
          <cell r="BU162">
            <v>56.2</v>
          </cell>
          <cell r="BV162">
            <v>55</v>
          </cell>
          <cell r="BW162">
            <v>53.5</v>
          </cell>
          <cell r="BX162">
            <v>5.0467289719626218E-2</v>
          </cell>
          <cell r="BY162">
            <v>4</v>
          </cell>
          <cell r="BZ162">
            <v>44</v>
          </cell>
          <cell r="CA162">
            <v>1.5491385494141217</v>
          </cell>
        </row>
        <row r="163">
          <cell r="D163" t="str">
            <v>郭沈秀雲</v>
          </cell>
          <cell r="E163" t="str">
            <v>B213</v>
          </cell>
          <cell r="F163">
            <v>1120306</v>
          </cell>
          <cell r="G163">
            <v>11.01</v>
          </cell>
          <cell r="H163">
            <v>2.77</v>
          </cell>
          <cell r="I163">
            <v>8.1</v>
          </cell>
          <cell r="J163">
            <v>24.3</v>
          </cell>
          <cell r="K163">
            <v>87.7</v>
          </cell>
          <cell r="L163">
            <v>155</v>
          </cell>
          <cell r="N163">
            <v>3</v>
          </cell>
          <cell r="O163">
            <v>17</v>
          </cell>
          <cell r="P163">
            <v>12</v>
          </cell>
          <cell r="Q163">
            <v>88</v>
          </cell>
          <cell r="R163">
            <v>0.6</v>
          </cell>
          <cell r="S163">
            <v>106</v>
          </cell>
          <cell r="T163">
            <v>105</v>
          </cell>
          <cell r="Y163">
            <v>106</v>
          </cell>
          <cell r="Z163">
            <v>29</v>
          </cell>
          <cell r="AC163">
            <v>5</v>
          </cell>
          <cell r="AD163">
            <v>7.8</v>
          </cell>
          <cell r="AE163">
            <v>127</v>
          </cell>
          <cell r="AF163">
            <v>2.5</v>
          </cell>
          <cell r="AH163">
            <v>8.5</v>
          </cell>
          <cell r="AJ163">
            <v>1.9</v>
          </cell>
          <cell r="AK163">
            <v>16</v>
          </cell>
          <cell r="AM163">
            <v>186</v>
          </cell>
          <cell r="AN163">
            <v>392.3</v>
          </cell>
          <cell r="AX163">
            <v>29.2</v>
          </cell>
          <cell r="AY163">
            <v>33.299999999999997</v>
          </cell>
          <cell r="AZ163">
            <v>14.6</v>
          </cell>
          <cell r="BI163">
            <v>0.73</v>
          </cell>
          <cell r="BK163">
            <v>1.3</v>
          </cell>
          <cell r="BN163">
            <v>72.641509433962256</v>
          </cell>
          <cell r="BO163">
            <v>28</v>
          </cell>
          <cell r="BQ163" t="str">
            <v/>
          </cell>
          <cell r="BT163" t="str">
            <v>郭沈秀雲</v>
          </cell>
          <cell r="BU163">
            <v>54.9</v>
          </cell>
          <cell r="BV163">
            <v>52.1</v>
          </cell>
          <cell r="BW163">
            <v>51.8</v>
          </cell>
          <cell r="BX163">
            <v>5.9845559845559879E-2</v>
          </cell>
          <cell r="BY163">
            <v>3.67</v>
          </cell>
          <cell r="BZ163">
            <v>44</v>
          </cell>
          <cell r="CA163">
            <v>1.5731756746946337</v>
          </cell>
        </row>
        <row r="164">
          <cell r="D164" t="str">
            <v>風秀蘭</v>
          </cell>
          <cell r="E164" t="str">
            <v>B420</v>
          </cell>
          <cell r="F164">
            <v>1120309</v>
          </cell>
          <cell r="G164">
            <v>8.32</v>
          </cell>
          <cell r="H164">
            <v>3.19</v>
          </cell>
          <cell r="I164">
            <v>10</v>
          </cell>
          <cell r="J164">
            <v>29.7</v>
          </cell>
          <cell r="K164">
            <v>93.1</v>
          </cell>
          <cell r="L164">
            <v>247</v>
          </cell>
          <cell r="N164">
            <v>3.8</v>
          </cell>
          <cell r="O164">
            <v>17</v>
          </cell>
          <cell r="P164">
            <v>14</v>
          </cell>
          <cell r="Q164">
            <v>59</v>
          </cell>
          <cell r="R164">
            <v>0.5</v>
          </cell>
          <cell r="S164">
            <v>200</v>
          </cell>
          <cell r="T164">
            <v>256</v>
          </cell>
          <cell r="Y164">
            <v>56</v>
          </cell>
          <cell r="Z164">
            <v>12</v>
          </cell>
          <cell r="AC164">
            <v>8.44</v>
          </cell>
          <cell r="AD164">
            <v>6.1</v>
          </cell>
          <cell r="AE164">
            <v>138</v>
          </cell>
          <cell r="AF164">
            <v>4.0999999999999996</v>
          </cell>
          <cell r="AH164">
            <v>10.6</v>
          </cell>
          <cell r="AJ164">
            <v>3.5</v>
          </cell>
          <cell r="AK164">
            <v>40</v>
          </cell>
          <cell r="AM164">
            <v>257</v>
          </cell>
          <cell r="AN164">
            <v>292.89999999999998</v>
          </cell>
          <cell r="AX164">
            <v>31.3</v>
          </cell>
          <cell r="AY164">
            <v>33.700000000000003</v>
          </cell>
          <cell r="AZ164">
            <v>13</v>
          </cell>
          <cell r="BI164">
            <v>0.79</v>
          </cell>
          <cell r="BK164">
            <v>1.54</v>
          </cell>
          <cell r="BN164">
            <v>78.571428571428569</v>
          </cell>
          <cell r="BO164">
            <v>35.700000000000003</v>
          </cell>
          <cell r="BQ164">
            <v>188</v>
          </cell>
          <cell r="BR164">
            <v>8.6999999999999993</v>
          </cell>
          <cell r="BT164" t="str">
            <v>風秀蘭</v>
          </cell>
          <cell r="BU164">
            <v>68</v>
          </cell>
          <cell r="BV164">
            <v>66.400000000000006</v>
          </cell>
          <cell r="BW164">
            <v>66.5</v>
          </cell>
          <cell r="BX164">
            <v>2.2556390977443608E-2</v>
          </cell>
          <cell r="BY164">
            <v>4</v>
          </cell>
          <cell r="BZ164">
            <v>44</v>
          </cell>
          <cell r="CA164">
            <v>1.7804932171447632</v>
          </cell>
        </row>
        <row r="165">
          <cell r="D165" t="str">
            <v>張清豐</v>
          </cell>
          <cell r="E165" t="str">
            <v>B422</v>
          </cell>
          <cell r="F165">
            <v>1120309</v>
          </cell>
          <cell r="G165">
            <v>5.17</v>
          </cell>
          <cell r="H165">
            <v>3.55</v>
          </cell>
          <cell r="I165">
            <v>10.5</v>
          </cell>
          <cell r="J165">
            <v>31.8</v>
          </cell>
          <cell r="K165">
            <v>89.6</v>
          </cell>
          <cell r="L165">
            <v>150</v>
          </cell>
          <cell r="N165">
            <v>4.0999999999999996</v>
          </cell>
          <cell r="O165">
            <v>11</v>
          </cell>
          <cell r="P165">
            <v>16</v>
          </cell>
          <cell r="Q165">
            <v>61</v>
          </cell>
          <cell r="R165">
            <v>0.6</v>
          </cell>
          <cell r="S165">
            <v>198</v>
          </cell>
          <cell r="T165">
            <v>337</v>
          </cell>
          <cell r="Y165">
            <v>65</v>
          </cell>
          <cell r="Z165">
            <v>14</v>
          </cell>
          <cell r="AC165">
            <v>10.09</v>
          </cell>
          <cell r="AD165">
            <v>7.9</v>
          </cell>
          <cell r="AE165">
            <v>136</v>
          </cell>
          <cell r="AF165">
            <v>5.0999999999999996</v>
          </cell>
          <cell r="AH165">
            <v>9</v>
          </cell>
          <cell r="AJ165">
            <v>4.9000000000000004</v>
          </cell>
          <cell r="AK165">
            <v>74</v>
          </cell>
          <cell r="AM165">
            <v>308</v>
          </cell>
          <cell r="AN165">
            <v>816.5</v>
          </cell>
          <cell r="AX165">
            <v>29.6</v>
          </cell>
          <cell r="AY165">
            <v>33</v>
          </cell>
          <cell r="AZ165">
            <v>13.6</v>
          </cell>
          <cell r="BI165">
            <v>0.78</v>
          </cell>
          <cell r="BK165">
            <v>1.54</v>
          </cell>
          <cell r="BN165">
            <v>78.461538461538467</v>
          </cell>
          <cell r="BO165">
            <v>32.1</v>
          </cell>
          <cell r="BQ165">
            <v>267</v>
          </cell>
          <cell r="BR165">
            <v>10</v>
          </cell>
          <cell r="BT165" t="str">
            <v>張清豐</v>
          </cell>
          <cell r="BU165">
            <v>58.8</v>
          </cell>
          <cell r="BV165">
            <v>57.3</v>
          </cell>
          <cell r="BW165">
            <v>57.5</v>
          </cell>
          <cell r="BX165">
            <v>2.2608695652173865E-2</v>
          </cell>
          <cell r="BY165">
            <v>4</v>
          </cell>
          <cell r="BZ165">
            <v>44</v>
          </cell>
          <cell r="CA165">
            <v>1.7811474576341886</v>
          </cell>
        </row>
        <row r="166">
          <cell r="D166" t="str">
            <v>邱創貝</v>
          </cell>
          <cell r="F166">
            <v>1120314</v>
          </cell>
          <cell r="G166">
            <v>7.52</v>
          </cell>
          <cell r="H166">
            <v>2.48</v>
          </cell>
          <cell r="I166">
            <v>8.8000000000000007</v>
          </cell>
          <cell r="J166">
            <v>24</v>
          </cell>
          <cell r="K166">
            <v>96.8</v>
          </cell>
          <cell r="L166">
            <v>221</v>
          </cell>
          <cell r="N166">
            <v>2.6</v>
          </cell>
          <cell r="O166">
            <v>19</v>
          </cell>
          <cell r="P166">
            <v>10</v>
          </cell>
          <cell r="Q166">
            <v>37</v>
          </cell>
          <cell r="R166">
            <v>0.3</v>
          </cell>
          <cell r="S166">
            <v>154</v>
          </cell>
          <cell r="T166">
            <v>68</v>
          </cell>
          <cell r="Y166">
            <v>34</v>
          </cell>
          <cell r="Z166">
            <v>14</v>
          </cell>
          <cell r="AC166">
            <v>6.21</v>
          </cell>
          <cell r="AD166">
            <v>6</v>
          </cell>
          <cell r="AE166">
            <v>132</v>
          </cell>
          <cell r="AF166">
            <v>3.3</v>
          </cell>
          <cell r="AH166">
            <v>9</v>
          </cell>
          <cell r="AJ166">
            <v>3.3</v>
          </cell>
          <cell r="AK166">
            <v>20</v>
          </cell>
          <cell r="AM166">
            <v>154</v>
          </cell>
          <cell r="AN166">
            <v>1319.5</v>
          </cell>
          <cell r="AX166">
            <v>35.5</v>
          </cell>
          <cell r="AY166">
            <v>36.700000000000003</v>
          </cell>
          <cell r="AZ166">
            <v>14.1</v>
          </cell>
          <cell r="BI166">
            <v>0.57999999999999996</v>
          </cell>
          <cell r="BN166">
            <v>58.82352941176471</v>
          </cell>
          <cell r="BQ166" t="str">
            <v/>
          </cell>
          <cell r="BT166" t="str">
            <v>邱創貝</v>
          </cell>
          <cell r="BU166">
            <v>57.3</v>
          </cell>
          <cell r="BV166">
            <v>55.1</v>
          </cell>
          <cell r="BW166">
            <v>55.3</v>
          </cell>
          <cell r="BX166">
            <v>3.6166365280289332E-2</v>
          </cell>
          <cell r="BY166">
            <v>4</v>
          </cell>
          <cell r="BZ166">
            <v>44</v>
          </cell>
          <cell r="CA166">
            <v>1.0703705957511069</v>
          </cell>
        </row>
        <row r="167">
          <cell r="D167" t="str">
            <v>呂文進</v>
          </cell>
          <cell r="E167" t="str">
            <v>U101</v>
          </cell>
          <cell r="F167">
            <v>1120308</v>
          </cell>
          <cell r="G167">
            <v>6.59</v>
          </cell>
          <cell r="H167">
            <v>3.53</v>
          </cell>
          <cell r="I167">
            <v>7.3</v>
          </cell>
          <cell r="J167">
            <v>23.9</v>
          </cell>
          <cell r="K167">
            <v>67.7</v>
          </cell>
          <cell r="L167">
            <v>207</v>
          </cell>
          <cell r="N167">
            <v>4.2</v>
          </cell>
          <cell r="O167">
            <v>19</v>
          </cell>
          <cell r="P167">
            <v>19</v>
          </cell>
          <cell r="Q167">
            <v>68</v>
          </cell>
          <cell r="R167">
            <v>0.9</v>
          </cell>
          <cell r="S167">
            <v>158</v>
          </cell>
          <cell r="T167">
            <v>91</v>
          </cell>
          <cell r="Y167">
            <v>58</v>
          </cell>
          <cell r="Z167">
            <v>17</v>
          </cell>
          <cell r="AC167">
            <v>14.51</v>
          </cell>
          <cell r="AD167">
            <v>5.5</v>
          </cell>
          <cell r="AE167">
            <v>140</v>
          </cell>
          <cell r="AF167">
            <v>4.8</v>
          </cell>
          <cell r="AH167">
            <v>10.1</v>
          </cell>
          <cell r="AJ167">
            <v>6.8</v>
          </cell>
          <cell r="AK167">
            <v>31</v>
          </cell>
          <cell r="AM167">
            <v>257</v>
          </cell>
          <cell r="AN167">
            <v>697.5</v>
          </cell>
          <cell r="AX167">
            <v>20.7</v>
          </cell>
          <cell r="AY167">
            <v>30.5</v>
          </cell>
          <cell r="AZ167">
            <v>14.6</v>
          </cell>
          <cell r="BI167">
            <v>0.71</v>
          </cell>
          <cell r="BK167">
            <v>1.23</v>
          </cell>
          <cell r="BN167">
            <v>70.689655172413794</v>
          </cell>
          <cell r="BO167">
            <v>20.6</v>
          </cell>
          <cell r="BQ167" t="str">
            <v/>
          </cell>
          <cell r="BT167" t="str">
            <v>呂文進</v>
          </cell>
          <cell r="BU167">
            <v>71.7</v>
          </cell>
          <cell r="BV167">
            <v>70.900000000000006</v>
          </cell>
          <cell r="BW167">
            <v>71</v>
          </cell>
          <cell r="BX167">
            <v>9.8591549295775054E-3</v>
          </cell>
          <cell r="BY167">
            <v>4</v>
          </cell>
          <cell r="BZ167">
            <v>44</v>
          </cell>
          <cell r="CA167">
            <v>1.3763972756919727</v>
          </cell>
        </row>
        <row r="168">
          <cell r="D168" t="str">
            <v>楊六合</v>
          </cell>
          <cell r="E168" t="str">
            <v>U102</v>
          </cell>
          <cell r="F168">
            <v>1120308</v>
          </cell>
          <cell r="G168">
            <v>10.83</v>
          </cell>
          <cell r="H168">
            <v>3.67</v>
          </cell>
          <cell r="I168">
            <v>11.1</v>
          </cell>
          <cell r="J168">
            <v>33.4</v>
          </cell>
          <cell r="K168">
            <v>91</v>
          </cell>
          <cell r="L168">
            <v>241</v>
          </cell>
          <cell r="N168">
            <v>3.6</v>
          </cell>
          <cell r="O168">
            <v>13</v>
          </cell>
          <cell r="P168">
            <v>11</v>
          </cell>
          <cell r="Q168">
            <v>64</v>
          </cell>
          <cell r="R168">
            <v>0.6</v>
          </cell>
          <cell r="S168">
            <v>132</v>
          </cell>
          <cell r="T168">
            <v>163</v>
          </cell>
          <cell r="Y168">
            <v>77</v>
          </cell>
          <cell r="Z168">
            <v>19</v>
          </cell>
          <cell r="AC168">
            <v>11.05</v>
          </cell>
          <cell r="AD168">
            <v>5</v>
          </cell>
          <cell r="AE168">
            <v>133</v>
          </cell>
          <cell r="AF168">
            <v>5.2</v>
          </cell>
          <cell r="AH168">
            <v>8.3000000000000007</v>
          </cell>
          <cell r="AJ168">
            <v>4.7</v>
          </cell>
          <cell r="AK168">
            <v>40</v>
          </cell>
          <cell r="AM168">
            <v>253</v>
          </cell>
          <cell r="AN168">
            <v>689.9</v>
          </cell>
          <cell r="AX168">
            <v>30.2</v>
          </cell>
          <cell r="AY168">
            <v>33.200000000000003</v>
          </cell>
          <cell r="AZ168">
            <v>14.1</v>
          </cell>
          <cell r="BI168">
            <v>0.75</v>
          </cell>
          <cell r="BK168">
            <v>1.4</v>
          </cell>
          <cell r="BN168">
            <v>75.324675324675326</v>
          </cell>
          <cell r="BO168">
            <v>33.700000000000003</v>
          </cell>
          <cell r="BQ168">
            <v>229</v>
          </cell>
          <cell r="BR168">
            <v>6.6</v>
          </cell>
          <cell r="BT168" t="str">
            <v>楊六合</v>
          </cell>
          <cell r="BU168">
            <v>76.099999999999994</v>
          </cell>
          <cell r="BV168">
            <v>73.099999999999994</v>
          </cell>
          <cell r="BW168">
            <v>73.099999999999994</v>
          </cell>
          <cell r="BX168">
            <v>4.1039671682626545E-2</v>
          </cell>
          <cell r="BY168">
            <v>3.5</v>
          </cell>
          <cell r="BZ168">
            <v>44</v>
          </cell>
          <cell r="CA168">
            <v>1.648526245467695</v>
          </cell>
        </row>
        <row r="169">
          <cell r="D169" t="str">
            <v>江光茂</v>
          </cell>
          <cell r="E169" t="str">
            <v>U132</v>
          </cell>
          <cell r="F169">
            <v>1120308</v>
          </cell>
          <cell r="G169">
            <v>3.97</v>
          </cell>
          <cell r="H169">
            <v>3.22</v>
          </cell>
          <cell r="I169">
            <v>10.6</v>
          </cell>
          <cell r="J169">
            <v>32.6</v>
          </cell>
          <cell r="K169">
            <v>101.2</v>
          </cell>
          <cell r="L169">
            <v>150</v>
          </cell>
          <cell r="N169">
            <v>3.6</v>
          </cell>
          <cell r="O169">
            <v>23</v>
          </cell>
          <cell r="P169">
            <v>27</v>
          </cell>
          <cell r="Q169">
            <v>53</v>
          </cell>
          <cell r="R169">
            <v>0.6</v>
          </cell>
          <cell r="S169">
            <v>154</v>
          </cell>
          <cell r="T169">
            <v>69</v>
          </cell>
          <cell r="Y169">
            <v>82</v>
          </cell>
          <cell r="Z169">
            <v>21</v>
          </cell>
          <cell r="AC169">
            <v>9.1</v>
          </cell>
          <cell r="AD169">
            <v>4.8</v>
          </cell>
          <cell r="AE169">
            <v>138</v>
          </cell>
          <cell r="AF169">
            <v>4.5</v>
          </cell>
          <cell r="AH169">
            <v>8.9</v>
          </cell>
          <cell r="AJ169">
            <v>2.7</v>
          </cell>
          <cell r="AK169">
            <v>109</v>
          </cell>
          <cell r="AM169">
            <v>267</v>
          </cell>
          <cell r="AN169">
            <v>336.8</v>
          </cell>
          <cell r="AX169">
            <v>32.9</v>
          </cell>
          <cell r="AY169">
            <v>32.5</v>
          </cell>
          <cell r="AZ169">
            <v>12.7</v>
          </cell>
          <cell r="BI169">
            <v>0.74</v>
          </cell>
          <cell r="BK169">
            <v>1.36</v>
          </cell>
          <cell r="BN169">
            <v>74.390243902439025</v>
          </cell>
          <cell r="BO169">
            <v>37.299999999999997</v>
          </cell>
          <cell r="BQ169" t="str">
            <v/>
          </cell>
          <cell r="BT169" t="str">
            <v>江光茂</v>
          </cell>
          <cell r="BU169">
            <v>48.2</v>
          </cell>
          <cell r="BV169">
            <v>47.1</v>
          </cell>
          <cell r="BW169">
            <v>47.2</v>
          </cell>
          <cell r="BX169">
            <v>2.1186440677966101E-2</v>
          </cell>
          <cell r="BY169">
            <v>4</v>
          </cell>
          <cell r="BZ169">
            <v>44</v>
          </cell>
          <cell r="CA169">
            <v>1.5681583761501503</v>
          </cell>
        </row>
        <row r="170">
          <cell r="D170" t="str">
            <v>沈韻如</v>
          </cell>
          <cell r="E170" t="str">
            <v>U441</v>
          </cell>
          <cell r="F170">
            <v>1120309</v>
          </cell>
          <cell r="G170">
            <v>3.12</v>
          </cell>
          <cell r="H170">
            <v>3.84</v>
          </cell>
          <cell r="I170">
            <v>11.8</v>
          </cell>
          <cell r="J170">
            <v>36.6</v>
          </cell>
          <cell r="K170">
            <v>95.3</v>
          </cell>
          <cell r="L170">
            <v>54</v>
          </cell>
          <cell r="N170">
            <v>4.0999999999999996</v>
          </cell>
          <cell r="O170">
            <v>25</v>
          </cell>
          <cell r="P170">
            <v>16</v>
          </cell>
          <cell r="Q170">
            <v>93</v>
          </cell>
          <cell r="R170">
            <v>0.9</v>
          </cell>
          <cell r="S170">
            <v>148</v>
          </cell>
          <cell r="T170">
            <v>77</v>
          </cell>
          <cell r="Y170">
            <v>46</v>
          </cell>
          <cell r="Z170">
            <v>10</v>
          </cell>
          <cell r="AC170">
            <v>8.23</v>
          </cell>
          <cell r="AD170">
            <v>6.2</v>
          </cell>
          <cell r="AE170">
            <v>137</v>
          </cell>
          <cell r="AF170">
            <v>5.5</v>
          </cell>
          <cell r="AH170">
            <v>8.4</v>
          </cell>
          <cell r="AJ170">
            <v>3.7</v>
          </cell>
          <cell r="AK170">
            <v>52</v>
          </cell>
          <cell r="AM170">
            <v>230</v>
          </cell>
          <cell r="AN170">
            <v>1212.0999999999999</v>
          </cell>
          <cell r="AX170">
            <v>30.7</v>
          </cell>
          <cell r="AY170">
            <v>32.200000000000003</v>
          </cell>
          <cell r="AZ170">
            <v>13.9</v>
          </cell>
          <cell r="BI170">
            <v>0.78</v>
          </cell>
          <cell r="BK170">
            <v>1.53</v>
          </cell>
          <cell r="BN170">
            <v>78.260869565217391</v>
          </cell>
          <cell r="BO170">
            <v>30.9</v>
          </cell>
          <cell r="BQ170" t="str">
            <v/>
          </cell>
          <cell r="BT170" t="str">
            <v>沈韻如</v>
          </cell>
          <cell r="BU170">
            <v>47</v>
          </cell>
          <cell r="BV170">
            <v>46</v>
          </cell>
          <cell r="BW170">
            <v>45.7</v>
          </cell>
          <cell r="BX170">
            <v>2.8446389496717659E-2</v>
          </cell>
          <cell r="BY170">
            <v>3.5</v>
          </cell>
          <cell r="BZ170">
            <v>44</v>
          </cell>
          <cell r="CA170">
            <v>1.734355889875449</v>
          </cell>
        </row>
        <row r="171">
          <cell r="D171" t="str">
            <v>林冠廷</v>
          </cell>
          <cell r="E171" t="str">
            <v>U440</v>
          </cell>
          <cell r="F171">
            <v>1120309</v>
          </cell>
          <cell r="G171">
            <v>8.49</v>
          </cell>
          <cell r="H171">
            <v>5.07</v>
          </cell>
          <cell r="I171">
            <v>10.199999999999999</v>
          </cell>
          <cell r="J171">
            <v>33.700000000000003</v>
          </cell>
          <cell r="K171">
            <v>66.5</v>
          </cell>
          <cell r="L171">
            <v>291</v>
          </cell>
          <cell r="N171">
            <v>4</v>
          </cell>
          <cell r="O171">
            <v>14</v>
          </cell>
          <cell r="P171">
            <v>14</v>
          </cell>
          <cell r="Q171">
            <v>129</v>
          </cell>
          <cell r="R171">
            <v>0.6</v>
          </cell>
          <cell r="S171">
            <v>109</v>
          </cell>
          <cell r="T171">
            <v>191</v>
          </cell>
          <cell r="Y171">
            <v>67</v>
          </cell>
          <cell r="Z171">
            <v>20</v>
          </cell>
          <cell r="AC171">
            <v>10.28</v>
          </cell>
          <cell r="AD171">
            <v>6.9</v>
          </cell>
          <cell r="AE171">
            <v>136</v>
          </cell>
          <cell r="AF171">
            <v>5.6</v>
          </cell>
          <cell r="AH171">
            <v>9.3000000000000007</v>
          </cell>
          <cell r="AJ171">
            <v>4</v>
          </cell>
          <cell r="AK171">
            <v>68</v>
          </cell>
          <cell r="AM171">
            <v>255</v>
          </cell>
          <cell r="AN171">
            <v>884.5</v>
          </cell>
          <cell r="AX171">
            <v>20.100000000000001</v>
          </cell>
          <cell r="AY171">
            <v>30.3</v>
          </cell>
          <cell r="AZ171">
            <v>17</v>
          </cell>
          <cell r="BI171">
            <v>0.7</v>
          </cell>
          <cell r="BK171">
            <v>1.21</v>
          </cell>
          <cell r="BN171">
            <v>70.149253731343293</v>
          </cell>
          <cell r="BO171">
            <v>22.1</v>
          </cell>
          <cell r="BQ171">
            <v>223</v>
          </cell>
          <cell r="BR171">
            <v>8.4</v>
          </cell>
          <cell r="BT171" t="str">
            <v>林冠廷</v>
          </cell>
          <cell r="BU171">
            <v>99.3</v>
          </cell>
          <cell r="BV171">
            <v>97.2</v>
          </cell>
          <cell r="BW171">
            <v>97.3</v>
          </cell>
          <cell r="BX171">
            <v>2.0554984583761562E-2</v>
          </cell>
          <cell r="BY171">
            <v>4</v>
          </cell>
          <cell r="BZ171">
            <v>44</v>
          </cell>
          <cell r="CA171">
            <v>1.3862004627111371</v>
          </cell>
        </row>
        <row r="172">
          <cell r="D172" t="str">
            <v>何秀雀</v>
          </cell>
          <cell r="E172" t="str">
            <v>U435</v>
          </cell>
          <cell r="F172">
            <v>1120309</v>
          </cell>
          <cell r="G172">
            <v>8.89</v>
          </cell>
          <cell r="H172">
            <v>3.28</v>
          </cell>
          <cell r="I172">
            <v>10.6</v>
          </cell>
          <cell r="J172">
            <v>33.700000000000003</v>
          </cell>
          <cell r="K172">
            <v>102.7</v>
          </cell>
          <cell r="L172">
            <v>167</v>
          </cell>
          <cell r="N172">
            <v>3.9</v>
          </cell>
          <cell r="O172">
            <v>17</v>
          </cell>
          <cell r="P172">
            <v>8</v>
          </cell>
          <cell r="Q172">
            <v>70</v>
          </cell>
          <cell r="R172">
            <v>1.1000000000000001</v>
          </cell>
          <cell r="S172">
            <v>133</v>
          </cell>
          <cell r="T172">
            <v>116</v>
          </cell>
          <cell r="Y172">
            <v>76</v>
          </cell>
          <cell r="Z172">
            <v>12</v>
          </cell>
          <cell r="AC172">
            <v>7.31</v>
          </cell>
          <cell r="AD172">
            <v>4.4000000000000004</v>
          </cell>
          <cell r="AE172">
            <v>140</v>
          </cell>
          <cell r="AF172">
            <v>4.0999999999999996</v>
          </cell>
          <cell r="AH172">
            <v>7.1</v>
          </cell>
          <cell r="AJ172">
            <v>2.7</v>
          </cell>
          <cell r="AK172">
            <v>82</v>
          </cell>
          <cell r="AM172">
            <v>238</v>
          </cell>
          <cell r="AN172">
            <v>747.1</v>
          </cell>
          <cell r="AX172">
            <v>32.299999999999997</v>
          </cell>
          <cell r="AY172">
            <v>31.5</v>
          </cell>
          <cell r="AZ172">
            <v>16.399999999999999</v>
          </cell>
          <cell r="BI172">
            <v>0.84</v>
          </cell>
          <cell r="BK172">
            <v>1.85</v>
          </cell>
          <cell r="BN172">
            <v>84.210526315789465</v>
          </cell>
          <cell r="BO172">
            <v>33.1</v>
          </cell>
          <cell r="BQ172" t="str">
            <v/>
          </cell>
          <cell r="BT172" t="str">
            <v>何秀雀</v>
          </cell>
          <cell r="BU172">
            <v>38.6</v>
          </cell>
          <cell r="BV172">
            <v>35.799999999999997</v>
          </cell>
          <cell r="BW172">
            <v>36</v>
          </cell>
          <cell r="BX172">
            <v>7.2222222222222257E-2</v>
          </cell>
          <cell r="BY172">
            <v>3.5</v>
          </cell>
          <cell r="BZ172">
            <v>44</v>
          </cell>
          <cell r="CA172">
            <v>2.310657453540824</v>
          </cell>
        </row>
        <row r="173">
          <cell r="D173" t="str">
            <v>徐永堂</v>
          </cell>
          <cell r="E173" t="str">
            <v>U516</v>
          </cell>
          <cell r="F173">
            <v>1120309</v>
          </cell>
          <cell r="G173">
            <v>6.68</v>
          </cell>
          <cell r="H173">
            <v>4.16</v>
          </cell>
          <cell r="I173">
            <v>12.7</v>
          </cell>
          <cell r="J173">
            <v>37.9</v>
          </cell>
          <cell r="K173">
            <v>91.1</v>
          </cell>
          <cell r="L173">
            <v>150</v>
          </cell>
          <cell r="N173">
            <v>4.2</v>
          </cell>
          <cell r="O173">
            <v>11</v>
          </cell>
          <cell r="P173">
            <v>19</v>
          </cell>
          <cell r="Q173">
            <v>53</v>
          </cell>
          <cell r="R173">
            <v>0.6</v>
          </cell>
          <cell r="S173">
            <v>155</v>
          </cell>
          <cell r="T173">
            <v>55</v>
          </cell>
          <cell r="Y173">
            <v>99</v>
          </cell>
          <cell r="Z173">
            <v>31</v>
          </cell>
          <cell r="AC173">
            <v>13.55</v>
          </cell>
          <cell r="AD173">
            <v>6.8</v>
          </cell>
          <cell r="AE173">
            <v>134</v>
          </cell>
          <cell r="AF173">
            <v>5.6</v>
          </cell>
          <cell r="AH173">
            <v>9.3000000000000007</v>
          </cell>
          <cell r="AJ173">
            <v>8</v>
          </cell>
          <cell r="AK173">
            <v>75</v>
          </cell>
          <cell r="AM173">
            <v>214</v>
          </cell>
          <cell r="AN173">
            <v>941.6</v>
          </cell>
          <cell r="AX173">
            <v>30.5</v>
          </cell>
          <cell r="AY173">
            <v>33.5</v>
          </cell>
          <cell r="AZ173">
            <v>14.9</v>
          </cell>
          <cell r="BI173">
            <v>0.69</v>
          </cell>
          <cell r="BK173">
            <v>1.1599999999999999</v>
          </cell>
          <cell r="BN173">
            <v>68.686868686868678</v>
          </cell>
          <cell r="BO173">
            <v>31.8</v>
          </cell>
          <cell r="BQ173" t="str">
            <v/>
          </cell>
          <cell r="BT173" t="str">
            <v>徐永堂</v>
          </cell>
          <cell r="BU173">
            <v>87.4</v>
          </cell>
          <cell r="BV173">
            <v>83.05</v>
          </cell>
          <cell r="BW173">
            <v>82</v>
          </cell>
          <cell r="BX173">
            <v>6.5853658536585438E-2</v>
          </cell>
          <cell r="BY173">
            <v>4</v>
          </cell>
          <cell r="BZ173">
            <v>44</v>
          </cell>
          <cell r="CA173">
            <v>1.4210414888361327</v>
          </cell>
        </row>
        <row r="174">
          <cell r="D174" t="str">
            <v>古秀妹</v>
          </cell>
          <cell r="E174" t="str">
            <v>U541</v>
          </cell>
          <cell r="F174">
            <v>1120309</v>
          </cell>
          <cell r="G174">
            <v>5.93</v>
          </cell>
          <cell r="H174">
            <v>3.24</v>
          </cell>
          <cell r="I174">
            <v>9.3000000000000007</v>
          </cell>
          <cell r="J174">
            <v>28.7</v>
          </cell>
          <cell r="K174">
            <v>88.6</v>
          </cell>
          <cell r="L174">
            <v>152</v>
          </cell>
          <cell r="N174">
            <v>4.0999999999999996</v>
          </cell>
          <cell r="O174">
            <v>22</v>
          </cell>
          <cell r="P174">
            <v>17</v>
          </cell>
          <cell r="Q174">
            <v>59</v>
          </cell>
          <cell r="R174">
            <v>0.7</v>
          </cell>
          <cell r="S174">
            <v>137</v>
          </cell>
          <cell r="T174">
            <v>156</v>
          </cell>
          <cell r="Y174">
            <v>95</v>
          </cell>
          <cell r="Z174">
            <v>24</v>
          </cell>
          <cell r="AC174">
            <v>8.41</v>
          </cell>
          <cell r="AD174">
            <v>8.1999999999999993</v>
          </cell>
          <cell r="AE174">
            <v>137</v>
          </cell>
          <cell r="AF174">
            <v>5.6</v>
          </cell>
          <cell r="AH174">
            <v>10</v>
          </cell>
          <cell r="AJ174">
            <v>6</v>
          </cell>
          <cell r="AK174">
            <v>40</v>
          </cell>
          <cell r="AM174">
            <v>278</v>
          </cell>
          <cell r="AN174">
            <v>582.20000000000005</v>
          </cell>
          <cell r="AX174">
            <v>28.7</v>
          </cell>
          <cell r="AY174">
            <v>32.4</v>
          </cell>
          <cell r="AZ174">
            <v>14.4</v>
          </cell>
          <cell r="BI174">
            <v>0.75</v>
          </cell>
          <cell r="BK174">
            <v>1.38</v>
          </cell>
          <cell r="BN174">
            <v>74.73684210526315</v>
          </cell>
          <cell r="BO174">
            <v>30</v>
          </cell>
          <cell r="BQ174">
            <v>171</v>
          </cell>
          <cell r="BR174">
            <v>7.7</v>
          </cell>
          <cell r="BS174">
            <v>819</v>
          </cell>
          <cell r="BT174" t="str">
            <v>古秀妹</v>
          </cell>
          <cell r="BU174">
            <v>66.95</v>
          </cell>
          <cell r="BV174">
            <v>63.9</v>
          </cell>
          <cell r="BW174">
            <v>64</v>
          </cell>
          <cell r="BX174">
            <v>4.6093750000000044E-2</v>
          </cell>
          <cell r="BY174">
            <v>3.83</v>
          </cell>
          <cell r="BZ174">
            <v>44</v>
          </cell>
          <cell r="CA174">
            <v>1.6538350463789069</v>
          </cell>
        </row>
        <row r="175">
          <cell r="D175" t="str">
            <v>卓劉月</v>
          </cell>
          <cell r="E175" t="str">
            <v>U538</v>
          </cell>
          <cell r="F175">
            <v>1120307</v>
          </cell>
          <cell r="G175">
            <v>7.48</v>
          </cell>
          <cell r="H175">
            <v>3.03</v>
          </cell>
          <cell r="I175">
            <v>9.9</v>
          </cell>
          <cell r="J175">
            <v>31.2</v>
          </cell>
          <cell r="K175">
            <v>103</v>
          </cell>
          <cell r="L175">
            <v>157</v>
          </cell>
          <cell r="N175">
            <v>3.1</v>
          </cell>
          <cell r="O175">
            <v>18</v>
          </cell>
          <cell r="P175">
            <v>8</v>
          </cell>
          <cell r="Q175">
            <v>77</v>
          </cell>
          <cell r="R175">
            <v>0.7</v>
          </cell>
          <cell r="S175">
            <v>160</v>
          </cell>
          <cell r="T175">
            <v>145</v>
          </cell>
          <cell r="Y175">
            <v>46</v>
          </cell>
          <cell r="Z175">
            <v>12</v>
          </cell>
          <cell r="AC175">
            <v>8.1300000000000008</v>
          </cell>
          <cell r="AD175">
            <v>7.9</v>
          </cell>
          <cell r="AE175">
            <v>141</v>
          </cell>
          <cell r="AF175">
            <v>4.4000000000000004</v>
          </cell>
          <cell r="AH175">
            <v>8.1999999999999993</v>
          </cell>
          <cell r="AJ175">
            <v>6.9</v>
          </cell>
          <cell r="AK175">
            <v>32</v>
          </cell>
          <cell r="AM175">
            <v>169</v>
          </cell>
          <cell r="AN175">
            <v>945.2</v>
          </cell>
          <cell r="AX175">
            <v>32.700000000000003</v>
          </cell>
          <cell r="AY175">
            <v>31.7</v>
          </cell>
          <cell r="AZ175">
            <v>16.5</v>
          </cell>
          <cell r="BI175">
            <v>0.74</v>
          </cell>
          <cell r="BK175">
            <v>1.34</v>
          </cell>
          <cell r="BN175">
            <v>73.91304347826086</v>
          </cell>
          <cell r="BO175">
            <v>30.5</v>
          </cell>
          <cell r="BQ175">
            <v>183</v>
          </cell>
          <cell r="BR175">
            <v>5.8</v>
          </cell>
          <cell r="BT175" t="str">
            <v>卓劉月</v>
          </cell>
          <cell r="BU175">
            <v>62.8</v>
          </cell>
          <cell r="BV175">
            <v>62.2</v>
          </cell>
          <cell r="BW175">
            <v>62</v>
          </cell>
          <cell r="BX175">
            <v>1.2903225806451568E-2</v>
          </cell>
          <cell r="BY175">
            <v>3.5</v>
          </cell>
          <cell r="BZ175">
            <v>44</v>
          </cell>
          <cell r="CA175">
            <v>1.487054503744009</v>
          </cell>
        </row>
        <row r="176">
          <cell r="D176" t="str">
            <v>陳朝傑</v>
          </cell>
          <cell r="E176" t="str">
            <v>U246</v>
          </cell>
          <cell r="F176">
            <v>1120307</v>
          </cell>
          <cell r="G176">
            <v>5.7</v>
          </cell>
          <cell r="H176">
            <v>3.45</v>
          </cell>
          <cell r="I176">
            <v>9.6</v>
          </cell>
          <cell r="J176">
            <v>29.5</v>
          </cell>
          <cell r="K176">
            <v>85.5</v>
          </cell>
          <cell r="L176">
            <v>237</v>
          </cell>
          <cell r="N176">
            <v>2.9</v>
          </cell>
          <cell r="O176">
            <v>16</v>
          </cell>
          <cell r="P176">
            <v>14</v>
          </cell>
          <cell r="Q176">
            <v>87</v>
          </cell>
          <cell r="R176">
            <v>0.5</v>
          </cell>
          <cell r="S176">
            <v>169</v>
          </cell>
          <cell r="T176">
            <v>143</v>
          </cell>
          <cell r="Y176">
            <v>49</v>
          </cell>
          <cell r="Z176">
            <v>15</v>
          </cell>
          <cell r="AC176">
            <v>6.67</v>
          </cell>
          <cell r="AD176">
            <v>7.8</v>
          </cell>
          <cell r="AE176">
            <v>136</v>
          </cell>
          <cell r="AF176">
            <v>3.9</v>
          </cell>
          <cell r="AH176">
            <v>7.3</v>
          </cell>
          <cell r="AJ176">
            <v>4.3</v>
          </cell>
          <cell r="AK176">
            <v>29</v>
          </cell>
          <cell r="AM176">
            <v>173</v>
          </cell>
          <cell r="AN176">
            <v>895</v>
          </cell>
          <cell r="AX176">
            <v>27.8</v>
          </cell>
          <cell r="AY176">
            <v>32.5</v>
          </cell>
          <cell r="AZ176">
            <v>16.3</v>
          </cell>
          <cell r="BI176">
            <v>0.69</v>
          </cell>
          <cell r="BK176">
            <v>1.18</v>
          </cell>
          <cell r="BN176">
            <v>69.387755102040813</v>
          </cell>
          <cell r="BO176">
            <v>30.4</v>
          </cell>
          <cell r="BQ176" t="str">
            <v/>
          </cell>
          <cell r="BT176" t="str">
            <v>陳朝傑</v>
          </cell>
          <cell r="BU176">
            <v>56.5</v>
          </cell>
          <cell r="BV176">
            <v>56.5</v>
          </cell>
          <cell r="BW176">
            <v>56.6</v>
          </cell>
          <cell r="BX176">
            <v>-1.7667844522968449E-3</v>
          </cell>
          <cell r="BY176">
            <v>4</v>
          </cell>
          <cell r="BZ176">
            <v>92</v>
          </cell>
          <cell r="CA176">
            <v>1.2941803783353869</v>
          </cell>
        </row>
        <row r="177">
          <cell r="D177" t="str">
            <v>黃美</v>
          </cell>
          <cell r="E177" t="str">
            <v>U150</v>
          </cell>
          <cell r="F177">
            <v>1120308</v>
          </cell>
          <cell r="G177">
            <v>5.56</v>
          </cell>
          <cell r="H177">
            <v>3.59</v>
          </cell>
          <cell r="I177">
            <v>11.1</v>
          </cell>
          <cell r="J177">
            <v>32.799999999999997</v>
          </cell>
          <cell r="K177">
            <v>91.4</v>
          </cell>
          <cell r="L177">
            <v>113</v>
          </cell>
          <cell r="N177">
            <v>3.1</v>
          </cell>
          <cell r="O177">
            <v>19</v>
          </cell>
          <cell r="P177">
            <v>10</v>
          </cell>
          <cell r="Q177">
            <v>117</v>
          </cell>
          <cell r="R177">
            <v>0.8</v>
          </cell>
          <cell r="S177">
            <v>143</v>
          </cell>
          <cell r="T177">
            <v>130</v>
          </cell>
          <cell r="Y177">
            <v>41</v>
          </cell>
          <cell r="Z177">
            <v>8</v>
          </cell>
          <cell r="AC177">
            <v>9.6199999999999992</v>
          </cell>
          <cell r="AD177">
            <v>4.0999999999999996</v>
          </cell>
          <cell r="AE177">
            <v>137</v>
          </cell>
          <cell r="AF177">
            <v>3.3</v>
          </cell>
          <cell r="AH177">
            <v>8</v>
          </cell>
          <cell r="AJ177">
            <v>1.7</v>
          </cell>
          <cell r="AK177">
            <v>42</v>
          </cell>
          <cell r="AM177">
            <v>163</v>
          </cell>
          <cell r="AN177">
            <v>689.9</v>
          </cell>
          <cell r="AX177">
            <v>30.9</v>
          </cell>
          <cell r="AY177">
            <v>33.799999999999997</v>
          </cell>
          <cell r="AZ177">
            <v>16.399999999999999</v>
          </cell>
          <cell r="BI177">
            <v>0.8</v>
          </cell>
          <cell r="BK177">
            <v>1.63</v>
          </cell>
          <cell r="BN177">
            <v>80.487804878048792</v>
          </cell>
          <cell r="BO177">
            <v>34.200000000000003</v>
          </cell>
          <cell r="BQ177">
            <v>161</v>
          </cell>
          <cell r="BT177" t="str">
            <v>黃美</v>
          </cell>
          <cell r="BU177">
            <v>51.4</v>
          </cell>
          <cell r="BV177">
            <v>49.65</v>
          </cell>
          <cell r="BW177">
            <v>50</v>
          </cell>
          <cell r="BX177">
            <v>2.7999999999999973E-2</v>
          </cell>
          <cell r="BY177">
            <v>4</v>
          </cell>
          <cell r="BZ177">
            <v>92</v>
          </cell>
          <cell r="CA177">
            <v>1.9301731637070128</v>
          </cell>
        </row>
        <row r="178">
          <cell r="D178" t="str">
            <v>蕭金傳</v>
          </cell>
          <cell r="E178" t="str">
            <v>U125</v>
          </cell>
          <cell r="F178">
            <v>1120308</v>
          </cell>
          <cell r="G178">
            <v>4.6900000000000004</v>
          </cell>
          <cell r="H178">
            <v>3.11</v>
          </cell>
          <cell r="I178">
            <v>9.5</v>
          </cell>
          <cell r="J178">
            <v>29.4</v>
          </cell>
          <cell r="K178">
            <v>94.5</v>
          </cell>
          <cell r="L178">
            <v>174</v>
          </cell>
          <cell r="N178">
            <v>4.4000000000000004</v>
          </cell>
          <cell r="O178">
            <v>16</v>
          </cell>
          <cell r="P178">
            <v>7</v>
          </cell>
          <cell r="Q178">
            <v>88</v>
          </cell>
          <cell r="R178">
            <v>0.8</v>
          </cell>
          <cell r="S178">
            <v>183</v>
          </cell>
          <cell r="T178">
            <v>94</v>
          </cell>
          <cell r="Y178">
            <v>82</v>
          </cell>
          <cell r="Z178">
            <v>21</v>
          </cell>
          <cell r="AC178">
            <v>13.04</v>
          </cell>
          <cell r="AD178">
            <v>4</v>
          </cell>
          <cell r="AE178">
            <v>142</v>
          </cell>
          <cell r="AF178">
            <v>4.9000000000000004</v>
          </cell>
          <cell r="AH178">
            <v>9.8000000000000007</v>
          </cell>
          <cell r="AJ178">
            <v>5.2</v>
          </cell>
          <cell r="AK178">
            <v>60</v>
          </cell>
          <cell r="AM178">
            <v>295</v>
          </cell>
          <cell r="AN178">
            <v>463</v>
          </cell>
          <cell r="AX178">
            <v>30.5</v>
          </cell>
          <cell r="AY178">
            <v>32.299999999999997</v>
          </cell>
          <cell r="AZ178">
            <v>15</v>
          </cell>
          <cell r="BI178">
            <v>0.74</v>
          </cell>
          <cell r="BK178">
            <v>1.36</v>
          </cell>
          <cell r="BN178">
            <v>74.390243902439025</v>
          </cell>
          <cell r="BO178">
            <v>29.4</v>
          </cell>
          <cell r="BQ178">
            <v>100</v>
          </cell>
          <cell r="BT178" t="str">
            <v>蕭金傳</v>
          </cell>
          <cell r="BU178">
            <v>63.7</v>
          </cell>
          <cell r="BV178">
            <v>62.35</v>
          </cell>
          <cell r="BW178">
            <v>62.5</v>
          </cell>
          <cell r="BX178">
            <v>1.9200000000000047E-2</v>
          </cell>
          <cell r="BY178">
            <v>3.83</v>
          </cell>
          <cell r="BZ178">
            <v>44</v>
          </cell>
          <cell r="CA178">
            <v>1.556823642538423</v>
          </cell>
        </row>
        <row r="179">
          <cell r="D179" t="str">
            <v>蔡雲</v>
          </cell>
          <cell r="E179" t="str">
            <v>U126</v>
          </cell>
          <cell r="F179">
            <v>1120306</v>
          </cell>
          <cell r="G179">
            <v>5.74</v>
          </cell>
          <cell r="H179">
            <v>3.68</v>
          </cell>
          <cell r="I179">
            <v>11.6</v>
          </cell>
          <cell r="J179">
            <v>35.4</v>
          </cell>
          <cell r="K179">
            <v>96.2</v>
          </cell>
          <cell r="L179">
            <v>197</v>
          </cell>
          <cell r="N179">
            <v>4.0999999999999996</v>
          </cell>
          <cell r="O179">
            <v>13</v>
          </cell>
          <cell r="P179">
            <v>9</v>
          </cell>
          <cell r="Q179">
            <v>62</v>
          </cell>
          <cell r="R179">
            <v>0.6</v>
          </cell>
          <cell r="S179">
            <v>176</v>
          </cell>
          <cell r="T179">
            <v>161</v>
          </cell>
          <cell r="Y179">
            <v>73</v>
          </cell>
          <cell r="Z179">
            <v>19</v>
          </cell>
          <cell r="AC179">
            <v>8.7100000000000009</v>
          </cell>
          <cell r="AD179">
            <v>7.7</v>
          </cell>
          <cell r="AE179">
            <v>138</v>
          </cell>
          <cell r="AF179">
            <v>5.0999999999999996</v>
          </cell>
          <cell r="AH179">
            <v>9.5</v>
          </cell>
          <cell r="AJ179">
            <v>4.0999999999999996</v>
          </cell>
          <cell r="AK179">
            <v>38</v>
          </cell>
          <cell r="AM179">
            <v>240</v>
          </cell>
          <cell r="AN179">
            <v>567.5</v>
          </cell>
          <cell r="AX179">
            <v>31.5</v>
          </cell>
          <cell r="AY179">
            <v>32.799999999999997</v>
          </cell>
          <cell r="AZ179">
            <v>13.2</v>
          </cell>
          <cell r="BI179">
            <v>0.74</v>
          </cell>
          <cell r="BK179">
            <v>1.35</v>
          </cell>
          <cell r="BN179">
            <v>73.972602739726028</v>
          </cell>
          <cell r="BO179">
            <v>34.5</v>
          </cell>
          <cell r="BQ179">
            <v>174</v>
          </cell>
          <cell r="BR179">
            <v>6</v>
          </cell>
          <cell r="BT179" t="str">
            <v>蔡雲</v>
          </cell>
          <cell r="BU179">
            <v>48.8</v>
          </cell>
          <cell r="BV179">
            <v>47.2</v>
          </cell>
          <cell r="BW179">
            <v>47.2</v>
          </cell>
          <cell r="BX179">
            <v>3.3898305084745638E-2</v>
          </cell>
          <cell r="BY179">
            <v>4</v>
          </cell>
          <cell r="BZ179">
            <v>44</v>
          </cell>
          <cell r="CA179">
            <v>1.5819219946775305</v>
          </cell>
        </row>
        <row r="180">
          <cell r="D180" t="str">
            <v>李志賢</v>
          </cell>
          <cell r="E180" t="str">
            <v>U127</v>
          </cell>
          <cell r="F180">
            <v>1120308</v>
          </cell>
          <cell r="G180">
            <v>7.09</v>
          </cell>
          <cell r="H180">
            <v>3.47</v>
          </cell>
          <cell r="I180">
            <v>11.1</v>
          </cell>
          <cell r="J180">
            <v>32.4</v>
          </cell>
          <cell r="K180">
            <v>93.4</v>
          </cell>
          <cell r="L180">
            <v>201</v>
          </cell>
          <cell r="N180">
            <v>4</v>
          </cell>
          <cell r="O180">
            <v>64</v>
          </cell>
          <cell r="P180">
            <v>63</v>
          </cell>
          <cell r="Q180">
            <v>57</v>
          </cell>
          <cell r="R180">
            <v>0.9</v>
          </cell>
          <cell r="S180">
            <v>131</v>
          </cell>
          <cell r="T180">
            <v>93</v>
          </cell>
          <cell r="Y180">
            <v>72</v>
          </cell>
          <cell r="Z180">
            <v>13</v>
          </cell>
          <cell r="AC180">
            <v>13.58</v>
          </cell>
          <cell r="AD180">
            <v>7.7</v>
          </cell>
          <cell r="AE180">
            <v>137</v>
          </cell>
          <cell r="AF180">
            <v>5.0999999999999996</v>
          </cell>
          <cell r="AH180">
            <v>9</v>
          </cell>
          <cell r="AJ180">
            <v>4.0999999999999996</v>
          </cell>
          <cell r="AK180">
            <v>52</v>
          </cell>
          <cell r="AM180">
            <v>212</v>
          </cell>
          <cell r="AN180">
            <v>862.3</v>
          </cell>
          <cell r="AX180">
            <v>32</v>
          </cell>
          <cell r="AY180">
            <v>34.299999999999997</v>
          </cell>
          <cell r="AZ180">
            <v>13</v>
          </cell>
          <cell r="BI180">
            <v>0.82</v>
          </cell>
          <cell r="BK180">
            <v>1.71</v>
          </cell>
          <cell r="BN180">
            <v>81.944444444444443</v>
          </cell>
          <cell r="BO180">
            <v>37.6</v>
          </cell>
          <cell r="BQ180" t="str">
            <v/>
          </cell>
          <cell r="BT180" t="str">
            <v>李志賢</v>
          </cell>
          <cell r="BU180">
            <v>55.8</v>
          </cell>
          <cell r="BV180">
            <v>54.5</v>
          </cell>
          <cell r="BW180">
            <v>54.5</v>
          </cell>
          <cell r="BX180">
            <v>2.3853211009174261E-2</v>
          </cell>
          <cell r="BY180">
            <v>4</v>
          </cell>
          <cell r="BZ180">
            <v>44</v>
          </cell>
          <cell r="CA180">
            <v>1.9871352190737015</v>
          </cell>
        </row>
        <row r="181">
          <cell r="D181" t="str">
            <v>張桂湘</v>
          </cell>
          <cell r="E181" t="str">
            <v>U220</v>
          </cell>
          <cell r="F181">
            <v>1120309</v>
          </cell>
          <cell r="G181">
            <v>9.6300000000000008</v>
          </cell>
          <cell r="H181">
            <v>3.49</v>
          </cell>
          <cell r="I181">
            <v>10.7</v>
          </cell>
          <cell r="J181">
            <v>32.5</v>
          </cell>
          <cell r="K181">
            <v>93.1</v>
          </cell>
          <cell r="L181">
            <v>224</v>
          </cell>
          <cell r="N181">
            <v>3.9</v>
          </cell>
          <cell r="O181">
            <v>17</v>
          </cell>
          <cell r="P181">
            <v>13</v>
          </cell>
          <cell r="Q181">
            <v>74</v>
          </cell>
          <cell r="R181">
            <v>0.6</v>
          </cell>
          <cell r="S181">
            <v>140</v>
          </cell>
          <cell r="T181">
            <v>182</v>
          </cell>
          <cell r="Y181">
            <v>110</v>
          </cell>
          <cell r="Z181">
            <v>17</v>
          </cell>
          <cell r="AC181">
            <v>9.9499999999999993</v>
          </cell>
          <cell r="AD181">
            <v>7.4</v>
          </cell>
          <cell r="AE181">
            <v>135</v>
          </cell>
          <cell r="AF181">
            <v>4.5999999999999996</v>
          </cell>
          <cell r="AH181">
            <v>10.9</v>
          </cell>
          <cell r="AJ181">
            <v>5.4</v>
          </cell>
          <cell r="AK181">
            <v>45</v>
          </cell>
          <cell r="AM181">
            <v>244</v>
          </cell>
          <cell r="AN181">
            <v>1146.3</v>
          </cell>
          <cell r="AX181">
            <v>30.7</v>
          </cell>
          <cell r="AY181">
            <v>32.9</v>
          </cell>
          <cell r="AZ181">
            <v>14.2</v>
          </cell>
          <cell r="BI181">
            <v>0.85</v>
          </cell>
          <cell r="BK181">
            <v>1.87</v>
          </cell>
          <cell r="BN181">
            <v>84.545454545454547</v>
          </cell>
          <cell r="BO181">
            <v>33</v>
          </cell>
          <cell r="BQ181">
            <v>206</v>
          </cell>
          <cell r="BR181">
            <v>7.3</v>
          </cell>
          <cell r="BT181" t="str">
            <v>張桂湘</v>
          </cell>
          <cell r="BU181">
            <v>42.05</v>
          </cell>
          <cell r="BV181">
            <v>40.950000000000003</v>
          </cell>
          <cell r="BW181">
            <v>40.799999999999997</v>
          </cell>
          <cell r="BX181">
            <v>3.0637254901960786E-2</v>
          </cell>
          <cell r="BY181">
            <v>4</v>
          </cell>
          <cell r="BZ181">
            <v>44</v>
          </cell>
          <cell r="CA181">
            <v>2.1921914532264477</v>
          </cell>
        </row>
        <row r="182">
          <cell r="D182" t="str">
            <v>林祿妹</v>
          </cell>
          <cell r="E182" t="str">
            <v>U543</v>
          </cell>
          <cell r="F182">
            <v>1120308</v>
          </cell>
          <cell r="G182">
            <v>5.74</v>
          </cell>
          <cell r="H182">
            <v>2.96</v>
          </cell>
          <cell r="I182">
            <v>10.199999999999999</v>
          </cell>
          <cell r="J182">
            <v>29.4</v>
          </cell>
          <cell r="K182">
            <v>99.3</v>
          </cell>
          <cell r="L182">
            <v>162</v>
          </cell>
          <cell r="N182">
            <v>3.8</v>
          </cell>
          <cell r="O182">
            <v>11</v>
          </cell>
          <cell r="P182">
            <v>11</v>
          </cell>
          <cell r="Q182">
            <v>87</v>
          </cell>
          <cell r="R182">
            <v>1.2</v>
          </cell>
          <cell r="S182">
            <v>167</v>
          </cell>
          <cell r="T182">
            <v>270</v>
          </cell>
          <cell r="Y182">
            <v>119</v>
          </cell>
          <cell r="Z182">
            <v>23</v>
          </cell>
          <cell r="AC182">
            <v>10.7</v>
          </cell>
          <cell r="AD182">
            <v>5.7</v>
          </cell>
          <cell r="AE182">
            <v>137</v>
          </cell>
          <cell r="AF182">
            <v>4.4000000000000004</v>
          </cell>
          <cell r="AH182">
            <v>10.5</v>
          </cell>
          <cell r="AJ182">
            <v>4.0999999999999996</v>
          </cell>
          <cell r="AK182">
            <v>63</v>
          </cell>
          <cell r="AM182">
            <v>217</v>
          </cell>
          <cell r="AN182">
            <v>887</v>
          </cell>
          <cell r="AX182">
            <v>34.5</v>
          </cell>
          <cell r="AY182">
            <v>34.700000000000003</v>
          </cell>
          <cell r="AZ182">
            <v>12.6</v>
          </cell>
          <cell r="BI182">
            <v>0.81</v>
          </cell>
          <cell r="BK182">
            <v>1.64</v>
          </cell>
          <cell r="BN182">
            <v>80.672268907563023</v>
          </cell>
          <cell r="BO182">
            <v>34</v>
          </cell>
          <cell r="BQ182" t="str">
            <v/>
          </cell>
          <cell r="BT182" t="str">
            <v>林祿妹</v>
          </cell>
          <cell r="BU182">
            <v>59.05</v>
          </cell>
          <cell r="BV182">
            <v>58.05</v>
          </cell>
          <cell r="BW182">
            <v>58</v>
          </cell>
          <cell r="BX182">
            <v>1.8103448275862018E-2</v>
          </cell>
          <cell r="BY182">
            <v>4</v>
          </cell>
          <cell r="BZ182">
            <v>92</v>
          </cell>
          <cell r="CA182">
            <v>1.8818828428844667</v>
          </cell>
        </row>
        <row r="183">
          <cell r="D183" t="str">
            <v>張惠美</v>
          </cell>
          <cell r="E183" t="str">
            <v>U227</v>
          </cell>
          <cell r="F183">
            <v>1120308</v>
          </cell>
          <cell r="G183">
            <v>5.46</v>
          </cell>
          <cell r="H183">
            <v>3.15</v>
          </cell>
          <cell r="I183">
            <v>10.6</v>
          </cell>
          <cell r="J183">
            <v>31.8</v>
          </cell>
          <cell r="K183">
            <v>101</v>
          </cell>
          <cell r="L183">
            <v>178</v>
          </cell>
          <cell r="N183">
            <v>3.7</v>
          </cell>
          <cell r="O183">
            <v>20</v>
          </cell>
          <cell r="P183">
            <v>13</v>
          </cell>
          <cell r="Q183">
            <v>70</v>
          </cell>
          <cell r="R183">
            <v>0.7</v>
          </cell>
          <cell r="S183">
            <v>166</v>
          </cell>
          <cell r="T183">
            <v>92</v>
          </cell>
          <cell r="Y183">
            <v>63</v>
          </cell>
          <cell r="Z183">
            <v>14</v>
          </cell>
          <cell r="AC183">
            <v>9.8699999999999992</v>
          </cell>
          <cell r="AD183">
            <v>6.3</v>
          </cell>
          <cell r="AE183">
            <v>136</v>
          </cell>
          <cell r="AF183">
            <v>4.7</v>
          </cell>
          <cell r="AH183">
            <v>9.3000000000000007</v>
          </cell>
          <cell r="AJ183">
            <v>3.4</v>
          </cell>
          <cell r="AK183">
            <v>64</v>
          </cell>
          <cell r="AM183">
            <v>222</v>
          </cell>
          <cell r="AN183">
            <v>898.9</v>
          </cell>
          <cell r="AX183">
            <v>33.700000000000003</v>
          </cell>
          <cell r="AY183">
            <v>33.299999999999997</v>
          </cell>
          <cell r="AZ183">
            <v>14.6</v>
          </cell>
          <cell r="BI183">
            <v>0.78</v>
          </cell>
          <cell r="BK183">
            <v>1.5</v>
          </cell>
          <cell r="BN183">
            <v>77.777777777777786</v>
          </cell>
          <cell r="BO183">
            <v>36.1</v>
          </cell>
          <cell r="BQ183">
            <v>78</v>
          </cell>
          <cell r="BR183">
            <v>6.1</v>
          </cell>
          <cell r="BT183" t="str">
            <v>張惠美</v>
          </cell>
          <cell r="BU183">
            <v>74.7</v>
          </cell>
          <cell r="BV183">
            <v>73</v>
          </cell>
          <cell r="BW183">
            <v>72.5</v>
          </cell>
          <cell r="BX183">
            <v>3.0344827586206935E-2</v>
          </cell>
          <cell r="BY183">
            <v>4</v>
          </cell>
          <cell r="BZ183">
            <v>44</v>
          </cell>
          <cell r="CA183">
            <v>1.7346003513670496</v>
          </cell>
        </row>
        <row r="184">
          <cell r="D184" t="str">
            <v>潘阿美</v>
          </cell>
          <cell r="E184" t="str">
            <v>U438</v>
          </cell>
          <cell r="F184">
            <v>1120308</v>
          </cell>
          <cell r="G184">
            <v>3.63</v>
          </cell>
          <cell r="H184">
            <v>3.41</v>
          </cell>
          <cell r="I184">
            <v>10.5</v>
          </cell>
          <cell r="J184">
            <v>32.200000000000003</v>
          </cell>
          <cell r="K184">
            <v>94.4</v>
          </cell>
          <cell r="L184">
            <v>248</v>
          </cell>
          <cell r="N184">
            <v>4.0999999999999996</v>
          </cell>
          <cell r="O184">
            <v>20</v>
          </cell>
          <cell r="P184">
            <v>16</v>
          </cell>
          <cell r="Q184">
            <v>140</v>
          </cell>
          <cell r="R184">
            <v>0.9</v>
          </cell>
          <cell r="S184">
            <v>182</v>
          </cell>
          <cell r="T184">
            <v>90</v>
          </cell>
          <cell r="Y184">
            <v>113</v>
          </cell>
          <cell r="Z184">
            <v>24</v>
          </cell>
          <cell r="AC184">
            <v>9.66</v>
          </cell>
          <cell r="AD184">
            <v>6.4</v>
          </cell>
          <cell r="AE184">
            <v>137</v>
          </cell>
          <cell r="AF184">
            <v>5.3</v>
          </cell>
          <cell r="AH184">
            <v>8.9</v>
          </cell>
          <cell r="AJ184">
            <v>5.4</v>
          </cell>
          <cell r="AK184">
            <v>68</v>
          </cell>
          <cell r="AM184">
            <v>261</v>
          </cell>
          <cell r="AN184">
            <v>112.7</v>
          </cell>
          <cell r="AX184">
            <v>30.8</v>
          </cell>
          <cell r="AY184">
            <v>32.6</v>
          </cell>
          <cell r="AZ184">
            <v>14.9</v>
          </cell>
          <cell r="BI184">
            <v>0.79</v>
          </cell>
          <cell r="BK184">
            <v>1.55</v>
          </cell>
          <cell r="BN184">
            <v>78.761061946902657</v>
          </cell>
          <cell r="BO184">
            <v>33.5</v>
          </cell>
          <cell r="BQ184" t="str">
            <v/>
          </cell>
          <cell r="BT184" t="str">
            <v>潘阿美</v>
          </cell>
          <cell r="BU184">
            <v>65.900000000000006</v>
          </cell>
          <cell r="BV184">
            <v>64.349999999999994</v>
          </cell>
          <cell r="BW184">
            <v>64.3</v>
          </cell>
          <cell r="BX184">
            <v>2.4883359253499358E-2</v>
          </cell>
          <cell r="BY184">
            <v>4</v>
          </cell>
          <cell r="BZ184">
            <v>92</v>
          </cell>
          <cell r="CA184">
            <v>1.7910802372343126</v>
          </cell>
        </row>
        <row r="185">
          <cell r="D185" t="str">
            <v>林吳淑如</v>
          </cell>
          <cell r="E185" t="str">
            <v>U546</v>
          </cell>
          <cell r="F185">
            <v>1120306</v>
          </cell>
          <cell r="G185">
            <v>7.62</v>
          </cell>
          <cell r="H185">
            <v>3.06</v>
          </cell>
          <cell r="I185">
            <v>9.8000000000000007</v>
          </cell>
          <cell r="J185">
            <v>29.2</v>
          </cell>
          <cell r="K185">
            <v>95.4</v>
          </cell>
          <cell r="L185">
            <v>162</v>
          </cell>
          <cell r="N185">
            <v>3.6</v>
          </cell>
          <cell r="O185">
            <v>14</v>
          </cell>
          <cell r="P185">
            <v>11</v>
          </cell>
          <cell r="Q185">
            <v>60</v>
          </cell>
          <cell r="R185">
            <v>0.5</v>
          </cell>
          <cell r="S185">
            <v>168</v>
          </cell>
          <cell r="T185">
            <v>212</v>
          </cell>
          <cell r="Y185">
            <v>104</v>
          </cell>
          <cell r="Z185">
            <v>23</v>
          </cell>
          <cell r="AC185">
            <v>9.06</v>
          </cell>
          <cell r="AD185">
            <v>6.7</v>
          </cell>
          <cell r="AE185">
            <v>137</v>
          </cell>
          <cell r="AF185">
            <v>4.8</v>
          </cell>
          <cell r="AH185">
            <v>8</v>
          </cell>
          <cell r="AJ185">
            <v>6.7</v>
          </cell>
          <cell r="AK185">
            <v>44</v>
          </cell>
          <cell r="AM185">
            <v>291</v>
          </cell>
          <cell r="AN185">
            <v>241.6</v>
          </cell>
          <cell r="AX185">
            <v>32</v>
          </cell>
          <cell r="AY185">
            <v>33.6</v>
          </cell>
          <cell r="AZ185">
            <v>13.7</v>
          </cell>
          <cell r="BI185">
            <v>0.78</v>
          </cell>
          <cell r="BK185">
            <v>1.51</v>
          </cell>
          <cell r="BN185">
            <v>77.884615384615387</v>
          </cell>
          <cell r="BO185">
            <v>35.1</v>
          </cell>
          <cell r="BQ185">
            <v>243</v>
          </cell>
          <cell r="BS185">
            <v>399</v>
          </cell>
          <cell r="BT185" t="str">
            <v>林吳淑如</v>
          </cell>
          <cell r="BU185">
            <v>55.5</v>
          </cell>
          <cell r="BV185">
            <v>54.1</v>
          </cell>
          <cell r="BW185">
            <v>53.5</v>
          </cell>
          <cell r="BX185">
            <v>3.7383177570093455E-2</v>
          </cell>
          <cell r="BY185">
            <v>4</v>
          </cell>
          <cell r="BZ185">
            <v>68</v>
          </cell>
          <cell r="CA185">
            <v>1.7486760388457094</v>
          </cell>
        </row>
        <row r="186">
          <cell r="D186" t="str">
            <v>李秀蘭</v>
          </cell>
          <cell r="E186" t="str">
            <v>U509</v>
          </cell>
          <cell r="F186">
            <v>1120309</v>
          </cell>
          <cell r="G186">
            <v>6.95</v>
          </cell>
          <cell r="H186">
            <v>3.63</v>
          </cell>
          <cell r="I186">
            <v>10.9</v>
          </cell>
          <cell r="J186">
            <v>32.6</v>
          </cell>
          <cell r="K186">
            <v>89.8</v>
          </cell>
          <cell r="L186">
            <v>178</v>
          </cell>
          <cell r="N186">
            <v>4.2</v>
          </cell>
          <cell r="O186">
            <v>13</v>
          </cell>
          <cell r="P186">
            <v>11</v>
          </cell>
          <cell r="Q186">
            <v>63</v>
          </cell>
          <cell r="R186">
            <v>0.6</v>
          </cell>
          <cell r="S186">
            <v>192</v>
          </cell>
          <cell r="T186">
            <v>135</v>
          </cell>
          <cell r="Y186">
            <v>76</v>
          </cell>
          <cell r="Z186">
            <v>17</v>
          </cell>
          <cell r="AC186">
            <v>7.98</v>
          </cell>
          <cell r="AD186">
            <v>7</v>
          </cell>
          <cell r="AE186">
            <v>138</v>
          </cell>
          <cell r="AF186">
            <v>4.5</v>
          </cell>
          <cell r="AH186">
            <v>9</v>
          </cell>
          <cell r="AJ186">
            <v>5.6</v>
          </cell>
          <cell r="AK186">
            <v>70</v>
          </cell>
          <cell r="AM186">
            <v>252</v>
          </cell>
          <cell r="AN186">
            <v>495.7</v>
          </cell>
          <cell r="AX186">
            <v>30</v>
          </cell>
          <cell r="AY186">
            <v>33.4</v>
          </cell>
          <cell r="AZ186">
            <v>13.4</v>
          </cell>
          <cell r="BI186">
            <v>0.78</v>
          </cell>
          <cell r="BK186">
            <v>1.5</v>
          </cell>
          <cell r="BN186">
            <v>77.631578947368425</v>
          </cell>
          <cell r="BO186">
            <v>34</v>
          </cell>
          <cell r="BQ186">
            <v>155</v>
          </cell>
          <cell r="BR186">
            <v>6.8</v>
          </cell>
          <cell r="BT186" t="str">
            <v>李秀蘭</v>
          </cell>
          <cell r="BU186">
            <v>67.099999999999994</v>
          </cell>
          <cell r="BV186">
            <v>65.25</v>
          </cell>
          <cell r="BW186">
            <v>65.400000000000006</v>
          </cell>
          <cell r="BX186">
            <v>2.5993883792048752E-2</v>
          </cell>
          <cell r="BY186">
            <v>3.83</v>
          </cell>
          <cell r="BZ186">
            <v>44</v>
          </cell>
          <cell r="CA186">
            <v>1.736048992383759</v>
          </cell>
        </row>
        <row r="187">
          <cell r="D187" t="str">
            <v>楊阿春</v>
          </cell>
          <cell r="E187" t="str">
            <v>U605</v>
          </cell>
          <cell r="F187">
            <v>1120309</v>
          </cell>
          <cell r="G187">
            <v>5.37</v>
          </cell>
          <cell r="H187">
            <v>3.59</v>
          </cell>
          <cell r="I187">
            <v>10.6</v>
          </cell>
          <cell r="J187">
            <v>33.4</v>
          </cell>
          <cell r="K187">
            <v>93</v>
          </cell>
          <cell r="L187">
            <v>215</v>
          </cell>
          <cell r="N187">
            <v>4.4000000000000004</v>
          </cell>
          <cell r="O187">
            <v>31</v>
          </cell>
          <cell r="P187">
            <v>26</v>
          </cell>
          <cell r="Q187">
            <v>59</v>
          </cell>
          <cell r="R187">
            <v>0.3</v>
          </cell>
          <cell r="S187">
            <v>156</v>
          </cell>
          <cell r="T187">
            <v>241</v>
          </cell>
          <cell r="Y187">
            <v>42</v>
          </cell>
          <cell r="Z187">
            <v>12</v>
          </cell>
          <cell r="AC187">
            <v>13.51</v>
          </cell>
          <cell r="AD187">
            <v>6.1</v>
          </cell>
          <cell r="AE187">
            <v>139</v>
          </cell>
          <cell r="AF187">
            <v>5.5</v>
          </cell>
          <cell r="AH187">
            <v>9.5</v>
          </cell>
          <cell r="AJ187">
            <v>3.7</v>
          </cell>
          <cell r="AK187">
            <v>48</v>
          </cell>
          <cell r="AM187">
            <v>281</v>
          </cell>
          <cell r="AN187">
            <v>582.9</v>
          </cell>
          <cell r="AX187">
            <v>29.5</v>
          </cell>
          <cell r="AY187">
            <v>31.7</v>
          </cell>
          <cell r="AZ187">
            <v>16.3</v>
          </cell>
          <cell r="BI187">
            <v>0.71</v>
          </cell>
          <cell r="BK187">
            <v>1.25</v>
          </cell>
          <cell r="BN187">
            <v>71.428571428571431</v>
          </cell>
          <cell r="BO187">
            <v>35.200000000000003</v>
          </cell>
          <cell r="BQ187" t="str">
            <v/>
          </cell>
          <cell r="BT187" t="str">
            <v>楊阿春</v>
          </cell>
          <cell r="BU187">
            <v>75.5</v>
          </cell>
          <cell r="BV187">
            <v>75</v>
          </cell>
          <cell r="BW187">
            <v>75</v>
          </cell>
          <cell r="BX187">
            <v>6.6666666666666671E-3</v>
          </cell>
          <cell r="BY187">
            <v>4</v>
          </cell>
          <cell r="BZ187">
            <v>44</v>
          </cell>
          <cell r="CA187">
            <v>1.3915465044853352</v>
          </cell>
        </row>
        <row r="188">
          <cell r="D188" t="str">
            <v>阿傑</v>
          </cell>
          <cell r="E188" t="str">
            <v>U606</v>
          </cell>
          <cell r="F188">
            <v>1120309</v>
          </cell>
          <cell r="G188">
            <v>6.09</v>
          </cell>
          <cell r="H188">
            <v>3.82</v>
          </cell>
          <cell r="I188">
            <v>11.7</v>
          </cell>
          <cell r="J188">
            <v>33.6</v>
          </cell>
          <cell r="K188">
            <v>88</v>
          </cell>
          <cell r="L188">
            <v>175</v>
          </cell>
          <cell r="N188">
            <v>4.3</v>
          </cell>
          <cell r="O188">
            <v>32</v>
          </cell>
          <cell r="P188">
            <v>46</v>
          </cell>
          <cell r="Q188">
            <v>108</v>
          </cell>
          <cell r="R188">
            <v>0.5</v>
          </cell>
          <cell r="S188">
            <v>139</v>
          </cell>
          <cell r="T188">
            <v>47</v>
          </cell>
          <cell r="Y188">
            <v>53</v>
          </cell>
          <cell r="Z188">
            <v>14</v>
          </cell>
          <cell r="AC188">
            <v>12.31</v>
          </cell>
          <cell r="AD188">
            <v>5.6</v>
          </cell>
          <cell r="AE188">
            <v>136</v>
          </cell>
          <cell r="AF188">
            <v>3.8</v>
          </cell>
          <cell r="AH188">
            <v>9.5</v>
          </cell>
          <cell r="AJ188">
            <v>4.7</v>
          </cell>
          <cell r="AK188">
            <v>85</v>
          </cell>
          <cell r="AM188">
            <v>274</v>
          </cell>
          <cell r="AN188">
            <v>76.3</v>
          </cell>
          <cell r="AX188">
            <v>30.6</v>
          </cell>
          <cell r="AY188">
            <v>34.799999999999997</v>
          </cell>
          <cell r="AZ188">
            <v>13.4</v>
          </cell>
          <cell r="BI188">
            <v>0.74</v>
          </cell>
          <cell r="BK188">
            <v>1.33</v>
          </cell>
          <cell r="BN188">
            <v>73.584905660377359</v>
          </cell>
          <cell r="BO188">
            <v>34.200000000000003</v>
          </cell>
          <cell r="BQ188" t="str">
            <v/>
          </cell>
          <cell r="BT188" t="str">
            <v>阿傑</v>
          </cell>
          <cell r="BU188">
            <v>52.2</v>
          </cell>
          <cell r="BV188">
            <v>51.5</v>
          </cell>
          <cell r="BW188">
            <v>51.3</v>
          </cell>
          <cell r="BX188">
            <v>1.7543859649122917E-2</v>
          </cell>
          <cell r="BY188">
            <v>4</v>
          </cell>
          <cell r="BZ188">
            <v>44</v>
          </cell>
          <cell r="CA188">
            <v>1.5021700287243531</v>
          </cell>
        </row>
        <row r="189">
          <cell r="D189" t="str">
            <v>宋隆中</v>
          </cell>
          <cell r="E189" t="str">
            <v>U607</v>
          </cell>
          <cell r="F189">
            <v>1120309</v>
          </cell>
          <cell r="G189">
            <v>6.02</v>
          </cell>
          <cell r="H189">
            <v>3.47</v>
          </cell>
          <cell r="I189">
            <v>10.5</v>
          </cell>
          <cell r="J189">
            <v>31.5</v>
          </cell>
          <cell r="K189">
            <v>90.8</v>
          </cell>
          <cell r="L189">
            <v>263</v>
          </cell>
          <cell r="N189">
            <v>4.0999999999999996</v>
          </cell>
          <cell r="O189">
            <v>15</v>
          </cell>
          <cell r="P189">
            <v>16</v>
          </cell>
          <cell r="Q189">
            <v>99</v>
          </cell>
          <cell r="R189">
            <v>0.7</v>
          </cell>
          <cell r="S189">
            <v>276</v>
          </cell>
          <cell r="T189">
            <v>147</v>
          </cell>
          <cell r="Y189">
            <v>44</v>
          </cell>
          <cell r="Z189">
            <v>12</v>
          </cell>
          <cell r="AC189">
            <v>13.04</v>
          </cell>
          <cell r="AD189">
            <v>6</v>
          </cell>
          <cell r="AE189">
            <v>138</v>
          </cell>
          <cell r="AF189">
            <v>4.3</v>
          </cell>
          <cell r="AH189">
            <v>9.6999999999999993</v>
          </cell>
          <cell r="AJ189">
            <v>6.5</v>
          </cell>
          <cell r="AK189">
            <v>54</v>
          </cell>
          <cell r="AM189">
            <v>365</v>
          </cell>
          <cell r="AN189">
            <v>61.8</v>
          </cell>
          <cell r="AX189">
            <v>30.3</v>
          </cell>
          <cell r="AY189">
            <v>33.299999999999997</v>
          </cell>
          <cell r="AZ189">
            <v>14.2</v>
          </cell>
          <cell r="BI189">
            <v>0.73</v>
          </cell>
          <cell r="BK189">
            <v>1.3</v>
          </cell>
          <cell r="BN189">
            <v>72.727272727272734</v>
          </cell>
          <cell r="BO189">
            <v>34.6</v>
          </cell>
          <cell r="BQ189" t="str">
            <v/>
          </cell>
          <cell r="BS189">
            <v>760</v>
          </cell>
          <cell r="BT189" t="str">
            <v>宋隆中</v>
          </cell>
          <cell r="BU189">
            <v>80.8</v>
          </cell>
          <cell r="BV189">
            <v>78.2</v>
          </cell>
          <cell r="BW189">
            <v>78.2</v>
          </cell>
          <cell r="BX189">
            <v>3.3248081841432152E-2</v>
          </cell>
          <cell r="BY189">
            <v>4</v>
          </cell>
          <cell r="BZ189">
            <v>44</v>
          </cell>
          <cell r="CA189">
            <v>1.5253461566952431</v>
          </cell>
        </row>
        <row r="190">
          <cell r="D190" t="str">
            <v>葉詠綺</v>
          </cell>
          <cell r="E190" t="str">
            <v>U608</v>
          </cell>
          <cell r="F190">
            <v>1120309</v>
          </cell>
          <cell r="G190">
            <v>7.23</v>
          </cell>
          <cell r="H190">
            <v>4.3099999999999996</v>
          </cell>
          <cell r="I190">
            <v>9.9</v>
          </cell>
          <cell r="J190">
            <v>31.8</v>
          </cell>
          <cell r="K190">
            <v>73.8</v>
          </cell>
          <cell r="L190">
            <v>233</v>
          </cell>
          <cell r="N190">
            <v>4</v>
          </cell>
          <cell r="O190">
            <v>18</v>
          </cell>
          <cell r="P190">
            <v>15</v>
          </cell>
          <cell r="Q190">
            <v>65</v>
          </cell>
          <cell r="R190">
            <v>0.4</v>
          </cell>
          <cell r="S190">
            <v>162</v>
          </cell>
          <cell r="T190">
            <v>120</v>
          </cell>
          <cell r="Y190">
            <v>74</v>
          </cell>
          <cell r="Z190">
            <v>20</v>
          </cell>
          <cell r="AC190">
            <v>9.3000000000000007</v>
          </cell>
          <cell r="AD190">
            <v>6.6</v>
          </cell>
          <cell r="AE190">
            <v>138</v>
          </cell>
          <cell r="AF190">
            <v>6.5</v>
          </cell>
          <cell r="AH190">
            <v>10</v>
          </cell>
          <cell r="AJ190">
            <v>6.9</v>
          </cell>
          <cell r="AK190">
            <v>62</v>
          </cell>
          <cell r="AM190">
            <v>281</v>
          </cell>
          <cell r="AN190">
            <v>969.7</v>
          </cell>
          <cell r="AX190">
            <v>23</v>
          </cell>
          <cell r="AY190">
            <v>31.1</v>
          </cell>
          <cell r="AZ190">
            <v>14.6</v>
          </cell>
          <cell r="BI190">
            <v>0.73</v>
          </cell>
          <cell r="BK190">
            <v>1.31</v>
          </cell>
          <cell r="BN190">
            <v>72.972972972972968</v>
          </cell>
          <cell r="BO190">
            <v>24.6</v>
          </cell>
          <cell r="BQ190">
            <v>74</v>
          </cell>
          <cell r="BR190">
            <v>7.2</v>
          </cell>
          <cell r="BT190" t="str">
            <v>葉詠綺</v>
          </cell>
          <cell r="BU190">
            <v>79.400000000000006</v>
          </cell>
          <cell r="BV190">
            <v>76.900000000000006</v>
          </cell>
          <cell r="BW190">
            <v>76.5</v>
          </cell>
          <cell r="BX190">
            <v>3.7908496732026217E-2</v>
          </cell>
          <cell r="BY190">
            <v>4</v>
          </cell>
          <cell r="BZ190">
            <v>44</v>
          </cell>
          <cell r="CA190">
            <v>1.5336362029532382</v>
          </cell>
        </row>
        <row r="191">
          <cell r="D191" t="str">
            <v>楊木棍</v>
          </cell>
          <cell r="E191" t="str">
            <v>U609</v>
          </cell>
          <cell r="F191">
            <v>1120309</v>
          </cell>
          <cell r="G191">
            <v>8.0500000000000007</v>
          </cell>
          <cell r="H191">
            <v>3.66</v>
          </cell>
          <cell r="I191">
            <v>12.6</v>
          </cell>
          <cell r="J191">
            <v>37.4</v>
          </cell>
          <cell r="K191">
            <v>102.2</v>
          </cell>
          <cell r="L191">
            <v>120</v>
          </cell>
          <cell r="N191">
            <v>3.7</v>
          </cell>
          <cell r="O191">
            <v>13</v>
          </cell>
          <cell r="P191">
            <v>10</v>
          </cell>
          <cell r="Q191">
            <v>98</v>
          </cell>
          <cell r="R191">
            <v>0.5</v>
          </cell>
          <cell r="S191">
            <v>140</v>
          </cell>
          <cell r="T191">
            <v>201</v>
          </cell>
          <cell r="Y191">
            <v>66</v>
          </cell>
          <cell r="Z191">
            <v>14</v>
          </cell>
          <cell r="AC191">
            <v>9.2100000000000009</v>
          </cell>
          <cell r="AD191">
            <v>5.8</v>
          </cell>
          <cell r="AE191">
            <v>139</v>
          </cell>
          <cell r="AF191">
            <v>4.8</v>
          </cell>
          <cell r="AH191">
            <v>9.6999999999999993</v>
          </cell>
          <cell r="AJ191">
            <v>6.5</v>
          </cell>
          <cell r="AK191">
            <v>54</v>
          </cell>
          <cell r="AM191">
            <v>257</v>
          </cell>
          <cell r="AN191">
            <v>326.89999999999998</v>
          </cell>
          <cell r="AX191">
            <v>34.4</v>
          </cell>
          <cell r="AY191">
            <v>33.700000000000003</v>
          </cell>
          <cell r="AZ191">
            <v>14.3</v>
          </cell>
          <cell r="BI191">
            <v>0.79</v>
          </cell>
          <cell r="BK191">
            <v>1.55</v>
          </cell>
          <cell r="BN191">
            <v>78.787878787878782</v>
          </cell>
          <cell r="BO191">
            <v>36.700000000000003</v>
          </cell>
          <cell r="BQ191" t="str">
            <v/>
          </cell>
          <cell r="BT191" t="str">
            <v>楊木棍</v>
          </cell>
          <cell r="BU191">
            <v>69.75</v>
          </cell>
          <cell r="BV191">
            <v>67.25</v>
          </cell>
          <cell r="BW191">
            <v>67.3</v>
          </cell>
          <cell r="BX191">
            <v>3.6404160475482956E-2</v>
          </cell>
          <cell r="BY191">
            <v>4</v>
          </cell>
          <cell r="BZ191">
            <v>44</v>
          </cell>
          <cell r="CA191">
            <v>1.8352247245928719</v>
          </cell>
        </row>
        <row r="192">
          <cell r="D192" t="str">
            <v>陳基圓</v>
          </cell>
          <cell r="E192" t="str">
            <v>U611</v>
          </cell>
          <cell r="F192">
            <v>1120309</v>
          </cell>
          <cell r="G192">
            <v>4.6500000000000004</v>
          </cell>
          <cell r="H192">
            <v>4.0999999999999996</v>
          </cell>
          <cell r="I192">
            <v>12.5</v>
          </cell>
          <cell r="J192">
            <v>36.799999999999997</v>
          </cell>
          <cell r="K192">
            <v>89.8</v>
          </cell>
          <cell r="L192">
            <v>264</v>
          </cell>
          <cell r="N192">
            <v>4.5999999999999996</v>
          </cell>
          <cell r="O192">
            <v>14</v>
          </cell>
          <cell r="P192">
            <v>5</v>
          </cell>
          <cell r="Q192">
            <v>60</v>
          </cell>
          <cell r="R192">
            <v>0.6</v>
          </cell>
          <cell r="S192">
            <v>122</v>
          </cell>
          <cell r="T192">
            <v>154</v>
          </cell>
          <cell r="Y192">
            <v>86</v>
          </cell>
          <cell r="Z192">
            <v>28</v>
          </cell>
          <cell r="AC192">
            <v>13.68</v>
          </cell>
          <cell r="AD192">
            <v>6.9</v>
          </cell>
          <cell r="AE192">
            <v>132</v>
          </cell>
          <cell r="AF192">
            <v>5.5</v>
          </cell>
          <cell r="AH192">
            <v>9.1999999999999993</v>
          </cell>
          <cell r="AJ192">
            <v>7.5</v>
          </cell>
          <cell r="AK192">
            <v>54</v>
          </cell>
          <cell r="AM192">
            <v>283</v>
          </cell>
          <cell r="AN192">
            <v>416.3</v>
          </cell>
          <cell r="AX192">
            <v>30.5</v>
          </cell>
          <cell r="AY192">
            <v>34</v>
          </cell>
          <cell r="AZ192">
            <v>13.6</v>
          </cell>
          <cell r="BI192">
            <v>0.67</v>
          </cell>
          <cell r="BK192">
            <v>1.1200000000000001</v>
          </cell>
          <cell r="BN192">
            <v>67.441860465116278</v>
          </cell>
          <cell r="BO192">
            <v>36.299999999999997</v>
          </cell>
          <cell r="BQ192">
            <v>115</v>
          </cell>
          <cell r="BR192">
            <v>5.8</v>
          </cell>
          <cell r="BT192" t="str">
            <v>陳基圓</v>
          </cell>
          <cell r="BU192">
            <v>84.25</v>
          </cell>
          <cell r="BV192">
            <v>79.75</v>
          </cell>
          <cell r="BW192">
            <v>79.599999999999994</v>
          </cell>
          <cell r="BX192">
            <v>5.8417085427135751E-2</v>
          </cell>
          <cell r="BY192">
            <v>4</v>
          </cell>
          <cell r="BZ192">
            <v>44</v>
          </cell>
          <cell r="CA192">
            <v>1.3870059067405871</v>
          </cell>
        </row>
        <row r="193">
          <cell r="D193" t="str">
            <v>余進何</v>
          </cell>
          <cell r="E193" t="str">
            <v>B502</v>
          </cell>
          <cell r="F193">
            <v>1120309</v>
          </cell>
          <cell r="G193">
            <v>5.25</v>
          </cell>
          <cell r="H193">
            <v>3.22</v>
          </cell>
          <cell r="I193">
            <v>10.3</v>
          </cell>
          <cell r="J193">
            <v>30</v>
          </cell>
          <cell r="K193">
            <v>93.2</v>
          </cell>
          <cell r="L193">
            <v>153</v>
          </cell>
          <cell r="N193">
            <v>3.4</v>
          </cell>
          <cell r="O193">
            <v>15</v>
          </cell>
          <cell r="P193">
            <v>13</v>
          </cell>
          <cell r="Q193">
            <v>53</v>
          </cell>
          <cell r="R193">
            <v>0.6</v>
          </cell>
          <cell r="S193">
            <v>149</v>
          </cell>
          <cell r="T193">
            <v>111</v>
          </cell>
          <cell r="Y193">
            <v>30</v>
          </cell>
          <cell r="Z193">
            <v>6</v>
          </cell>
          <cell r="AC193">
            <v>8.09</v>
          </cell>
          <cell r="AD193">
            <v>4.0999999999999996</v>
          </cell>
          <cell r="AE193">
            <v>129</v>
          </cell>
          <cell r="AF193">
            <v>3.2</v>
          </cell>
          <cell r="AH193">
            <v>8.1</v>
          </cell>
          <cell r="AJ193">
            <v>3.7</v>
          </cell>
          <cell r="AK193">
            <v>78</v>
          </cell>
          <cell r="AM193">
            <v>236</v>
          </cell>
          <cell r="AN193">
            <v>776.7</v>
          </cell>
          <cell r="AX193">
            <v>32</v>
          </cell>
          <cell r="AY193">
            <v>34.299999999999997</v>
          </cell>
          <cell r="AZ193">
            <v>15.2</v>
          </cell>
          <cell r="BI193">
            <v>0.8</v>
          </cell>
          <cell r="BK193">
            <v>1.61</v>
          </cell>
          <cell r="BN193">
            <v>80</v>
          </cell>
          <cell r="BO193">
            <v>35.700000000000003</v>
          </cell>
          <cell r="BQ193">
            <v>173</v>
          </cell>
          <cell r="BR193">
            <v>5.8</v>
          </cell>
          <cell r="BT193" t="str">
            <v>余進何</v>
          </cell>
          <cell r="BU193">
            <v>65.599999999999994</v>
          </cell>
          <cell r="BV193">
            <v>62.95</v>
          </cell>
          <cell r="BW193">
            <v>63</v>
          </cell>
          <cell r="BX193">
            <v>4.1269841269841179E-2</v>
          </cell>
          <cell r="BY193">
            <v>4</v>
          </cell>
          <cell r="BZ193">
            <v>44</v>
          </cell>
          <cell r="CA193">
            <v>1.9227110771801486</v>
          </cell>
        </row>
        <row r="194">
          <cell r="D194" t="str">
            <v>陳豐志</v>
          </cell>
          <cell r="E194" t="str">
            <v>B506</v>
          </cell>
          <cell r="F194">
            <v>1120309</v>
          </cell>
          <cell r="G194">
            <v>5.37</v>
          </cell>
          <cell r="H194">
            <v>3.57</v>
          </cell>
          <cell r="I194">
            <v>10.6</v>
          </cell>
          <cell r="J194">
            <v>32</v>
          </cell>
          <cell r="K194">
            <v>89.6</v>
          </cell>
          <cell r="L194">
            <v>267</v>
          </cell>
          <cell r="N194">
            <v>4.2</v>
          </cell>
          <cell r="O194">
            <v>8</v>
          </cell>
          <cell r="P194">
            <v>5</v>
          </cell>
          <cell r="Q194">
            <v>35</v>
          </cell>
          <cell r="R194">
            <v>0.5</v>
          </cell>
          <cell r="S194">
            <v>245</v>
          </cell>
          <cell r="T194">
            <v>396</v>
          </cell>
          <cell r="Y194">
            <v>77</v>
          </cell>
          <cell r="Z194">
            <v>24</v>
          </cell>
          <cell r="AC194">
            <v>13.68</v>
          </cell>
          <cell r="AD194">
            <v>8.5</v>
          </cell>
          <cell r="AE194">
            <v>137</v>
          </cell>
          <cell r="AF194">
            <v>6.2</v>
          </cell>
          <cell r="AH194">
            <v>8.5</v>
          </cell>
          <cell r="AJ194">
            <v>11</v>
          </cell>
          <cell r="AK194">
            <v>45</v>
          </cell>
          <cell r="AM194">
            <v>219</v>
          </cell>
          <cell r="AN194">
            <v>518.1</v>
          </cell>
          <cell r="AX194">
            <v>29.7</v>
          </cell>
          <cell r="AY194">
            <v>33.1</v>
          </cell>
          <cell r="AZ194">
            <v>12.9</v>
          </cell>
          <cell r="BI194">
            <v>0.69</v>
          </cell>
          <cell r="BK194">
            <v>1.17</v>
          </cell>
          <cell r="BN194">
            <v>68.831168831168839</v>
          </cell>
          <cell r="BO194">
            <v>32</v>
          </cell>
          <cell r="BQ194" t="str">
            <v/>
          </cell>
          <cell r="BT194" t="str">
            <v>陳豐志</v>
          </cell>
          <cell r="BU194">
            <v>82.7</v>
          </cell>
          <cell r="BV194">
            <v>80.599999999999994</v>
          </cell>
          <cell r="BW194">
            <v>80.5</v>
          </cell>
          <cell r="BX194">
            <v>2.7329192546583888E-2</v>
          </cell>
          <cell r="BY194">
            <v>4</v>
          </cell>
          <cell r="BZ194">
            <v>44</v>
          </cell>
          <cell r="CA194">
            <v>1.3498746409607332</v>
          </cell>
        </row>
        <row r="195">
          <cell r="D195" t="str">
            <v>謝明翰</v>
          </cell>
          <cell r="E195" t="str">
            <v>U137</v>
          </cell>
          <cell r="F195">
            <v>1120308</v>
          </cell>
          <cell r="G195">
            <v>6.88</v>
          </cell>
          <cell r="H195">
            <v>3.24</v>
          </cell>
          <cell r="I195">
            <v>10.8</v>
          </cell>
          <cell r="J195">
            <v>31.9</v>
          </cell>
          <cell r="K195">
            <v>98.5</v>
          </cell>
          <cell r="L195">
            <v>186</v>
          </cell>
          <cell r="N195">
            <v>4</v>
          </cell>
          <cell r="O195">
            <v>22</v>
          </cell>
          <cell r="P195">
            <v>28</v>
          </cell>
          <cell r="Q195">
            <v>67</v>
          </cell>
          <cell r="R195">
            <v>0.8</v>
          </cell>
          <cell r="S195">
            <v>179</v>
          </cell>
          <cell r="T195">
            <v>75</v>
          </cell>
          <cell r="Y195">
            <v>64</v>
          </cell>
          <cell r="Z195">
            <v>20</v>
          </cell>
          <cell r="AC195">
            <v>9.34</v>
          </cell>
          <cell r="AD195">
            <v>7.1</v>
          </cell>
          <cell r="AE195">
            <v>141</v>
          </cell>
          <cell r="AF195">
            <v>5.2</v>
          </cell>
          <cell r="AH195">
            <v>7.9</v>
          </cell>
          <cell r="AJ195">
            <v>4.0999999999999996</v>
          </cell>
          <cell r="AK195">
            <v>39</v>
          </cell>
          <cell r="AM195">
            <v>244</v>
          </cell>
          <cell r="AN195">
            <v>506.6</v>
          </cell>
          <cell r="AX195">
            <v>33.299999999999997</v>
          </cell>
          <cell r="AY195">
            <v>33.9</v>
          </cell>
          <cell r="AZ195">
            <v>14.8</v>
          </cell>
          <cell r="BI195">
            <v>0.69</v>
          </cell>
          <cell r="BK195">
            <v>1.1599999999999999</v>
          </cell>
          <cell r="BN195">
            <v>68.75</v>
          </cell>
          <cell r="BO195">
            <v>38.5</v>
          </cell>
          <cell r="BQ195" t="str">
            <v/>
          </cell>
          <cell r="BT195" t="str">
            <v>謝明翰</v>
          </cell>
          <cell r="BU195">
            <v>59.6</v>
          </cell>
          <cell r="BV195">
            <v>59.6</v>
          </cell>
          <cell r="BW195">
            <v>59.6</v>
          </cell>
          <cell r="BX195">
            <v>0</v>
          </cell>
          <cell r="BY195">
            <v>3.5</v>
          </cell>
          <cell r="BZ195">
            <v>44</v>
          </cell>
          <cell r="CA195">
            <v>1.2570220254157516</v>
          </cell>
        </row>
        <row r="196">
          <cell r="D196" t="str">
            <v>黃茂盛</v>
          </cell>
          <cell r="E196" t="str">
            <v>U112</v>
          </cell>
          <cell r="F196">
            <v>1120308</v>
          </cell>
          <cell r="G196">
            <v>4.1900000000000004</v>
          </cell>
          <cell r="H196">
            <v>3.46</v>
          </cell>
          <cell r="I196">
            <v>10.7</v>
          </cell>
          <cell r="J196">
            <v>32.4</v>
          </cell>
          <cell r="K196">
            <v>93.6</v>
          </cell>
          <cell r="L196">
            <v>129</v>
          </cell>
          <cell r="N196">
            <v>4.0999999999999996</v>
          </cell>
          <cell r="O196">
            <v>20</v>
          </cell>
          <cell r="P196">
            <v>17</v>
          </cell>
          <cell r="Q196">
            <v>84</v>
          </cell>
          <cell r="R196">
            <v>0.9</v>
          </cell>
          <cell r="S196">
            <v>193</v>
          </cell>
          <cell r="T196">
            <v>72</v>
          </cell>
          <cell r="Y196">
            <v>47</v>
          </cell>
          <cell r="Z196">
            <v>10</v>
          </cell>
          <cell r="AC196">
            <v>8.19</v>
          </cell>
          <cell r="AD196">
            <v>5.9</v>
          </cell>
          <cell r="AE196">
            <v>139</v>
          </cell>
          <cell r="AF196">
            <v>3.7</v>
          </cell>
          <cell r="AH196">
            <v>8.6999999999999993</v>
          </cell>
          <cell r="AJ196">
            <v>3.2</v>
          </cell>
          <cell r="AK196">
            <v>107</v>
          </cell>
          <cell r="AM196">
            <v>215</v>
          </cell>
          <cell r="AN196">
            <v>552.6</v>
          </cell>
          <cell r="AX196">
            <v>30.9</v>
          </cell>
          <cell r="AY196">
            <v>33</v>
          </cell>
          <cell r="AZ196">
            <v>14.2</v>
          </cell>
          <cell r="BI196">
            <v>0.79</v>
          </cell>
          <cell r="BK196">
            <v>1.55</v>
          </cell>
          <cell r="BN196">
            <v>78.723404255319153</v>
          </cell>
          <cell r="BO196">
            <v>35.299999999999997</v>
          </cell>
          <cell r="BQ196">
            <v>93</v>
          </cell>
          <cell r="BR196">
            <v>4.7</v>
          </cell>
          <cell r="BT196" t="str">
            <v>黃茂盛</v>
          </cell>
          <cell r="BU196">
            <v>55.6</v>
          </cell>
          <cell r="BV196">
            <v>53.6</v>
          </cell>
          <cell r="BW196">
            <v>53.3</v>
          </cell>
          <cell r="BX196">
            <v>4.3151969981238353E-2</v>
          </cell>
          <cell r="BY196">
            <v>4</v>
          </cell>
          <cell r="BZ196">
            <v>44</v>
          </cell>
          <cell r="CA196">
            <v>1.832019269633467</v>
          </cell>
        </row>
        <row r="197">
          <cell r="D197" t="str">
            <v>王鴻湖</v>
          </cell>
          <cell r="E197" t="str">
            <v>U113</v>
          </cell>
          <cell r="F197">
            <v>1120308</v>
          </cell>
          <cell r="G197">
            <v>3.9</v>
          </cell>
          <cell r="H197">
            <v>3.83</v>
          </cell>
          <cell r="I197">
            <v>12</v>
          </cell>
          <cell r="J197">
            <v>35.299999999999997</v>
          </cell>
          <cell r="K197">
            <v>92.2</v>
          </cell>
          <cell r="L197">
            <v>69</v>
          </cell>
          <cell r="N197">
            <v>3.8</v>
          </cell>
          <cell r="O197">
            <v>23</v>
          </cell>
          <cell r="P197">
            <v>15</v>
          </cell>
          <cell r="Q197">
            <v>62</v>
          </cell>
          <cell r="R197">
            <v>1</v>
          </cell>
          <cell r="S197">
            <v>159</v>
          </cell>
          <cell r="T197">
            <v>89</v>
          </cell>
          <cell r="Y197">
            <v>47</v>
          </cell>
          <cell r="Z197">
            <v>11</v>
          </cell>
          <cell r="AC197">
            <v>7.89</v>
          </cell>
          <cell r="AD197">
            <v>5.2</v>
          </cell>
          <cell r="AE197">
            <v>134</v>
          </cell>
          <cell r="AF197">
            <v>3.9</v>
          </cell>
          <cell r="AH197">
            <v>8.6999999999999993</v>
          </cell>
          <cell r="AJ197">
            <v>5.5</v>
          </cell>
          <cell r="AK197">
            <v>72</v>
          </cell>
          <cell r="AM197">
            <v>234</v>
          </cell>
          <cell r="AN197">
            <v>183.2</v>
          </cell>
          <cell r="AX197">
            <v>31.3</v>
          </cell>
          <cell r="AY197">
            <v>34</v>
          </cell>
          <cell r="AZ197">
            <v>13.5</v>
          </cell>
          <cell r="BI197">
            <v>0.77</v>
          </cell>
          <cell r="BK197">
            <v>1.45</v>
          </cell>
          <cell r="BN197">
            <v>76.59574468085107</v>
          </cell>
          <cell r="BO197">
            <v>35.9</v>
          </cell>
          <cell r="BQ197" t="str">
            <v/>
          </cell>
          <cell r="BT197" t="str">
            <v>王鴻湖</v>
          </cell>
          <cell r="BU197">
            <v>56.45</v>
          </cell>
          <cell r="BV197">
            <v>54.95</v>
          </cell>
          <cell r="BW197">
            <v>55.1</v>
          </cell>
          <cell r="BX197">
            <v>2.4500907441016358E-2</v>
          </cell>
          <cell r="BY197">
            <v>4</v>
          </cell>
          <cell r="BZ197">
            <v>44</v>
          </cell>
          <cell r="CA197">
            <v>1.6861063637974993</v>
          </cell>
        </row>
        <row r="198">
          <cell r="D198" t="str">
            <v>邱黃美華</v>
          </cell>
          <cell r="E198" t="str">
            <v>U115</v>
          </cell>
          <cell r="F198">
            <v>1120308</v>
          </cell>
          <cell r="G198">
            <v>5.38</v>
          </cell>
          <cell r="H198">
            <v>2.99</v>
          </cell>
          <cell r="I198">
            <v>9.8000000000000007</v>
          </cell>
          <cell r="J198">
            <v>30.1</v>
          </cell>
          <cell r="K198">
            <v>100.7</v>
          </cell>
          <cell r="L198">
            <v>141</v>
          </cell>
          <cell r="N198">
            <v>4.0999999999999996</v>
          </cell>
          <cell r="O198">
            <v>28</v>
          </cell>
          <cell r="P198">
            <v>33</v>
          </cell>
          <cell r="Q198">
            <v>109</v>
          </cell>
          <cell r="R198">
            <v>0.9</v>
          </cell>
          <cell r="S198">
            <v>164</v>
          </cell>
          <cell r="T198">
            <v>91</v>
          </cell>
          <cell r="Y198">
            <v>65</v>
          </cell>
          <cell r="Z198">
            <v>12</v>
          </cell>
          <cell r="AC198">
            <v>7.82</v>
          </cell>
          <cell r="AD198">
            <v>6</v>
          </cell>
          <cell r="AE198">
            <v>140</v>
          </cell>
          <cell r="AF198">
            <v>4.8</v>
          </cell>
          <cell r="AH198">
            <v>9.1</v>
          </cell>
          <cell r="AJ198">
            <v>4.0999999999999996</v>
          </cell>
          <cell r="AK198">
            <v>68</v>
          </cell>
          <cell r="AM198">
            <v>237</v>
          </cell>
          <cell r="AN198">
            <v>1005.5</v>
          </cell>
          <cell r="AX198">
            <v>32.799999999999997</v>
          </cell>
          <cell r="AY198">
            <v>32.6</v>
          </cell>
          <cell r="AZ198">
            <v>12.9</v>
          </cell>
          <cell r="BI198">
            <v>0.82</v>
          </cell>
          <cell r="BK198">
            <v>1.69</v>
          </cell>
          <cell r="BN198">
            <v>81.538461538461533</v>
          </cell>
          <cell r="BO198">
            <v>37.6</v>
          </cell>
          <cell r="BQ198" t="str">
            <v/>
          </cell>
          <cell r="BT198" t="str">
            <v>邱黃美華</v>
          </cell>
          <cell r="BU198">
            <v>53</v>
          </cell>
          <cell r="BV198">
            <v>51.8</v>
          </cell>
          <cell r="BW198">
            <v>51.8</v>
          </cell>
          <cell r="BX198">
            <v>2.3166023166023224E-2</v>
          </cell>
          <cell r="BY198">
            <v>4</v>
          </cell>
          <cell r="BZ198">
            <v>44</v>
          </cell>
          <cell r="CA198">
            <v>1.9575296262941335</v>
          </cell>
        </row>
        <row r="199">
          <cell r="D199" t="str">
            <v>黃吳招英</v>
          </cell>
          <cell r="E199" t="str">
            <v>U116</v>
          </cell>
          <cell r="F199">
            <v>1120308</v>
          </cell>
          <cell r="G199">
            <v>6.44</v>
          </cell>
          <cell r="H199">
            <v>3.59</v>
          </cell>
          <cell r="I199">
            <v>11.2</v>
          </cell>
          <cell r="J199">
            <v>34</v>
          </cell>
          <cell r="K199">
            <v>94.7</v>
          </cell>
          <cell r="L199">
            <v>172</v>
          </cell>
          <cell r="N199">
            <v>3.8</v>
          </cell>
          <cell r="O199">
            <v>17</v>
          </cell>
          <cell r="P199">
            <v>11</v>
          </cell>
          <cell r="Q199">
            <v>73</v>
          </cell>
          <cell r="R199">
            <v>0.8</v>
          </cell>
          <cell r="S199">
            <v>183</v>
          </cell>
          <cell r="T199">
            <v>226</v>
          </cell>
          <cell r="Y199">
            <v>53</v>
          </cell>
          <cell r="Z199">
            <v>10</v>
          </cell>
          <cell r="AC199">
            <v>7.5</v>
          </cell>
          <cell r="AD199">
            <v>6.5</v>
          </cell>
          <cell r="AE199">
            <v>139</v>
          </cell>
          <cell r="AF199">
            <v>4.8</v>
          </cell>
          <cell r="AH199">
            <v>8.4</v>
          </cell>
          <cell r="AJ199">
            <v>3.4</v>
          </cell>
          <cell r="AK199">
            <v>89</v>
          </cell>
          <cell r="AM199">
            <v>216</v>
          </cell>
          <cell r="AN199">
            <v>634.20000000000005</v>
          </cell>
          <cell r="AX199">
            <v>31.2</v>
          </cell>
          <cell r="AY199">
            <v>32.9</v>
          </cell>
          <cell r="AZ199">
            <v>13.4</v>
          </cell>
          <cell r="BI199">
            <v>0.81</v>
          </cell>
          <cell r="BK199">
            <v>1.67</v>
          </cell>
          <cell r="BN199">
            <v>81.132075471698116</v>
          </cell>
          <cell r="BO199">
            <v>37.1</v>
          </cell>
          <cell r="BQ199">
            <v>200</v>
          </cell>
          <cell r="BR199">
            <v>7.3</v>
          </cell>
          <cell r="BT199" t="str">
            <v>黃吳招英</v>
          </cell>
          <cell r="BU199">
            <v>64.95</v>
          </cell>
          <cell r="BV199">
            <v>62.75</v>
          </cell>
          <cell r="BW199">
            <v>62.5</v>
          </cell>
          <cell r="BX199">
            <v>3.9200000000000047E-2</v>
          </cell>
          <cell r="BY199">
            <v>4</v>
          </cell>
          <cell r="BZ199">
            <v>44</v>
          </cell>
          <cell r="CA199">
            <v>1.9706409586237406</v>
          </cell>
        </row>
        <row r="200">
          <cell r="D200" t="str">
            <v>陳啟輝</v>
          </cell>
          <cell r="E200" t="str">
            <v>U117</v>
          </cell>
          <cell r="F200">
            <v>1120308</v>
          </cell>
          <cell r="G200">
            <v>5.09</v>
          </cell>
          <cell r="H200">
            <v>5.37</v>
          </cell>
          <cell r="I200">
            <v>11.1</v>
          </cell>
          <cell r="J200">
            <v>35.1</v>
          </cell>
          <cell r="K200">
            <v>65.400000000000006</v>
          </cell>
          <cell r="L200">
            <v>142</v>
          </cell>
          <cell r="N200">
            <v>4.5999999999999996</v>
          </cell>
          <cell r="O200">
            <v>22</v>
          </cell>
          <cell r="P200">
            <v>20</v>
          </cell>
          <cell r="Q200">
            <v>34</v>
          </cell>
          <cell r="R200">
            <v>1.1000000000000001</v>
          </cell>
          <cell r="S200">
            <v>93</v>
          </cell>
          <cell r="T200">
            <v>99</v>
          </cell>
          <cell r="Y200">
            <v>81</v>
          </cell>
          <cell r="Z200">
            <v>24</v>
          </cell>
          <cell r="AC200">
            <v>12.96</v>
          </cell>
          <cell r="AD200">
            <v>7.4</v>
          </cell>
          <cell r="AE200">
            <v>135</v>
          </cell>
          <cell r="AF200">
            <v>5.2</v>
          </cell>
          <cell r="AH200">
            <v>10.1</v>
          </cell>
          <cell r="AJ200">
            <v>6.2</v>
          </cell>
          <cell r="AK200">
            <v>91</v>
          </cell>
          <cell r="AM200">
            <v>319</v>
          </cell>
          <cell r="AN200">
            <v>467.4</v>
          </cell>
          <cell r="AX200">
            <v>20.7</v>
          </cell>
          <cell r="AY200">
            <v>31.6</v>
          </cell>
          <cell r="AZ200">
            <v>16.600000000000001</v>
          </cell>
          <cell r="BI200">
            <v>0.7</v>
          </cell>
          <cell r="BK200">
            <v>1.22</v>
          </cell>
          <cell r="BN200">
            <v>70.370370370370367</v>
          </cell>
          <cell r="BO200">
            <v>23.5</v>
          </cell>
          <cell r="BQ200">
            <v>141</v>
          </cell>
          <cell r="BR200">
            <v>6</v>
          </cell>
          <cell r="BT200" t="str">
            <v>陳啟輝</v>
          </cell>
          <cell r="BU200">
            <v>66.099999999999994</v>
          </cell>
          <cell r="BV200">
            <v>65.55</v>
          </cell>
          <cell r="BW200">
            <v>65.599999999999994</v>
          </cell>
          <cell r="BX200">
            <v>7.6219512195121958E-3</v>
          </cell>
          <cell r="BY200">
            <v>4</v>
          </cell>
          <cell r="BZ200">
            <v>44</v>
          </cell>
          <cell r="CA200">
            <v>1.355545334641642</v>
          </cell>
        </row>
        <row r="201">
          <cell r="D201" t="str">
            <v>林燈壽</v>
          </cell>
          <cell r="E201" t="str">
            <v>U413</v>
          </cell>
          <cell r="F201">
            <v>1120309</v>
          </cell>
          <cell r="G201">
            <v>6.69</v>
          </cell>
          <cell r="H201">
            <v>3.61</v>
          </cell>
          <cell r="I201">
            <v>11.4</v>
          </cell>
          <cell r="J201">
            <v>34</v>
          </cell>
          <cell r="K201">
            <v>94.2</v>
          </cell>
          <cell r="L201">
            <v>114</v>
          </cell>
          <cell r="N201">
            <v>4.4000000000000004</v>
          </cell>
          <cell r="O201">
            <v>43</v>
          </cell>
          <cell r="P201">
            <v>51</v>
          </cell>
          <cell r="Q201">
            <v>121</v>
          </cell>
          <cell r="R201">
            <v>0.6</v>
          </cell>
          <cell r="S201">
            <v>191</v>
          </cell>
          <cell r="T201">
            <v>301</v>
          </cell>
          <cell r="Y201">
            <v>95</v>
          </cell>
          <cell r="Z201">
            <v>24</v>
          </cell>
          <cell r="AC201">
            <v>12.08</v>
          </cell>
          <cell r="AD201">
            <v>5.3</v>
          </cell>
          <cell r="AE201">
            <v>141</v>
          </cell>
          <cell r="AF201">
            <v>4.8</v>
          </cell>
          <cell r="AH201">
            <v>9.3000000000000007</v>
          </cell>
          <cell r="AJ201">
            <v>8</v>
          </cell>
          <cell r="AK201">
            <v>87</v>
          </cell>
          <cell r="AM201">
            <v>375</v>
          </cell>
          <cell r="AN201">
            <v>768.3</v>
          </cell>
          <cell r="AX201">
            <v>31.6</v>
          </cell>
          <cell r="AY201">
            <v>33.5</v>
          </cell>
          <cell r="AZ201">
            <v>14.1</v>
          </cell>
          <cell r="BI201">
            <v>0.75</v>
          </cell>
          <cell r="BK201">
            <v>1.38</v>
          </cell>
          <cell r="BN201">
            <v>74.73684210526315</v>
          </cell>
          <cell r="BO201">
            <v>33.799999999999997</v>
          </cell>
          <cell r="BQ201" t="str">
            <v/>
          </cell>
          <cell r="BT201" t="str">
            <v>林燈壽</v>
          </cell>
          <cell r="BU201">
            <v>76.599999999999994</v>
          </cell>
          <cell r="BV201">
            <v>74.8</v>
          </cell>
          <cell r="BW201">
            <v>74.8</v>
          </cell>
          <cell r="BX201">
            <v>2.4064171122994617E-2</v>
          </cell>
          <cell r="BY201">
            <v>3.83</v>
          </cell>
          <cell r="BZ201">
            <v>44</v>
          </cell>
          <cell r="CA201">
            <v>1.5800947215767931</v>
          </cell>
        </row>
        <row r="202">
          <cell r="D202" t="str">
            <v>楊美華</v>
          </cell>
          <cell r="E202" t="str">
            <v>U416</v>
          </cell>
          <cell r="F202">
            <v>1120309</v>
          </cell>
          <cell r="G202">
            <v>7.53</v>
          </cell>
          <cell r="H202">
            <v>3.64</v>
          </cell>
          <cell r="I202">
            <v>11.7</v>
          </cell>
          <cell r="J202">
            <v>34.1</v>
          </cell>
          <cell r="K202">
            <v>93.7</v>
          </cell>
          <cell r="L202">
            <v>205</v>
          </cell>
          <cell r="N202">
            <v>4.2</v>
          </cell>
          <cell r="O202">
            <v>43</v>
          </cell>
          <cell r="P202">
            <v>32</v>
          </cell>
          <cell r="Q202">
            <v>171</v>
          </cell>
          <cell r="R202">
            <v>0.5</v>
          </cell>
          <cell r="S202">
            <v>143</v>
          </cell>
          <cell r="T202">
            <v>88</v>
          </cell>
          <cell r="Y202">
            <v>88</v>
          </cell>
          <cell r="Z202">
            <v>19</v>
          </cell>
          <cell r="AC202">
            <v>7.6</v>
          </cell>
          <cell r="AD202">
            <v>6.7</v>
          </cell>
          <cell r="AE202">
            <v>134</v>
          </cell>
          <cell r="AF202">
            <v>5.7</v>
          </cell>
          <cell r="AH202">
            <v>8.4</v>
          </cell>
          <cell r="AJ202">
            <v>2.5</v>
          </cell>
          <cell r="AK202">
            <v>80</v>
          </cell>
          <cell r="AM202">
            <v>258</v>
          </cell>
          <cell r="AN202">
            <v>975.4</v>
          </cell>
          <cell r="AX202">
            <v>32.1</v>
          </cell>
          <cell r="AY202">
            <v>34.299999999999997</v>
          </cell>
          <cell r="AZ202">
            <v>12.6</v>
          </cell>
          <cell r="BI202">
            <v>0.78</v>
          </cell>
          <cell r="BK202">
            <v>1.53</v>
          </cell>
          <cell r="BN202">
            <v>78.409090909090907</v>
          </cell>
          <cell r="BO202">
            <v>37.200000000000003</v>
          </cell>
          <cell r="BQ202">
            <v>143</v>
          </cell>
          <cell r="BR202">
            <v>6.9</v>
          </cell>
          <cell r="BT202" t="str">
            <v>楊美華</v>
          </cell>
          <cell r="BU202">
            <v>58.9</v>
          </cell>
          <cell r="BV202">
            <v>55.35</v>
          </cell>
          <cell r="BW202">
            <v>55.4</v>
          </cell>
          <cell r="BX202">
            <v>6.3176895306859202E-2</v>
          </cell>
          <cell r="BY202">
            <v>4</v>
          </cell>
          <cell r="BZ202">
            <v>44</v>
          </cell>
          <cell r="CA202">
            <v>1.9013955492189867</v>
          </cell>
        </row>
        <row r="203">
          <cell r="D203" t="str">
            <v>李加添</v>
          </cell>
          <cell r="E203" t="str">
            <v>U417</v>
          </cell>
          <cell r="F203">
            <v>1120309</v>
          </cell>
          <cell r="G203">
            <v>8.11</v>
          </cell>
          <cell r="H203">
            <v>3.22</v>
          </cell>
          <cell r="I203">
            <v>9.6</v>
          </cell>
          <cell r="J203">
            <v>29.2</v>
          </cell>
          <cell r="K203">
            <v>90.7</v>
          </cell>
          <cell r="L203">
            <v>204</v>
          </cell>
          <cell r="N203">
            <v>3.9</v>
          </cell>
          <cell r="O203">
            <v>33</v>
          </cell>
          <cell r="P203">
            <v>42</v>
          </cell>
          <cell r="Q203">
            <v>85</v>
          </cell>
          <cell r="R203">
            <v>0.5</v>
          </cell>
          <cell r="S203">
            <v>166</v>
          </cell>
          <cell r="T203">
            <v>115</v>
          </cell>
          <cell r="Y203">
            <v>82</v>
          </cell>
          <cell r="Z203">
            <v>17</v>
          </cell>
          <cell r="AC203">
            <v>10.97</v>
          </cell>
          <cell r="AD203">
            <v>7.3</v>
          </cell>
          <cell r="AE203">
            <v>137</v>
          </cell>
          <cell r="AF203">
            <v>5.7</v>
          </cell>
          <cell r="AH203">
            <v>8.8000000000000007</v>
          </cell>
          <cell r="AJ203">
            <v>5.4</v>
          </cell>
          <cell r="AK203">
            <v>49</v>
          </cell>
          <cell r="AM203">
            <v>267</v>
          </cell>
          <cell r="AN203">
            <v>494.4</v>
          </cell>
          <cell r="AX203">
            <v>29.8</v>
          </cell>
          <cell r="AY203">
            <v>32.9</v>
          </cell>
          <cell r="AZ203">
            <v>13</v>
          </cell>
          <cell r="BI203">
            <v>0.79</v>
          </cell>
          <cell r="BK203">
            <v>1.57</v>
          </cell>
          <cell r="BN203">
            <v>79.268292682926827</v>
          </cell>
          <cell r="BO203">
            <v>33.299999999999997</v>
          </cell>
          <cell r="BQ203">
            <v>151</v>
          </cell>
          <cell r="BR203">
            <v>7.3</v>
          </cell>
          <cell r="BT203" t="str">
            <v>李加添</v>
          </cell>
          <cell r="BU203">
            <v>61.95</v>
          </cell>
          <cell r="BV203">
            <v>60</v>
          </cell>
          <cell r="BW203">
            <v>60</v>
          </cell>
          <cell r="BX203">
            <v>3.250000000000005E-2</v>
          </cell>
          <cell r="BY203">
            <v>4</v>
          </cell>
          <cell r="BZ203">
            <v>44</v>
          </cell>
          <cell r="CA203">
            <v>1.8475767807098247</v>
          </cell>
        </row>
        <row r="204">
          <cell r="D204" t="str">
            <v>陳簡金枝</v>
          </cell>
          <cell r="E204" t="str">
            <v>U422</v>
          </cell>
          <cell r="F204">
            <v>1120309</v>
          </cell>
          <cell r="G204">
            <v>4.3</v>
          </cell>
          <cell r="H204">
            <v>3.61</v>
          </cell>
          <cell r="I204">
            <v>11.2</v>
          </cell>
          <cell r="J204">
            <v>34.5</v>
          </cell>
          <cell r="K204">
            <v>95.6</v>
          </cell>
          <cell r="L204">
            <v>187</v>
          </cell>
          <cell r="N204">
            <v>3.8</v>
          </cell>
          <cell r="O204">
            <v>19</v>
          </cell>
          <cell r="P204">
            <v>31</v>
          </cell>
          <cell r="Q204">
            <v>73</v>
          </cell>
          <cell r="R204">
            <v>0.5</v>
          </cell>
          <cell r="S204">
            <v>165</v>
          </cell>
          <cell r="T204">
            <v>114</v>
          </cell>
          <cell r="Y204">
            <v>53</v>
          </cell>
          <cell r="Z204">
            <v>13</v>
          </cell>
          <cell r="AC204">
            <v>7.67</v>
          </cell>
          <cell r="AD204">
            <v>5.8</v>
          </cell>
          <cell r="AE204">
            <v>144</v>
          </cell>
          <cell r="AF204">
            <v>3.5</v>
          </cell>
          <cell r="AH204">
            <v>7.8</v>
          </cell>
          <cell r="AJ204">
            <v>3.4</v>
          </cell>
          <cell r="AK204">
            <v>77</v>
          </cell>
          <cell r="AM204">
            <v>251</v>
          </cell>
          <cell r="AN204">
            <v>154.6</v>
          </cell>
          <cell r="AX204">
            <v>31</v>
          </cell>
          <cell r="AY204">
            <v>32.5</v>
          </cell>
          <cell r="AZ204">
            <v>13.3</v>
          </cell>
          <cell r="BI204">
            <v>0.75</v>
          </cell>
          <cell r="BK204">
            <v>1.41</v>
          </cell>
          <cell r="BN204">
            <v>75.471698113207552</v>
          </cell>
          <cell r="BO204">
            <v>35.5</v>
          </cell>
          <cell r="BQ204" t="str">
            <v/>
          </cell>
          <cell r="BT204" t="str">
            <v>陳簡金枝</v>
          </cell>
          <cell r="BU204">
            <v>53.1</v>
          </cell>
          <cell r="BV204">
            <v>52.55</v>
          </cell>
          <cell r="BW204">
            <v>52.5</v>
          </cell>
          <cell r="BX204">
            <v>1.1428571428571456E-2</v>
          </cell>
          <cell r="BY204">
            <v>3.75</v>
          </cell>
          <cell r="BZ204">
            <v>44</v>
          </cell>
          <cell r="CA204">
            <v>1.5686814868556687</v>
          </cell>
        </row>
        <row r="205">
          <cell r="D205" t="str">
            <v>褚順彬</v>
          </cell>
          <cell r="E205" t="str">
            <v>U328</v>
          </cell>
          <cell r="F205">
            <v>1120308</v>
          </cell>
          <cell r="G205">
            <v>7.51</v>
          </cell>
          <cell r="H205">
            <v>3.48</v>
          </cell>
          <cell r="I205">
            <v>9.6</v>
          </cell>
          <cell r="J205">
            <v>29.2</v>
          </cell>
          <cell r="K205">
            <v>83.9</v>
          </cell>
          <cell r="L205">
            <v>242</v>
          </cell>
          <cell r="N205">
            <v>3.5</v>
          </cell>
          <cell r="O205">
            <v>12</v>
          </cell>
          <cell r="P205">
            <v>8</v>
          </cell>
          <cell r="Q205">
            <v>50</v>
          </cell>
          <cell r="R205">
            <v>0.6</v>
          </cell>
          <cell r="S205">
            <v>144</v>
          </cell>
          <cell r="T205">
            <v>109</v>
          </cell>
          <cell r="Y205">
            <v>73</v>
          </cell>
          <cell r="Z205">
            <v>21</v>
          </cell>
          <cell r="AC205">
            <v>10.23</v>
          </cell>
          <cell r="AD205">
            <v>7.5</v>
          </cell>
          <cell r="AE205">
            <v>136</v>
          </cell>
          <cell r="AF205">
            <v>4.4000000000000004</v>
          </cell>
          <cell r="AH205">
            <v>8.4</v>
          </cell>
          <cell r="AJ205">
            <v>5</v>
          </cell>
          <cell r="AK205">
            <v>32</v>
          </cell>
          <cell r="AM205">
            <v>193</v>
          </cell>
          <cell r="AN205">
            <v>181.2</v>
          </cell>
          <cell r="AX205">
            <v>27.6</v>
          </cell>
          <cell r="AY205">
            <v>32.9</v>
          </cell>
          <cell r="AZ205">
            <v>14.1</v>
          </cell>
          <cell r="BI205">
            <v>0.71</v>
          </cell>
          <cell r="BK205">
            <v>1.25</v>
          </cell>
          <cell r="BN205">
            <v>71.232876712328761</v>
          </cell>
          <cell r="BO205">
            <v>31.4</v>
          </cell>
          <cell r="BQ205" t="str">
            <v/>
          </cell>
          <cell r="BT205" t="str">
            <v>褚順彬</v>
          </cell>
          <cell r="BU205">
            <v>76.7</v>
          </cell>
          <cell r="BV205">
            <v>73.7</v>
          </cell>
          <cell r="BW205">
            <v>73.7</v>
          </cell>
          <cell r="BX205">
            <v>4.070556309362279E-2</v>
          </cell>
          <cell r="BY205">
            <v>4</v>
          </cell>
          <cell r="BZ205">
            <v>44</v>
          </cell>
          <cell r="CA205">
            <v>1.485700790483462</v>
          </cell>
        </row>
        <row r="206">
          <cell r="D206" t="str">
            <v>徐秀玉</v>
          </cell>
          <cell r="E206" t="str">
            <v>U428</v>
          </cell>
          <cell r="F206">
            <v>1120309</v>
          </cell>
          <cell r="G206">
            <v>8.66</v>
          </cell>
          <cell r="H206">
            <v>3.41</v>
          </cell>
          <cell r="I206">
            <v>10.1</v>
          </cell>
          <cell r="J206">
            <v>31.1</v>
          </cell>
          <cell r="K206">
            <v>91.2</v>
          </cell>
          <cell r="L206">
            <v>302</v>
          </cell>
          <cell r="N206">
            <v>3.4</v>
          </cell>
          <cell r="O206">
            <v>11</v>
          </cell>
          <cell r="P206">
            <v>10</v>
          </cell>
          <cell r="Q206">
            <v>48</v>
          </cell>
          <cell r="R206">
            <v>0.5</v>
          </cell>
          <cell r="S206">
            <v>141</v>
          </cell>
          <cell r="T206">
            <v>421</v>
          </cell>
          <cell r="Y206">
            <v>88</v>
          </cell>
          <cell r="Z206">
            <v>20</v>
          </cell>
          <cell r="AC206">
            <v>7.77</v>
          </cell>
          <cell r="AD206">
            <v>6.7</v>
          </cell>
          <cell r="AE206">
            <v>140</v>
          </cell>
          <cell r="AF206">
            <v>4.5999999999999996</v>
          </cell>
          <cell r="AH206">
            <v>8.1999999999999993</v>
          </cell>
          <cell r="AJ206">
            <v>6</v>
          </cell>
          <cell r="AK206">
            <v>55</v>
          </cell>
          <cell r="AM206">
            <v>291</v>
          </cell>
          <cell r="AN206">
            <v>639.4</v>
          </cell>
          <cell r="AX206">
            <v>29.6</v>
          </cell>
          <cell r="AY206">
            <v>32.5</v>
          </cell>
          <cell r="AZ206">
            <v>14.3</v>
          </cell>
          <cell r="BI206">
            <v>0.77</v>
          </cell>
          <cell r="BK206">
            <v>1.48</v>
          </cell>
          <cell r="BN206">
            <v>77.272727272727266</v>
          </cell>
          <cell r="BO206">
            <v>32.6</v>
          </cell>
          <cell r="BQ206">
            <v>154</v>
          </cell>
          <cell r="BR206">
            <v>7.6</v>
          </cell>
          <cell r="BT206" t="str">
            <v>徐秀玉</v>
          </cell>
          <cell r="BU206">
            <v>76.8</v>
          </cell>
          <cell r="BV206">
            <v>75.05</v>
          </cell>
          <cell r="BW206">
            <v>75</v>
          </cell>
          <cell r="BX206">
            <v>2.3999999999999962E-2</v>
          </cell>
          <cell r="BY206">
            <v>4</v>
          </cell>
          <cell r="BZ206">
            <v>44</v>
          </cell>
          <cell r="CA206">
            <v>1.7080810081498143</v>
          </cell>
        </row>
        <row r="207">
          <cell r="D207" t="str">
            <v>游寶珠</v>
          </cell>
          <cell r="E207" t="str">
            <v>U429</v>
          </cell>
          <cell r="F207">
            <v>1120309</v>
          </cell>
          <cell r="G207">
            <v>10.79</v>
          </cell>
          <cell r="H207">
            <v>3.32</v>
          </cell>
          <cell r="I207">
            <v>10.5</v>
          </cell>
          <cell r="J207">
            <v>32.6</v>
          </cell>
          <cell r="K207">
            <v>98.2</v>
          </cell>
          <cell r="L207">
            <v>173</v>
          </cell>
          <cell r="N207">
            <v>3.8</v>
          </cell>
          <cell r="O207">
            <v>19</v>
          </cell>
          <cell r="P207">
            <v>15</v>
          </cell>
          <cell r="Q207">
            <v>56</v>
          </cell>
          <cell r="R207">
            <v>0.5</v>
          </cell>
          <cell r="S207">
            <v>149</v>
          </cell>
          <cell r="T207">
            <v>224</v>
          </cell>
          <cell r="Y207">
            <v>51</v>
          </cell>
          <cell r="Z207">
            <v>13</v>
          </cell>
          <cell r="AC207">
            <v>8.4600000000000009</v>
          </cell>
          <cell r="AD207">
            <v>6.2</v>
          </cell>
          <cell r="AE207">
            <v>141</v>
          </cell>
          <cell r="AF207">
            <v>4.7</v>
          </cell>
          <cell r="AH207">
            <v>7.3</v>
          </cell>
          <cell r="AJ207">
            <v>2.5</v>
          </cell>
          <cell r="AK207">
            <v>43</v>
          </cell>
          <cell r="AM207">
            <v>237</v>
          </cell>
          <cell r="AN207">
            <v>800.4</v>
          </cell>
          <cell r="AX207">
            <v>31.6</v>
          </cell>
          <cell r="AY207">
            <v>32.200000000000003</v>
          </cell>
          <cell r="AZ207">
            <v>12.6</v>
          </cell>
          <cell r="BI207">
            <v>0.75</v>
          </cell>
          <cell r="BK207">
            <v>1.37</v>
          </cell>
          <cell r="BN207">
            <v>74.509803921568633</v>
          </cell>
          <cell r="BO207">
            <v>34.9</v>
          </cell>
          <cell r="BQ207">
            <v>85</v>
          </cell>
          <cell r="BR207">
            <v>6.1</v>
          </cell>
          <cell r="BT207" t="str">
            <v>游寶珠</v>
          </cell>
          <cell r="BU207">
            <v>75.25</v>
          </cell>
          <cell r="BV207">
            <v>72.849999999999994</v>
          </cell>
          <cell r="BW207">
            <v>72.8</v>
          </cell>
          <cell r="BX207">
            <v>3.3653846153846194E-2</v>
          </cell>
          <cell r="BY207">
            <v>4</v>
          </cell>
          <cell r="BZ207">
            <v>44</v>
          </cell>
          <cell r="CA207">
            <v>1.6034092890044995</v>
          </cell>
        </row>
        <row r="208">
          <cell r="D208" t="str">
            <v>邱謝連香</v>
          </cell>
          <cell r="E208" t="str">
            <v>U430</v>
          </cell>
          <cell r="F208">
            <v>1120309</v>
          </cell>
          <cell r="G208">
            <v>4.2300000000000004</v>
          </cell>
          <cell r="H208">
            <v>3.5</v>
          </cell>
          <cell r="I208">
            <v>10.4</v>
          </cell>
          <cell r="J208">
            <v>31.8</v>
          </cell>
          <cell r="K208">
            <v>90.9</v>
          </cell>
          <cell r="L208">
            <v>193</v>
          </cell>
          <cell r="N208">
            <v>3.8</v>
          </cell>
          <cell r="O208">
            <v>26</v>
          </cell>
          <cell r="P208">
            <v>17</v>
          </cell>
          <cell r="Q208">
            <v>42</v>
          </cell>
          <cell r="R208">
            <v>0.6</v>
          </cell>
          <cell r="S208">
            <v>176</v>
          </cell>
          <cell r="T208">
            <v>313</v>
          </cell>
          <cell r="Y208">
            <v>90</v>
          </cell>
          <cell r="Z208">
            <v>18</v>
          </cell>
          <cell r="AC208">
            <v>8.5299999999999994</v>
          </cell>
          <cell r="AD208">
            <v>8.5</v>
          </cell>
          <cell r="AE208">
            <v>137</v>
          </cell>
          <cell r="AF208">
            <v>5.4</v>
          </cell>
          <cell r="AH208">
            <v>9.6</v>
          </cell>
          <cell r="AJ208">
            <v>4.8</v>
          </cell>
          <cell r="AK208">
            <v>85</v>
          </cell>
          <cell r="AM208">
            <v>325</v>
          </cell>
          <cell r="AN208">
            <v>599.70000000000005</v>
          </cell>
          <cell r="AX208">
            <v>29.7</v>
          </cell>
          <cell r="AY208">
            <v>32.700000000000003</v>
          </cell>
          <cell r="AZ208">
            <v>16</v>
          </cell>
          <cell r="BI208">
            <v>0.8</v>
          </cell>
          <cell r="BK208">
            <v>1.61</v>
          </cell>
          <cell r="BN208">
            <v>80</v>
          </cell>
          <cell r="BO208">
            <v>33.700000000000003</v>
          </cell>
          <cell r="BQ208" t="str">
            <v/>
          </cell>
          <cell r="BT208" t="str">
            <v>邱謝連香</v>
          </cell>
          <cell r="BU208">
            <v>73.5</v>
          </cell>
          <cell r="BV208">
            <v>71.25</v>
          </cell>
          <cell r="BW208">
            <v>71</v>
          </cell>
          <cell r="BX208">
            <v>3.5211267605633804E-2</v>
          </cell>
          <cell r="BY208">
            <v>4</v>
          </cell>
          <cell r="BZ208">
            <v>44</v>
          </cell>
          <cell r="CA208">
            <v>1.8880018258946676</v>
          </cell>
        </row>
        <row r="209">
          <cell r="D209" t="str">
            <v>張瑋志</v>
          </cell>
          <cell r="E209" t="str">
            <v>U431</v>
          </cell>
          <cell r="F209">
            <v>1120309</v>
          </cell>
          <cell r="G209">
            <v>4.42</v>
          </cell>
          <cell r="H209">
            <v>3.01</v>
          </cell>
          <cell r="I209">
            <v>10.199999999999999</v>
          </cell>
          <cell r="J209">
            <v>29.8</v>
          </cell>
          <cell r="K209">
            <v>99</v>
          </cell>
          <cell r="L209">
            <v>149</v>
          </cell>
          <cell r="N209">
            <v>4</v>
          </cell>
          <cell r="O209">
            <v>13</v>
          </cell>
          <cell r="P209">
            <v>35</v>
          </cell>
          <cell r="Q209">
            <v>55</v>
          </cell>
          <cell r="R209">
            <v>0.7</v>
          </cell>
          <cell r="S209">
            <v>164</v>
          </cell>
          <cell r="T209">
            <v>292</v>
          </cell>
          <cell r="Y209">
            <v>97</v>
          </cell>
          <cell r="Z209">
            <v>31</v>
          </cell>
          <cell r="AC209">
            <v>14.33</v>
          </cell>
          <cell r="AD209">
            <v>11.4</v>
          </cell>
          <cell r="AE209">
            <v>138</v>
          </cell>
          <cell r="AF209">
            <v>5.3</v>
          </cell>
          <cell r="AH209">
            <v>8.1999999999999993</v>
          </cell>
          <cell r="AJ209">
            <v>7.2</v>
          </cell>
          <cell r="AK209">
            <v>84</v>
          </cell>
          <cell r="AM209">
            <v>233</v>
          </cell>
          <cell r="AN209">
            <v>894.8</v>
          </cell>
          <cell r="AX209">
            <v>33.9</v>
          </cell>
          <cell r="AY209">
            <v>34.200000000000003</v>
          </cell>
          <cell r="AZ209">
            <v>12.8</v>
          </cell>
          <cell r="BI209">
            <v>0.68</v>
          </cell>
          <cell r="BK209">
            <v>1.1399999999999999</v>
          </cell>
          <cell r="BN209">
            <v>68.041237113402062</v>
          </cell>
          <cell r="BO209">
            <v>36.1</v>
          </cell>
          <cell r="BQ209" t="str">
            <v/>
          </cell>
          <cell r="BT209" t="str">
            <v>張瑋志</v>
          </cell>
          <cell r="BU209">
            <v>92</v>
          </cell>
          <cell r="BV209">
            <v>87.95</v>
          </cell>
          <cell r="BW209">
            <v>88</v>
          </cell>
          <cell r="BX209">
            <v>4.5454545454545456E-2</v>
          </cell>
          <cell r="BY209">
            <v>4</v>
          </cell>
          <cell r="BZ209">
            <v>44</v>
          </cell>
          <cell r="CA209">
            <v>1.3789149387244017</v>
          </cell>
        </row>
        <row r="210">
          <cell r="D210" t="str">
            <v>曾玉味</v>
          </cell>
          <cell r="E210" t="str">
            <v>U432</v>
          </cell>
          <cell r="F210">
            <v>1120309</v>
          </cell>
          <cell r="G210">
            <v>4.4400000000000004</v>
          </cell>
          <cell r="H210">
            <v>3.2</v>
          </cell>
          <cell r="I210">
            <v>10.1</v>
          </cell>
          <cell r="J210">
            <v>29.5</v>
          </cell>
          <cell r="K210">
            <v>92.2</v>
          </cell>
          <cell r="L210">
            <v>140</v>
          </cell>
          <cell r="N210">
            <v>3.3</v>
          </cell>
          <cell r="O210">
            <v>14</v>
          </cell>
          <cell r="P210">
            <v>6</v>
          </cell>
          <cell r="Q210">
            <v>95</v>
          </cell>
          <cell r="R210">
            <v>0.8</v>
          </cell>
          <cell r="S210">
            <v>163</v>
          </cell>
          <cell r="T210">
            <v>197</v>
          </cell>
          <cell r="Y210">
            <v>52</v>
          </cell>
          <cell r="Z210">
            <v>8</v>
          </cell>
          <cell r="AC210">
            <v>6.34</v>
          </cell>
          <cell r="AD210">
            <v>5.6</v>
          </cell>
          <cell r="AE210">
            <v>136</v>
          </cell>
          <cell r="AF210">
            <v>3.5</v>
          </cell>
          <cell r="AH210">
            <v>10.199999999999999</v>
          </cell>
          <cell r="AJ210">
            <v>3.7</v>
          </cell>
          <cell r="AK210">
            <v>63</v>
          </cell>
          <cell r="AM210">
            <v>175</v>
          </cell>
          <cell r="AN210">
            <v>637.4</v>
          </cell>
          <cell r="AX210">
            <v>31.6</v>
          </cell>
          <cell r="AY210">
            <v>34.200000000000003</v>
          </cell>
          <cell r="AZ210">
            <v>13.2</v>
          </cell>
          <cell r="BI210">
            <v>0.85</v>
          </cell>
          <cell r="BK210">
            <v>1.87</v>
          </cell>
          <cell r="BN210">
            <v>84.615384615384613</v>
          </cell>
          <cell r="BO210">
            <v>35.5</v>
          </cell>
          <cell r="BQ210">
            <v>134</v>
          </cell>
          <cell r="BR210">
            <v>6.3</v>
          </cell>
          <cell r="BT210" t="str">
            <v>曾玉味</v>
          </cell>
          <cell r="BU210">
            <v>59.2</v>
          </cell>
          <cell r="BV210">
            <v>58</v>
          </cell>
          <cell r="BW210">
            <v>58</v>
          </cell>
          <cell r="BX210">
            <v>2.0689655172413841E-2</v>
          </cell>
          <cell r="BY210">
            <v>4</v>
          </cell>
          <cell r="BZ210">
            <v>44</v>
          </cell>
          <cell r="CA210">
            <v>2.1766141012045814</v>
          </cell>
        </row>
        <row r="211">
          <cell r="D211" t="str">
            <v>林春花</v>
          </cell>
          <cell r="E211" t="str">
            <v>U528</v>
          </cell>
          <cell r="F211">
            <v>1120309</v>
          </cell>
          <cell r="G211">
            <v>6.12</v>
          </cell>
          <cell r="H211">
            <v>2.63</v>
          </cell>
          <cell r="I211">
            <v>8</v>
          </cell>
          <cell r="J211">
            <v>24.7</v>
          </cell>
          <cell r="K211">
            <v>93.9</v>
          </cell>
          <cell r="L211">
            <v>183</v>
          </cell>
          <cell r="N211">
            <v>3.5</v>
          </cell>
          <cell r="O211">
            <v>13</v>
          </cell>
          <cell r="P211">
            <v>11</v>
          </cell>
          <cell r="Q211">
            <v>58</v>
          </cell>
          <cell r="R211">
            <v>0.5</v>
          </cell>
          <cell r="S211">
            <v>155</v>
          </cell>
          <cell r="T211">
            <v>98</v>
          </cell>
          <cell r="Y211">
            <v>76</v>
          </cell>
          <cell r="Z211">
            <v>18</v>
          </cell>
          <cell r="AC211">
            <v>7.61</v>
          </cell>
          <cell r="AD211">
            <v>6.3</v>
          </cell>
          <cell r="AE211">
            <v>138</v>
          </cell>
          <cell r="AF211">
            <v>4.5</v>
          </cell>
          <cell r="AH211">
            <v>7.5</v>
          </cell>
          <cell r="AJ211">
            <v>6.2</v>
          </cell>
          <cell r="AK211">
            <v>37</v>
          </cell>
          <cell r="AM211">
            <v>237</v>
          </cell>
          <cell r="AN211">
            <v>187.1</v>
          </cell>
          <cell r="AX211">
            <v>30.4</v>
          </cell>
          <cell r="AY211">
            <v>32.4</v>
          </cell>
          <cell r="AZ211">
            <v>13.5</v>
          </cell>
          <cell r="BI211">
            <v>0.76</v>
          </cell>
          <cell r="BK211">
            <v>1.44</v>
          </cell>
          <cell r="BN211">
            <v>76.31578947368422</v>
          </cell>
          <cell r="BO211">
            <v>30.7</v>
          </cell>
          <cell r="BQ211">
            <v>146</v>
          </cell>
          <cell r="BR211">
            <v>5.7</v>
          </cell>
          <cell r="BT211" t="str">
            <v>林春花</v>
          </cell>
          <cell r="BU211">
            <v>51.85</v>
          </cell>
          <cell r="BV211">
            <v>50.4</v>
          </cell>
          <cell r="BW211">
            <v>50.5</v>
          </cell>
          <cell r="BX211">
            <v>2.673267326732676E-2</v>
          </cell>
          <cell r="BY211">
            <v>4</v>
          </cell>
          <cell r="BZ211">
            <v>92</v>
          </cell>
          <cell r="CA211">
            <v>1.676746495711521</v>
          </cell>
        </row>
        <row r="212">
          <cell r="D212" t="str">
            <v>袁誌嶸</v>
          </cell>
          <cell r="E212" t="str">
            <v>U529</v>
          </cell>
          <cell r="F212">
            <v>1120309</v>
          </cell>
          <cell r="G212">
            <v>3.52</v>
          </cell>
          <cell r="H212">
            <v>3.87</v>
          </cell>
          <cell r="I212">
            <v>11.7</v>
          </cell>
          <cell r="J212">
            <v>35.5</v>
          </cell>
          <cell r="K212">
            <v>91.7</v>
          </cell>
          <cell r="L212">
            <v>114</v>
          </cell>
          <cell r="N212">
            <v>4.3</v>
          </cell>
          <cell r="O212">
            <v>9</v>
          </cell>
          <cell r="P212">
            <v>8</v>
          </cell>
          <cell r="Q212">
            <v>37</v>
          </cell>
          <cell r="R212">
            <v>0.7</v>
          </cell>
          <cell r="S212">
            <v>95</v>
          </cell>
          <cell r="T212">
            <v>155</v>
          </cell>
          <cell r="Y212">
            <v>42</v>
          </cell>
          <cell r="Z212">
            <v>11</v>
          </cell>
          <cell r="AC212">
            <v>12.26</v>
          </cell>
          <cell r="AD212">
            <v>7.5</v>
          </cell>
          <cell r="AE212">
            <v>137</v>
          </cell>
          <cell r="AF212">
            <v>4.7</v>
          </cell>
          <cell r="AH212">
            <v>8.9</v>
          </cell>
          <cell r="AJ212">
            <v>3.9</v>
          </cell>
          <cell r="AK212">
            <v>55</v>
          </cell>
          <cell r="AM212">
            <v>324</v>
          </cell>
          <cell r="AN212">
            <v>170.5</v>
          </cell>
          <cell r="AX212">
            <v>30.2</v>
          </cell>
          <cell r="AY212">
            <v>33</v>
          </cell>
          <cell r="AZ212">
            <v>13.6</v>
          </cell>
          <cell r="BI212">
            <v>0.74</v>
          </cell>
          <cell r="BK212">
            <v>1.34</v>
          </cell>
          <cell r="BN212">
            <v>73.80952380952381</v>
          </cell>
          <cell r="BO212">
            <v>32.799999999999997</v>
          </cell>
          <cell r="BQ212" t="str">
            <v/>
          </cell>
          <cell r="BT212" t="str">
            <v>袁誌嶸</v>
          </cell>
          <cell r="BU212">
            <v>71.599999999999994</v>
          </cell>
          <cell r="BV212">
            <v>69</v>
          </cell>
          <cell r="BW212">
            <v>69.2</v>
          </cell>
          <cell r="BX212">
            <v>3.468208092485537E-2</v>
          </cell>
          <cell r="BY212">
            <v>3.67</v>
          </cell>
          <cell r="BZ212">
            <v>44</v>
          </cell>
          <cell r="CA212">
            <v>1.5748561230428251</v>
          </cell>
        </row>
        <row r="213">
          <cell r="D213" t="str">
            <v>余進賢</v>
          </cell>
          <cell r="E213" t="str">
            <v>U530</v>
          </cell>
          <cell r="F213">
            <v>1120309</v>
          </cell>
          <cell r="G213">
            <v>9.57</v>
          </cell>
          <cell r="H213">
            <v>3.27</v>
          </cell>
          <cell r="I213">
            <v>9.6999999999999993</v>
          </cell>
          <cell r="J213">
            <v>28.8</v>
          </cell>
          <cell r="K213">
            <v>88.1</v>
          </cell>
          <cell r="L213">
            <v>309</v>
          </cell>
          <cell r="N213">
            <v>3.4</v>
          </cell>
          <cell r="O213">
            <v>41</v>
          </cell>
          <cell r="P213">
            <v>15</v>
          </cell>
          <cell r="Q213">
            <v>94</v>
          </cell>
          <cell r="R213">
            <v>0.7</v>
          </cell>
          <cell r="S213">
            <v>106</v>
          </cell>
          <cell r="T213">
            <v>137</v>
          </cell>
          <cell r="Y213">
            <v>68</v>
          </cell>
          <cell r="Z213">
            <v>14</v>
          </cell>
          <cell r="AC213">
            <v>8.5</v>
          </cell>
          <cell r="AD213">
            <v>7.1</v>
          </cell>
          <cell r="AE213">
            <v>138</v>
          </cell>
          <cell r="AF213">
            <v>4.5</v>
          </cell>
          <cell r="AH213">
            <v>8.6</v>
          </cell>
          <cell r="AJ213">
            <v>2.5</v>
          </cell>
          <cell r="AK213">
            <v>27</v>
          </cell>
          <cell r="AM213">
            <v>213</v>
          </cell>
          <cell r="AN213">
            <v>258.89999999999998</v>
          </cell>
          <cell r="AX213">
            <v>29.7</v>
          </cell>
          <cell r="AY213">
            <v>33.700000000000003</v>
          </cell>
          <cell r="AZ213">
            <v>14</v>
          </cell>
          <cell r="BI213">
            <v>0.79</v>
          </cell>
          <cell r="BK213">
            <v>1.58</v>
          </cell>
          <cell r="BN213">
            <v>79.411764705882362</v>
          </cell>
          <cell r="BO213">
            <v>33</v>
          </cell>
          <cell r="BQ213">
            <v>117</v>
          </cell>
          <cell r="BR213">
            <v>5.7</v>
          </cell>
          <cell r="BT213" t="str">
            <v>余進賢</v>
          </cell>
          <cell r="BU213">
            <v>64.7</v>
          </cell>
          <cell r="BV213">
            <v>63.15</v>
          </cell>
          <cell r="BW213">
            <v>63.2</v>
          </cell>
          <cell r="BX213">
            <v>2.3734177215189872E-2</v>
          </cell>
          <cell r="BY213">
            <v>4</v>
          </cell>
          <cell r="BZ213">
            <v>44</v>
          </cell>
          <cell r="CA213">
            <v>1.8298686328989089</v>
          </cell>
        </row>
        <row r="214">
          <cell r="D214" t="str">
            <v>陳月梅</v>
          </cell>
          <cell r="E214" t="str">
            <v>U531</v>
          </cell>
          <cell r="F214">
            <v>1120307</v>
          </cell>
          <cell r="G214">
            <v>9.7200000000000006</v>
          </cell>
          <cell r="H214">
            <v>3.55</v>
          </cell>
          <cell r="I214">
            <v>10.7</v>
          </cell>
          <cell r="J214">
            <v>33.799999999999997</v>
          </cell>
          <cell r="K214">
            <v>95.2</v>
          </cell>
          <cell r="L214">
            <v>306</v>
          </cell>
          <cell r="N214">
            <v>3.7</v>
          </cell>
          <cell r="O214">
            <v>18</v>
          </cell>
          <cell r="P214">
            <v>12</v>
          </cell>
          <cell r="Q214">
            <v>46</v>
          </cell>
          <cell r="R214">
            <v>0.4</v>
          </cell>
          <cell r="S214">
            <v>206</v>
          </cell>
          <cell r="T214">
            <v>111</v>
          </cell>
          <cell r="Y214">
            <v>68</v>
          </cell>
          <cell r="Z214">
            <v>14</v>
          </cell>
          <cell r="AC214">
            <v>7.53</v>
          </cell>
          <cell r="AD214">
            <v>6.7</v>
          </cell>
          <cell r="AE214">
            <v>141</v>
          </cell>
          <cell r="AF214">
            <v>4.5999999999999996</v>
          </cell>
          <cell r="AH214">
            <v>10.4</v>
          </cell>
          <cell r="AJ214">
            <v>4.8</v>
          </cell>
          <cell r="AK214">
            <v>59</v>
          </cell>
          <cell r="AM214">
            <v>306</v>
          </cell>
          <cell r="AN214">
            <v>767.9</v>
          </cell>
          <cell r="AX214">
            <v>30.1</v>
          </cell>
          <cell r="AY214">
            <v>31.7</v>
          </cell>
          <cell r="AZ214">
            <v>14.4</v>
          </cell>
          <cell r="BI214">
            <v>0.79</v>
          </cell>
          <cell r="BK214">
            <v>1.58</v>
          </cell>
          <cell r="BN214">
            <v>79.411764705882362</v>
          </cell>
          <cell r="BO214">
            <v>32</v>
          </cell>
          <cell r="BQ214">
            <v>169</v>
          </cell>
          <cell r="BR214">
            <v>5.5</v>
          </cell>
          <cell r="BT214" t="str">
            <v>陳月梅</v>
          </cell>
          <cell r="BU214">
            <v>73.05</v>
          </cell>
          <cell r="BV214">
            <v>71.650000000000006</v>
          </cell>
          <cell r="BW214">
            <v>71.599999999999994</v>
          </cell>
          <cell r="BX214">
            <v>2.0251396648044734E-2</v>
          </cell>
          <cell r="BY214">
            <v>4</v>
          </cell>
          <cell r="BZ214">
            <v>44</v>
          </cell>
          <cell r="CA214">
            <v>1.8134541702876119</v>
          </cell>
        </row>
        <row r="215">
          <cell r="D215" t="str">
            <v>林培金</v>
          </cell>
          <cell r="E215" t="str">
            <v>U532</v>
          </cell>
          <cell r="F215">
            <v>1120309</v>
          </cell>
          <cell r="G215">
            <v>5.34</v>
          </cell>
          <cell r="H215">
            <v>3.96</v>
          </cell>
          <cell r="I215">
            <v>12.6</v>
          </cell>
          <cell r="J215">
            <v>37.5</v>
          </cell>
          <cell r="K215">
            <v>94.7</v>
          </cell>
          <cell r="L215">
            <v>137</v>
          </cell>
          <cell r="N215">
            <v>4</v>
          </cell>
          <cell r="O215">
            <v>28</v>
          </cell>
          <cell r="P215">
            <v>23</v>
          </cell>
          <cell r="Q215">
            <v>75</v>
          </cell>
          <cell r="R215">
            <v>0.5</v>
          </cell>
          <cell r="S215">
            <v>151</v>
          </cell>
          <cell r="T215">
            <v>127</v>
          </cell>
          <cell r="Y215">
            <v>63</v>
          </cell>
          <cell r="Z215">
            <v>17</v>
          </cell>
          <cell r="AC215">
            <v>12.93</v>
          </cell>
          <cell r="AD215">
            <v>7.4</v>
          </cell>
          <cell r="AE215">
            <v>143</v>
          </cell>
          <cell r="AF215">
            <v>4</v>
          </cell>
          <cell r="AH215">
            <v>9</v>
          </cell>
          <cell r="AJ215">
            <v>6.7</v>
          </cell>
          <cell r="AK215">
            <v>72</v>
          </cell>
          <cell r="AM215">
            <v>273</v>
          </cell>
          <cell r="AN215">
            <v>609.79999999999995</v>
          </cell>
          <cell r="AX215">
            <v>31.8</v>
          </cell>
          <cell r="AY215">
            <v>33.6</v>
          </cell>
          <cell r="AZ215">
            <v>12.4</v>
          </cell>
          <cell r="BI215">
            <v>0.73</v>
          </cell>
          <cell r="BK215">
            <v>1.31</v>
          </cell>
          <cell r="BN215">
            <v>73.015873015873026</v>
          </cell>
          <cell r="BO215">
            <v>36.9</v>
          </cell>
          <cell r="BQ215">
            <v>148</v>
          </cell>
          <cell r="BR215">
            <v>6.6</v>
          </cell>
          <cell r="BT215" t="str">
            <v>林培金</v>
          </cell>
          <cell r="BU215">
            <v>62.15</v>
          </cell>
          <cell r="BV215">
            <v>60.9</v>
          </cell>
          <cell r="BW215">
            <v>61.2</v>
          </cell>
          <cell r="BX215">
            <v>1.5522875816993393E-2</v>
          </cell>
          <cell r="BY215">
            <v>4</v>
          </cell>
          <cell r="BZ215">
            <v>44</v>
          </cell>
          <cell r="CA215">
            <v>1.4988684187939891</v>
          </cell>
        </row>
        <row r="216">
          <cell r="D216" t="str">
            <v>伍瑞隆</v>
          </cell>
          <cell r="E216" t="str">
            <v>B101</v>
          </cell>
          <cell r="F216">
            <v>1120308</v>
          </cell>
          <cell r="G216">
            <v>5.41</v>
          </cell>
          <cell r="H216">
            <v>3.63</v>
          </cell>
          <cell r="I216">
            <v>11.5</v>
          </cell>
          <cell r="J216">
            <v>34.6</v>
          </cell>
          <cell r="K216">
            <v>95.3</v>
          </cell>
          <cell r="L216">
            <v>155</v>
          </cell>
          <cell r="N216">
            <v>4</v>
          </cell>
          <cell r="O216">
            <v>17</v>
          </cell>
          <cell r="P216">
            <v>17</v>
          </cell>
          <cell r="Q216">
            <v>53</v>
          </cell>
          <cell r="R216">
            <v>0.7</v>
          </cell>
          <cell r="S216">
            <v>132</v>
          </cell>
          <cell r="T216">
            <v>68</v>
          </cell>
          <cell r="Y216">
            <v>85</v>
          </cell>
          <cell r="Z216">
            <v>17</v>
          </cell>
          <cell r="AC216">
            <v>10.31</v>
          </cell>
          <cell r="AD216">
            <v>9.8000000000000007</v>
          </cell>
          <cell r="AE216">
            <v>141</v>
          </cell>
          <cell r="AF216">
            <v>4.8</v>
          </cell>
          <cell r="AH216">
            <v>8.4</v>
          </cell>
          <cell r="AJ216">
            <v>4.7</v>
          </cell>
          <cell r="AK216">
            <v>77</v>
          </cell>
          <cell r="AM216">
            <v>220</v>
          </cell>
          <cell r="AN216">
            <v>624.9</v>
          </cell>
          <cell r="AX216">
            <v>31.7</v>
          </cell>
          <cell r="AY216">
            <v>33.200000000000003</v>
          </cell>
          <cell r="AZ216">
            <v>13.2</v>
          </cell>
          <cell r="BI216">
            <v>0.8</v>
          </cell>
          <cell r="BK216">
            <v>1.61</v>
          </cell>
          <cell r="BN216">
            <v>80</v>
          </cell>
          <cell r="BO216">
            <v>35.4</v>
          </cell>
          <cell r="BQ216" t="str">
            <v/>
          </cell>
          <cell r="BT216" t="str">
            <v>伍瑞隆</v>
          </cell>
          <cell r="BU216">
            <v>50.2</v>
          </cell>
          <cell r="BV216">
            <v>47.8</v>
          </cell>
          <cell r="BW216">
            <v>47.8</v>
          </cell>
          <cell r="BX216">
            <v>5.0209205020920626E-2</v>
          </cell>
          <cell r="BY216">
            <v>4</v>
          </cell>
          <cell r="BZ216">
            <v>44</v>
          </cell>
          <cell r="CA216">
            <v>1.9494816761479161</v>
          </cell>
        </row>
        <row r="217">
          <cell r="D217" t="str">
            <v>李蕙如</v>
          </cell>
          <cell r="E217" t="str">
            <v>B102</v>
          </cell>
          <cell r="F217">
            <v>1120308</v>
          </cell>
          <cell r="G217">
            <v>4.79</v>
          </cell>
          <cell r="H217">
            <v>3.31</v>
          </cell>
          <cell r="I217">
            <v>10.5</v>
          </cell>
          <cell r="J217">
            <v>30.9</v>
          </cell>
          <cell r="K217">
            <v>93.4</v>
          </cell>
          <cell r="L217">
            <v>120</v>
          </cell>
          <cell r="N217">
            <v>3.9</v>
          </cell>
          <cell r="O217">
            <v>5</v>
          </cell>
          <cell r="P217">
            <v>5</v>
          </cell>
          <cell r="Q217">
            <v>50</v>
          </cell>
          <cell r="R217">
            <v>0.9</v>
          </cell>
          <cell r="S217">
            <v>102</v>
          </cell>
          <cell r="T217">
            <v>106</v>
          </cell>
          <cell r="Y217">
            <v>58</v>
          </cell>
          <cell r="Z217">
            <v>9</v>
          </cell>
          <cell r="AC217">
            <v>9.64</v>
          </cell>
          <cell r="AD217">
            <v>6.8</v>
          </cell>
          <cell r="AE217">
            <v>131</v>
          </cell>
          <cell r="AF217">
            <v>4.0999999999999996</v>
          </cell>
          <cell r="AH217">
            <v>9.1999999999999993</v>
          </cell>
          <cell r="AJ217">
            <v>5.2</v>
          </cell>
          <cell r="AK217">
            <v>71</v>
          </cell>
          <cell r="AM217">
            <v>197</v>
          </cell>
          <cell r="AN217">
            <v>153.30000000000001</v>
          </cell>
          <cell r="AX217">
            <v>31.7</v>
          </cell>
          <cell r="AY217">
            <v>34</v>
          </cell>
          <cell r="AZ217">
            <v>13.2</v>
          </cell>
          <cell r="BI217">
            <v>0.84</v>
          </cell>
          <cell r="BK217">
            <v>1.86</v>
          </cell>
          <cell r="BN217">
            <v>84.482758620689651</v>
          </cell>
          <cell r="BO217">
            <v>35.799999999999997</v>
          </cell>
          <cell r="BQ217" t="str">
            <v/>
          </cell>
          <cell r="BT217" t="str">
            <v>李蕙如</v>
          </cell>
          <cell r="BU217">
            <v>49.5</v>
          </cell>
          <cell r="BV217">
            <v>47.2</v>
          </cell>
          <cell r="BW217">
            <v>47.2</v>
          </cell>
          <cell r="BX217">
            <v>4.8728813559321973E-2</v>
          </cell>
          <cell r="BY217">
            <v>4</v>
          </cell>
          <cell r="BZ217">
            <v>44</v>
          </cell>
          <cell r="CA217">
            <v>2.2626206345350499</v>
          </cell>
        </row>
        <row r="218">
          <cell r="D218" t="str">
            <v>邵美娥</v>
          </cell>
          <cell r="E218" t="str">
            <v>B103</v>
          </cell>
          <cell r="F218">
            <v>1120308</v>
          </cell>
          <cell r="G218">
            <v>7.28</v>
          </cell>
          <cell r="H218">
            <v>3.11</v>
          </cell>
          <cell r="I218">
            <v>9.9</v>
          </cell>
          <cell r="J218">
            <v>30.6</v>
          </cell>
          <cell r="K218">
            <v>98.4</v>
          </cell>
          <cell r="L218">
            <v>193</v>
          </cell>
          <cell r="N218">
            <v>3.9</v>
          </cell>
          <cell r="O218">
            <v>14</v>
          </cell>
          <cell r="P218">
            <v>7</v>
          </cell>
          <cell r="Q218">
            <v>51</v>
          </cell>
          <cell r="R218">
            <v>0.7</v>
          </cell>
          <cell r="S218">
            <v>209</v>
          </cell>
          <cell r="T218">
            <v>195</v>
          </cell>
          <cell r="Y218">
            <v>77</v>
          </cell>
          <cell r="Z218">
            <v>19</v>
          </cell>
          <cell r="AC218">
            <v>10.3</v>
          </cell>
          <cell r="AD218">
            <v>6.1</v>
          </cell>
          <cell r="AE218">
            <v>140</v>
          </cell>
          <cell r="AF218">
            <v>4.5999999999999996</v>
          </cell>
          <cell r="AH218">
            <v>8.6</v>
          </cell>
          <cell r="AJ218">
            <v>4.5</v>
          </cell>
          <cell r="AK218">
            <v>57</v>
          </cell>
          <cell r="AM218">
            <v>194</v>
          </cell>
          <cell r="AN218">
            <v>1194.9000000000001</v>
          </cell>
          <cell r="AX218">
            <v>31.8</v>
          </cell>
          <cell r="AY218">
            <v>32.4</v>
          </cell>
          <cell r="AZ218">
            <v>13.4</v>
          </cell>
          <cell r="BI218">
            <v>0.75</v>
          </cell>
          <cell r="BK218">
            <v>1.4</v>
          </cell>
          <cell r="BN218">
            <v>75.324675324675326</v>
          </cell>
          <cell r="BO218">
            <v>34.9</v>
          </cell>
          <cell r="BQ218">
            <v>135</v>
          </cell>
          <cell r="BR218">
            <v>5.9</v>
          </cell>
          <cell r="BT218" t="str">
            <v>邵美娥</v>
          </cell>
          <cell r="BU218">
            <v>62.85</v>
          </cell>
          <cell r="BV218">
            <v>60.15</v>
          </cell>
          <cell r="BW218">
            <v>60.3</v>
          </cell>
          <cell r="BX218">
            <v>4.2288557213930419E-2</v>
          </cell>
          <cell r="BY218">
            <v>4</v>
          </cell>
          <cell r="BZ218">
            <v>44</v>
          </cell>
          <cell r="CA218">
            <v>1.679050002104006</v>
          </cell>
        </row>
        <row r="219">
          <cell r="D219" t="str">
            <v>錢琴妹</v>
          </cell>
          <cell r="E219" t="str">
            <v>B105</v>
          </cell>
          <cell r="F219">
            <v>1120308</v>
          </cell>
          <cell r="G219">
            <v>2.97</v>
          </cell>
          <cell r="H219">
            <v>3.22</v>
          </cell>
          <cell r="I219">
            <v>11.1</v>
          </cell>
          <cell r="J219">
            <v>34.1</v>
          </cell>
          <cell r="K219">
            <v>105.9</v>
          </cell>
          <cell r="L219">
            <v>167</v>
          </cell>
          <cell r="N219">
            <v>4.2</v>
          </cell>
          <cell r="O219">
            <v>26</v>
          </cell>
          <cell r="P219">
            <v>22</v>
          </cell>
          <cell r="Q219">
            <v>88</v>
          </cell>
          <cell r="R219">
            <v>0.9</v>
          </cell>
          <cell r="S219">
            <v>153</v>
          </cell>
          <cell r="T219">
            <v>223</v>
          </cell>
          <cell r="Y219">
            <v>52</v>
          </cell>
          <cell r="Z219">
            <v>11</v>
          </cell>
          <cell r="AC219">
            <v>10.31</v>
          </cell>
          <cell r="AD219">
            <v>9</v>
          </cell>
          <cell r="AE219">
            <v>134</v>
          </cell>
          <cell r="AF219">
            <v>4.4000000000000004</v>
          </cell>
          <cell r="AH219">
            <v>8</v>
          </cell>
          <cell r="AJ219">
            <v>3.2</v>
          </cell>
          <cell r="AK219">
            <v>88</v>
          </cell>
          <cell r="AM219">
            <v>189</v>
          </cell>
          <cell r="AN219">
            <v>372.8</v>
          </cell>
          <cell r="AX219">
            <v>34.5</v>
          </cell>
          <cell r="AY219">
            <v>32.6</v>
          </cell>
          <cell r="AZ219">
            <v>14.3</v>
          </cell>
          <cell r="BI219">
            <v>0.79</v>
          </cell>
          <cell r="BK219">
            <v>1.55</v>
          </cell>
          <cell r="BN219">
            <v>78.84615384615384</v>
          </cell>
          <cell r="BO219">
            <v>37</v>
          </cell>
          <cell r="BQ219" t="str">
            <v/>
          </cell>
          <cell r="BT219" t="str">
            <v>錢琴妹</v>
          </cell>
          <cell r="BU219">
            <v>55.05</v>
          </cell>
          <cell r="BV219">
            <v>52.5</v>
          </cell>
          <cell r="BW219">
            <v>52.9</v>
          </cell>
          <cell r="BX219">
            <v>4.064272211720224E-2</v>
          </cell>
          <cell r="BY219">
            <v>4</v>
          </cell>
          <cell r="BZ219">
            <v>44</v>
          </cell>
          <cell r="CA219">
            <v>1.8756899994213481</v>
          </cell>
        </row>
        <row r="220">
          <cell r="D220" t="str">
            <v>陳慧玫</v>
          </cell>
          <cell r="E220" t="str">
            <v>B106</v>
          </cell>
          <cell r="F220">
            <v>1120308</v>
          </cell>
          <cell r="G220">
            <v>7.07</v>
          </cell>
          <cell r="H220">
            <v>5.76</v>
          </cell>
          <cell r="I220">
            <v>12.5</v>
          </cell>
          <cell r="J220">
            <v>40</v>
          </cell>
          <cell r="K220">
            <v>69.400000000000006</v>
          </cell>
          <cell r="L220">
            <v>186</v>
          </cell>
          <cell r="N220">
            <v>4.2</v>
          </cell>
          <cell r="O220">
            <v>14</v>
          </cell>
          <cell r="P220">
            <v>11</v>
          </cell>
          <cell r="Q220">
            <v>50</v>
          </cell>
          <cell r="R220">
            <v>0.6</v>
          </cell>
          <cell r="S220">
            <v>242</v>
          </cell>
          <cell r="T220">
            <v>159</v>
          </cell>
          <cell r="Y220">
            <v>59</v>
          </cell>
          <cell r="Z220">
            <v>13</v>
          </cell>
          <cell r="AC220">
            <v>10.92</v>
          </cell>
          <cell r="AD220">
            <v>6.9</v>
          </cell>
          <cell r="AE220">
            <v>139</v>
          </cell>
          <cell r="AF220">
            <v>4.0999999999999996</v>
          </cell>
          <cell r="AH220">
            <v>9.6</v>
          </cell>
          <cell r="AJ220">
            <v>5.5</v>
          </cell>
          <cell r="AK220">
            <v>45</v>
          </cell>
          <cell r="AM220">
            <v>223</v>
          </cell>
          <cell r="AN220">
            <v>912.8</v>
          </cell>
          <cell r="AX220">
            <v>21.7</v>
          </cell>
          <cell r="AY220">
            <v>31.3</v>
          </cell>
          <cell r="AZ220">
            <v>16.8</v>
          </cell>
          <cell r="BI220">
            <v>0.78</v>
          </cell>
          <cell r="BK220">
            <v>1.51</v>
          </cell>
          <cell r="BN220">
            <v>77.966101694915253</v>
          </cell>
          <cell r="BO220">
            <v>24.3</v>
          </cell>
          <cell r="BQ220">
            <v>210</v>
          </cell>
          <cell r="BR220">
            <v>7.6</v>
          </cell>
          <cell r="BT220" t="str">
            <v>陳慧玫</v>
          </cell>
          <cell r="BU220">
            <v>52.75</v>
          </cell>
          <cell r="BV220">
            <v>51.8</v>
          </cell>
          <cell r="BW220">
            <v>51.8</v>
          </cell>
          <cell r="BX220">
            <v>1.8339768339768397E-2</v>
          </cell>
          <cell r="BY220">
            <v>3.5</v>
          </cell>
          <cell r="BZ220">
            <v>44</v>
          </cell>
          <cell r="CA220">
            <v>1.7077116196493838</v>
          </cell>
        </row>
        <row r="221">
          <cell r="D221" t="str">
            <v>張鈞傑</v>
          </cell>
          <cell r="E221" t="str">
            <v>B107</v>
          </cell>
          <cell r="F221">
            <v>1120308</v>
          </cell>
          <cell r="G221">
            <v>6</v>
          </cell>
          <cell r="H221">
            <v>3.88</v>
          </cell>
          <cell r="I221">
            <v>11.5</v>
          </cell>
          <cell r="J221">
            <v>33.200000000000003</v>
          </cell>
          <cell r="K221">
            <v>85.6</v>
          </cell>
          <cell r="L221">
            <v>200</v>
          </cell>
          <cell r="N221">
            <v>4.0999999999999996</v>
          </cell>
          <cell r="O221">
            <v>10</v>
          </cell>
          <cell r="P221">
            <v>8</v>
          </cell>
          <cell r="Q221">
            <v>50</v>
          </cell>
          <cell r="R221">
            <v>0.8</v>
          </cell>
          <cell r="S221">
            <v>158</v>
          </cell>
          <cell r="T221">
            <v>101</v>
          </cell>
          <cell r="Y221">
            <v>77</v>
          </cell>
          <cell r="Z221">
            <v>21</v>
          </cell>
          <cell r="AC221">
            <v>10.9</v>
          </cell>
          <cell r="AD221">
            <v>6.2</v>
          </cell>
          <cell r="AE221">
            <v>135</v>
          </cell>
          <cell r="AF221">
            <v>6.3</v>
          </cell>
          <cell r="AH221">
            <v>8.8000000000000007</v>
          </cell>
          <cell r="AJ221">
            <v>6.3</v>
          </cell>
          <cell r="AK221">
            <v>62</v>
          </cell>
          <cell r="AM221">
            <v>288</v>
          </cell>
          <cell r="AN221">
            <v>542.1</v>
          </cell>
          <cell r="AX221">
            <v>29.6</v>
          </cell>
          <cell r="AY221">
            <v>34.6</v>
          </cell>
          <cell r="AZ221">
            <v>12.3</v>
          </cell>
          <cell r="BI221">
            <v>0.73</v>
          </cell>
          <cell r="BK221">
            <v>1.3</v>
          </cell>
          <cell r="BN221">
            <v>72.727272727272734</v>
          </cell>
          <cell r="BO221">
            <v>35.4</v>
          </cell>
          <cell r="BQ221">
            <v>148</v>
          </cell>
          <cell r="BR221">
            <v>8.6</v>
          </cell>
          <cell r="BT221" t="str">
            <v>張鈞傑</v>
          </cell>
          <cell r="BU221">
            <v>71.7</v>
          </cell>
          <cell r="BV221">
            <v>68.650000000000006</v>
          </cell>
          <cell r="BW221">
            <v>68.8</v>
          </cell>
          <cell r="BX221">
            <v>4.2151162790697756E-2</v>
          </cell>
          <cell r="BY221">
            <v>4</v>
          </cell>
          <cell r="BZ221">
            <v>44</v>
          </cell>
          <cell r="CA221">
            <v>1.5593948789135048</v>
          </cell>
        </row>
        <row r="222">
          <cell r="D222" t="str">
            <v>陳秀梅</v>
          </cell>
          <cell r="E222" t="str">
            <v>B201</v>
          </cell>
          <cell r="F222">
            <v>1120308</v>
          </cell>
          <cell r="G222">
            <v>7.27</v>
          </cell>
          <cell r="H222">
            <v>3.38</v>
          </cell>
          <cell r="I222">
            <v>10.9</v>
          </cell>
          <cell r="J222">
            <v>31.8</v>
          </cell>
          <cell r="K222">
            <v>94.1</v>
          </cell>
          <cell r="L222">
            <v>132</v>
          </cell>
          <cell r="N222">
            <v>3.9</v>
          </cell>
          <cell r="O222">
            <v>14</v>
          </cell>
          <cell r="P222">
            <v>15</v>
          </cell>
          <cell r="Q222">
            <v>88</v>
          </cell>
          <cell r="R222">
            <v>1.1000000000000001</v>
          </cell>
          <cell r="S222">
            <v>108</v>
          </cell>
          <cell r="T222">
            <v>82</v>
          </cell>
          <cell r="Y222">
            <v>104</v>
          </cell>
          <cell r="Z222">
            <v>22</v>
          </cell>
          <cell r="AC222">
            <v>8.6300000000000008</v>
          </cell>
          <cell r="AD222">
            <v>8.3000000000000007</v>
          </cell>
          <cell r="AE222">
            <v>134</v>
          </cell>
          <cell r="AF222">
            <v>6.3</v>
          </cell>
          <cell r="AH222">
            <v>9.3000000000000007</v>
          </cell>
          <cell r="AJ222">
            <v>7.8</v>
          </cell>
          <cell r="AK222">
            <v>111</v>
          </cell>
          <cell r="AM222">
            <v>219</v>
          </cell>
          <cell r="AN222">
            <v>811.8</v>
          </cell>
          <cell r="AX222">
            <v>32.200000000000003</v>
          </cell>
          <cell r="AY222">
            <v>34.299999999999997</v>
          </cell>
          <cell r="AZ222">
            <v>13.4</v>
          </cell>
          <cell r="BI222">
            <v>0.79</v>
          </cell>
          <cell r="BK222">
            <v>1.55</v>
          </cell>
          <cell r="BN222">
            <v>78.84615384615384</v>
          </cell>
          <cell r="BO222">
            <v>35.1</v>
          </cell>
          <cell r="BQ222">
            <v>104</v>
          </cell>
          <cell r="BR222">
            <v>5.4</v>
          </cell>
          <cell r="BT222" t="str">
            <v>陳秀梅</v>
          </cell>
          <cell r="BU222">
            <v>53.35</v>
          </cell>
          <cell r="BV222">
            <v>50.65</v>
          </cell>
          <cell r="BW222">
            <v>50.6</v>
          </cell>
          <cell r="BX222">
            <v>5.434782608695652E-2</v>
          </cell>
          <cell r="BY222">
            <v>4</v>
          </cell>
          <cell r="BZ222">
            <v>44</v>
          </cell>
          <cell r="CA222">
            <v>1.8911261698649227</v>
          </cell>
        </row>
        <row r="223">
          <cell r="D223" t="str">
            <v>吳文達</v>
          </cell>
          <cell r="E223" t="str">
            <v>B202</v>
          </cell>
          <cell r="F223">
            <v>1120308</v>
          </cell>
          <cell r="G223">
            <v>5.56</v>
          </cell>
          <cell r="H223">
            <v>3.75</v>
          </cell>
          <cell r="I223">
            <v>11.2</v>
          </cell>
          <cell r="J223">
            <v>33.200000000000003</v>
          </cell>
          <cell r="K223">
            <v>88.5</v>
          </cell>
          <cell r="L223">
            <v>192</v>
          </cell>
          <cell r="N223">
            <v>4</v>
          </cell>
          <cell r="O223">
            <v>19</v>
          </cell>
          <cell r="P223">
            <v>14</v>
          </cell>
          <cell r="Q223">
            <v>46</v>
          </cell>
          <cell r="R223">
            <v>0.9</v>
          </cell>
          <cell r="S223">
            <v>177</v>
          </cell>
          <cell r="T223">
            <v>478</v>
          </cell>
          <cell r="Y223">
            <v>79</v>
          </cell>
          <cell r="Z223">
            <v>20</v>
          </cell>
          <cell r="AC223">
            <v>12.16</v>
          </cell>
          <cell r="AD223">
            <v>7</v>
          </cell>
          <cell r="AE223">
            <v>137</v>
          </cell>
          <cell r="AF223">
            <v>5.8</v>
          </cell>
          <cell r="AH223">
            <v>9.4</v>
          </cell>
          <cell r="AJ223">
            <v>4.5999999999999996</v>
          </cell>
          <cell r="AK223">
            <v>87</v>
          </cell>
          <cell r="AM223">
            <v>296</v>
          </cell>
          <cell r="AN223">
            <v>746.2</v>
          </cell>
          <cell r="AX223">
            <v>29.9</v>
          </cell>
          <cell r="AY223">
            <v>33.700000000000003</v>
          </cell>
          <cell r="AZ223">
            <v>12.9</v>
          </cell>
          <cell r="BI223">
            <v>0.75</v>
          </cell>
          <cell r="BK223">
            <v>1.37</v>
          </cell>
          <cell r="BN223">
            <v>74.683544303797461</v>
          </cell>
          <cell r="BO223">
            <v>33</v>
          </cell>
          <cell r="BQ223">
            <v>198</v>
          </cell>
          <cell r="BR223">
            <v>7.3</v>
          </cell>
          <cell r="BT223" t="str">
            <v>吳文達</v>
          </cell>
          <cell r="BU223">
            <v>80.349999999999994</v>
          </cell>
          <cell r="BV223">
            <v>78.400000000000006</v>
          </cell>
          <cell r="BW223">
            <v>78</v>
          </cell>
          <cell r="BX223">
            <v>3.0128205128205056E-2</v>
          </cell>
          <cell r="BY223">
            <v>4</v>
          </cell>
          <cell r="BZ223">
            <v>44</v>
          </cell>
          <cell r="CA223">
            <v>1.5862991699802174</v>
          </cell>
        </row>
        <row r="224">
          <cell r="D224" t="str">
            <v>黃淑玲</v>
          </cell>
          <cell r="E224" t="str">
            <v>B203</v>
          </cell>
          <cell r="F224">
            <v>1120308</v>
          </cell>
          <cell r="G224">
            <v>10.08</v>
          </cell>
          <cell r="H224">
            <v>3.41</v>
          </cell>
          <cell r="I224">
            <v>10.6</v>
          </cell>
          <cell r="J224">
            <v>31.5</v>
          </cell>
          <cell r="K224">
            <v>92.4</v>
          </cell>
          <cell r="L224">
            <v>242</v>
          </cell>
          <cell r="N224">
            <v>4.0999999999999996</v>
          </cell>
          <cell r="O224">
            <v>9</v>
          </cell>
          <cell r="P224">
            <v>9</v>
          </cell>
          <cell r="Q224">
            <v>91</v>
          </cell>
          <cell r="R224">
            <v>0.8</v>
          </cell>
          <cell r="S224">
            <v>220</v>
          </cell>
          <cell r="T224">
            <v>98</v>
          </cell>
          <cell r="Y224">
            <v>49</v>
          </cell>
          <cell r="Z224">
            <v>13</v>
          </cell>
          <cell r="AC224">
            <v>8.2799999999999994</v>
          </cell>
          <cell r="AD224">
            <v>5.4</v>
          </cell>
          <cell r="AE224">
            <v>136</v>
          </cell>
          <cell r="AF224">
            <v>5</v>
          </cell>
          <cell r="AH224">
            <v>8.3000000000000007</v>
          </cell>
          <cell r="AJ224">
            <v>4.7</v>
          </cell>
          <cell r="AK224">
            <v>23</v>
          </cell>
          <cell r="AM224">
            <v>168</v>
          </cell>
          <cell r="AN224">
            <v>734.9</v>
          </cell>
          <cell r="AX224">
            <v>31.1</v>
          </cell>
          <cell r="AY224">
            <v>33.700000000000003</v>
          </cell>
          <cell r="AZ224">
            <v>13.5</v>
          </cell>
          <cell r="BI224">
            <v>0.73</v>
          </cell>
          <cell r="BK224">
            <v>1.33</v>
          </cell>
          <cell r="BN224">
            <v>73.469387755102034</v>
          </cell>
          <cell r="BO224">
            <v>35.799999999999997</v>
          </cell>
          <cell r="BQ224">
            <v>89</v>
          </cell>
          <cell r="BR224">
            <v>6.4</v>
          </cell>
          <cell r="BT224" t="str">
            <v>黃淑玲</v>
          </cell>
          <cell r="BU224">
            <v>71.75</v>
          </cell>
          <cell r="BV224">
            <v>70.099999999999994</v>
          </cell>
          <cell r="BW224">
            <v>70.400000000000006</v>
          </cell>
          <cell r="BX224">
            <v>1.9176136363636281E-2</v>
          </cell>
          <cell r="BY224">
            <v>3.75</v>
          </cell>
          <cell r="BZ224">
            <v>44</v>
          </cell>
          <cell r="CA224">
            <v>1.5191626448975213</v>
          </cell>
        </row>
        <row r="225">
          <cell r="D225" t="str">
            <v>李鳳英</v>
          </cell>
          <cell r="E225" t="str">
            <v>B205</v>
          </cell>
          <cell r="F225">
            <v>1120306</v>
          </cell>
          <cell r="G225">
            <v>11.82</v>
          </cell>
          <cell r="H225">
            <v>3.82</v>
          </cell>
          <cell r="I225">
            <v>12.2</v>
          </cell>
          <cell r="J225">
            <v>36.700000000000003</v>
          </cell>
          <cell r="K225">
            <v>96.1</v>
          </cell>
          <cell r="L225">
            <v>170</v>
          </cell>
          <cell r="N225">
            <v>3.9</v>
          </cell>
          <cell r="O225">
            <v>25</v>
          </cell>
          <cell r="P225">
            <v>20</v>
          </cell>
          <cell r="Q225">
            <v>102</v>
          </cell>
          <cell r="R225">
            <v>1.4</v>
          </cell>
          <cell r="S225">
            <v>157</v>
          </cell>
          <cell r="T225">
            <v>182</v>
          </cell>
          <cell r="Y225">
            <v>54</v>
          </cell>
          <cell r="Z225">
            <v>12</v>
          </cell>
          <cell r="AC225">
            <v>6.07</v>
          </cell>
          <cell r="AD225">
            <v>5.5</v>
          </cell>
          <cell r="AE225">
            <v>140</v>
          </cell>
          <cell r="AF225">
            <v>3.7</v>
          </cell>
          <cell r="AH225">
            <v>12.5</v>
          </cell>
          <cell r="AJ225">
            <v>4.3</v>
          </cell>
          <cell r="AK225">
            <v>33</v>
          </cell>
          <cell r="AM225">
            <v>250</v>
          </cell>
          <cell r="AN225">
            <v>837.5</v>
          </cell>
          <cell r="AX225">
            <v>31.9</v>
          </cell>
          <cell r="AY225">
            <v>33.200000000000003</v>
          </cell>
          <cell r="AZ225">
            <v>18.100000000000001</v>
          </cell>
          <cell r="BI225">
            <v>0.78</v>
          </cell>
          <cell r="BK225">
            <v>1.5</v>
          </cell>
          <cell r="BN225">
            <v>77.777777777777786</v>
          </cell>
          <cell r="BO225">
            <v>35.799999999999997</v>
          </cell>
          <cell r="BQ225" t="str">
            <v/>
          </cell>
          <cell r="BS225">
            <v>227</v>
          </cell>
          <cell r="BT225" t="str">
            <v>李鳳英</v>
          </cell>
          <cell r="BU225">
            <v>43</v>
          </cell>
          <cell r="BV225">
            <v>41.2</v>
          </cell>
          <cell r="BW225">
            <v>41.2</v>
          </cell>
          <cell r="BX225">
            <v>4.368932038834944E-2</v>
          </cell>
          <cell r="BY225">
            <v>3.83</v>
          </cell>
          <cell r="BZ225">
            <v>44</v>
          </cell>
          <cell r="CA225">
            <v>1.7932149026759241</v>
          </cell>
        </row>
        <row r="226">
          <cell r="D226" t="str">
            <v>游榮和</v>
          </cell>
          <cell r="E226" t="str">
            <v>B206</v>
          </cell>
          <cell r="F226">
            <v>1120306</v>
          </cell>
          <cell r="G226">
            <v>5.93</v>
          </cell>
          <cell r="H226">
            <v>2.77</v>
          </cell>
          <cell r="I226">
            <v>8.9</v>
          </cell>
          <cell r="J226">
            <v>26.7</v>
          </cell>
          <cell r="K226">
            <v>96.4</v>
          </cell>
          <cell r="L226">
            <v>181</v>
          </cell>
          <cell r="N226">
            <v>3.3</v>
          </cell>
          <cell r="O226">
            <v>13</v>
          </cell>
          <cell r="P226">
            <v>9</v>
          </cell>
          <cell r="Q226">
            <v>84</v>
          </cell>
          <cell r="R226">
            <v>0.6</v>
          </cell>
          <cell r="S226">
            <v>86</v>
          </cell>
          <cell r="T226">
            <v>76</v>
          </cell>
          <cell r="Y226">
            <v>53</v>
          </cell>
          <cell r="Z226">
            <v>13</v>
          </cell>
          <cell r="AC226">
            <v>7.07</v>
          </cell>
          <cell r="AD226">
            <v>6.4</v>
          </cell>
          <cell r="AE226">
            <v>123</v>
          </cell>
          <cell r="AF226">
            <v>4.5999999999999996</v>
          </cell>
          <cell r="AH226">
            <v>7.2</v>
          </cell>
          <cell r="AJ226">
            <v>5.6</v>
          </cell>
          <cell r="AK226">
            <v>42</v>
          </cell>
          <cell r="AM226">
            <v>212</v>
          </cell>
          <cell r="AN226">
            <v>311</v>
          </cell>
          <cell r="AX226">
            <v>32.1</v>
          </cell>
          <cell r="AY226">
            <v>33.299999999999997</v>
          </cell>
          <cell r="AZ226">
            <v>14</v>
          </cell>
          <cell r="BI226">
            <v>0.75</v>
          </cell>
          <cell r="BK226">
            <v>1.41</v>
          </cell>
          <cell r="BN226">
            <v>75.471698113207552</v>
          </cell>
          <cell r="BO226">
            <v>34.700000000000003</v>
          </cell>
          <cell r="BQ226">
            <v>345</v>
          </cell>
          <cell r="BR226">
            <v>8</v>
          </cell>
          <cell r="BT226" t="str">
            <v>游榮和</v>
          </cell>
          <cell r="BU226">
            <v>52.3</v>
          </cell>
          <cell r="BV226">
            <v>48.25</v>
          </cell>
          <cell r="BW226">
            <v>47.5</v>
          </cell>
          <cell r="BX226">
            <v>0.10105263157894731</v>
          </cell>
          <cell r="BY226">
            <v>4</v>
          </cell>
          <cell r="BZ226">
            <v>44</v>
          </cell>
          <cell r="CA226">
            <v>1.8088267336112875</v>
          </cell>
        </row>
        <row r="227">
          <cell r="D227" t="str">
            <v>陳德生</v>
          </cell>
          <cell r="E227" t="str">
            <v>B227</v>
          </cell>
          <cell r="F227">
            <v>1120308</v>
          </cell>
          <cell r="G227">
            <v>7.28</v>
          </cell>
          <cell r="H227">
            <v>3.44</v>
          </cell>
          <cell r="I227">
            <v>10.8</v>
          </cell>
          <cell r="J227">
            <v>31.3</v>
          </cell>
          <cell r="K227">
            <v>91</v>
          </cell>
          <cell r="L227">
            <v>109</v>
          </cell>
          <cell r="N227">
            <v>4.0999999999999996</v>
          </cell>
          <cell r="O227">
            <v>16</v>
          </cell>
          <cell r="P227">
            <v>10</v>
          </cell>
          <cell r="Q227">
            <v>94</v>
          </cell>
          <cell r="R227">
            <v>0.7</v>
          </cell>
          <cell r="S227">
            <v>130</v>
          </cell>
          <cell r="T227">
            <v>122</v>
          </cell>
          <cell r="Y227">
            <v>88</v>
          </cell>
          <cell r="Z227">
            <v>31</v>
          </cell>
          <cell r="AC227">
            <v>11.64</v>
          </cell>
          <cell r="AD227">
            <v>8.1</v>
          </cell>
          <cell r="AE227">
            <v>141</v>
          </cell>
          <cell r="AF227">
            <v>4.7</v>
          </cell>
          <cell r="AH227">
            <v>7.9</v>
          </cell>
          <cell r="AJ227">
            <v>3.9</v>
          </cell>
          <cell r="AK227">
            <v>63</v>
          </cell>
          <cell r="AM227">
            <v>205</v>
          </cell>
          <cell r="AN227">
            <v>196.2</v>
          </cell>
          <cell r="AX227">
            <v>31.4</v>
          </cell>
          <cell r="AY227">
            <v>34.5</v>
          </cell>
          <cell r="AZ227">
            <v>14.1</v>
          </cell>
          <cell r="BI227">
            <v>0.65</v>
          </cell>
          <cell r="BK227">
            <v>1.04</v>
          </cell>
          <cell r="BN227">
            <v>64.772727272727266</v>
          </cell>
          <cell r="BO227">
            <v>33.299999999999997</v>
          </cell>
          <cell r="BQ227">
            <v>283</v>
          </cell>
          <cell r="BR227">
            <v>6.5</v>
          </cell>
          <cell r="BT227" t="str">
            <v>陳德生</v>
          </cell>
          <cell r="BU227">
            <v>80.900000000000006</v>
          </cell>
          <cell r="BV227">
            <v>77.599999999999994</v>
          </cell>
          <cell r="BW227">
            <v>76.5</v>
          </cell>
          <cell r="BX227">
            <v>5.7516339869281119E-2</v>
          </cell>
          <cell r="BY227">
            <v>3.5</v>
          </cell>
          <cell r="BZ227">
            <v>44</v>
          </cell>
          <cell r="CA227">
            <v>1.2438411138442969</v>
          </cell>
        </row>
        <row r="228">
          <cell r="D228" t="str">
            <v>藍啟誠</v>
          </cell>
          <cell r="E228" t="str">
            <v>U120</v>
          </cell>
          <cell r="F228">
            <v>1120308</v>
          </cell>
          <cell r="G228">
            <v>7.58</v>
          </cell>
          <cell r="H228">
            <v>3.1</v>
          </cell>
          <cell r="I228">
            <v>9.5</v>
          </cell>
          <cell r="J228">
            <v>28.8</v>
          </cell>
          <cell r="K228">
            <v>92.9</v>
          </cell>
          <cell r="L228">
            <v>238</v>
          </cell>
          <cell r="N228">
            <v>4.0999999999999996</v>
          </cell>
          <cell r="O228">
            <v>6</v>
          </cell>
          <cell r="P228">
            <v>5</v>
          </cell>
          <cell r="Q228">
            <v>67</v>
          </cell>
          <cell r="R228">
            <v>0.6</v>
          </cell>
          <cell r="S228">
            <v>184</v>
          </cell>
          <cell r="T228">
            <v>321</v>
          </cell>
          <cell r="Y228">
            <v>68</v>
          </cell>
          <cell r="Z228">
            <v>19</v>
          </cell>
          <cell r="AC228">
            <v>9.8000000000000007</v>
          </cell>
          <cell r="AD228">
            <v>6.4</v>
          </cell>
          <cell r="AE228">
            <v>144</v>
          </cell>
          <cell r="AF228">
            <v>4.5999999999999996</v>
          </cell>
          <cell r="AH228">
            <v>8.1</v>
          </cell>
          <cell r="AJ228">
            <v>7.4</v>
          </cell>
          <cell r="AK228">
            <v>45</v>
          </cell>
          <cell r="AM228">
            <v>329</v>
          </cell>
          <cell r="AN228">
            <v>618.20000000000005</v>
          </cell>
          <cell r="AX228">
            <v>30.6</v>
          </cell>
          <cell r="AY228">
            <v>33</v>
          </cell>
          <cell r="AZ228">
            <v>13.2</v>
          </cell>
          <cell r="BI228">
            <v>0.72</v>
          </cell>
          <cell r="BK228">
            <v>1.28</v>
          </cell>
          <cell r="BN228">
            <v>72.058823529411768</v>
          </cell>
          <cell r="BO228">
            <v>32.4</v>
          </cell>
          <cell r="BQ228">
            <v>185</v>
          </cell>
          <cell r="BR228">
            <v>7</v>
          </cell>
          <cell r="BT228" t="str">
            <v>藍啟誠</v>
          </cell>
          <cell r="BU228">
            <v>67.150000000000006</v>
          </cell>
          <cell r="BV228">
            <v>63.65</v>
          </cell>
          <cell r="BW228">
            <v>63.1</v>
          </cell>
          <cell r="BX228">
            <v>6.4183835182250459E-2</v>
          </cell>
          <cell r="BY228">
            <v>4</v>
          </cell>
          <cell r="BZ228">
            <v>44</v>
          </cell>
          <cell r="CA228">
            <v>1.5628788925785824</v>
          </cell>
        </row>
        <row r="229">
          <cell r="D229" t="str">
            <v>簡元章</v>
          </cell>
          <cell r="E229" t="str">
            <v>U133</v>
          </cell>
          <cell r="F229">
            <v>1120308</v>
          </cell>
          <cell r="G229">
            <v>4.29</v>
          </cell>
          <cell r="H229">
            <v>4.24</v>
          </cell>
          <cell r="I229">
            <v>12.6</v>
          </cell>
          <cell r="J229">
            <v>37.9</v>
          </cell>
          <cell r="K229">
            <v>89.4</v>
          </cell>
          <cell r="L229">
            <v>190</v>
          </cell>
          <cell r="N229">
            <v>3.7</v>
          </cell>
          <cell r="O229">
            <v>18</v>
          </cell>
          <cell r="P229">
            <v>11</v>
          </cell>
          <cell r="Q229">
            <v>109</v>
          </cell>
          <cell r="R229">
            <v>0.8</v>
          </cell>
          <cell r="S229">
            <v>129</v>
          </cell>
          <cell r="T229">
            <v>165</v>
          </cell>
          <cell r="Y229">
            <v>77</v>
          </cell>
          <cell r="Z229">
            <v>17</v>
          </cell>
          <cell r="AC229">
            <v>9.15</v>
          </cell>
          <cell r="AD229">
            <v>6.4</v>
          </cell>
          <cell r="AE229">
            <v>134</v>
          </cell>
          <cell r="AF229">
            <v>4</v>
          </cell>
          <cell r="AH229">
            <v>8.8000000000000007</v>
          </cell>
          <cell r="AJ229">
            <v>5.0999999999999996</v>
          </cell>
          <cell r="AK229">
            <v>55</v>
          </cell>
          <cell r="AM229">
            <v>194</v>
          </cell>
          <cell r="AN229">
            <v>417.9</v>
          </cell>
          <cell r="AX229">
            <v>29.7</v>
          </cell>
          <cell r="AY229">
            <v>33.200000000000003</v>
          </cell>
          <cell r="AZ229">
            <v>14.3</v>
          </cell>
          <cell r="BI229">
            <v>0.78</v>
          </cell>
          <cell r="BK229">
            <v>1.51</v>
          </cell>
          <cell r="BN229">
            <v>77.922077922077932</v>
          </cell>
          <cell r="BO229">
            <v>31.3</v>
          </cell>
          <cell r="BQ229" t="str">
            <v/>
          </cell>
          <cell r="BT229" t="str">
            <v>簡元章</v>
          </cell>
          <cell r="BU229">
            <v>61.45</v>
          </cell>
          <cell r="BV229">
            <v>59.75</v>
          </cell>
          <cell r="BW229">
            <v>59.8</v>
          </cell>
          <cell r="BX229">
            <v>2.7591973244147253E-2</v>
          </cell>
          <cell r="BY229">
            <v>4</v>
          </cell>
          <cell r="BZ229">
            <v>44</v>
          </cell>
          <cell r="CA229">
            <v>1.7589990763056489</v>
          </cell>
        </row>
        <row r="230">
          <cell r="D230" t="str">
            <v>呂芳雄</v>
          </cell>
          <cell r="E230" t="str">
            <v>U135</v>
          </cell>
          <cell r="F230">
            <v>1120308</v>
          </cell>
          <cell r="G230">
            <v>5.37</v>
          </cell>
          <cell r="H230">
            <v>3.59</v>
          </cell>
          <cell r="I230">
            <v>11.5</v>
          </cell>
          <cell r="J230">
            <v>35.299999999999997</v>
          </cell>
          <cell r="K230">
            <v>98.3</v>
          </cell>
          <cell r="L230">
            <v>132</v>
          </cell>
          <cell r="N230">
            <v>4</v>
          </cell>
          <cell r="O230">
            <v>21</v>
          </cell>
          <cell r="P230">
            <v>12</v>
          </cell>
          <cell r="Q230">
            <v>96</v>
          </cell>
          <cell r="R230">
            <v>0.8</v>
          </cell>
          <cell r="S230">
            <v>182</v>
          </cell>
          <cell r="T230">
            <v>83</v>
          </cell>
          <cell r="Y230">
            <v>67</v>
          </cell>
          <cell r="Z230">
            <v>13</v>
          </cell>
          <cell r="AC230">
            <v>8.52</v>
          </cell>
          <cell r="AD230">
            <v>6.2</v>
          </cell>
          <cell r="AE230">
            <v>135</v>
          </cell>
          <cell r="AF230">
            <v>5.6</v>
          </cell>
          <cell r="AH230">
            <v>9.5</v>
          </cell>
          <cell r="AJ230">
            <v>3.3</v>
          </cell>
          <cell r="AK230">
            <v>118</v>
          </cell>
          <cell r="AM230">
            <v>299</v>
          </cell>
          <cell r="AN230">
            <v>314.5</v>
          </cell>
          <cell r="AX230">
            <v>32</v>
          </cell>
          <cell r="AY230">
            <v>32.6</v>
          </cell>
          <cell r="AZ230">
            <v>12.8</v>
          </cell>
          <cell r="BN230">
            <v>80.597014925373131</v>
          </cell>
          <cell r="BO230">
            <v>33.4</v>
          </cell>
          <cell r="BQ230">
            <v>135</v>
          </cell>
          <cell r="BR230">
            <v>7.6</v>
          </cell>
          <cell r="BT230" t="str">
            <v>呂芳雄</v>
          </cell>
          <cell r="BU230">
            <v>57.2</v>
          </cell>
          <cell r="BV230">
            <v>55.9</v>
          </cell>
          <cell r="BW230">
            <v>55.5</v>
          </cell>
          <cell r="BX230">
            <v>3.0630630630630682E-2</v>
          </cell>
          <cell r="BY230">
            <v>4</v>
          </cell>
          <cell r="BZ230">
            <v>44</v>
          </cell>
          <cell r="CA230">
            <v>1.8972048252860276</v>
          </cell>
        </row>
        <row r="231">
          <cell r="D231" t="str">
            <v>游秀蘭</v>
          </cell>
          <cell r="E231" t="str">
            <v>U141</v>
          </cell>
          <cell r="F231">
            <v>1120308</v>
          </cell>
          <cell r="G231">
            <v>5</v>
          </cell>
          <cell r="H231">
            <v>2.79</v>
          </cell>
          <cell r="I231">
            <v>9.5</v>
          </cell>
          <cell r="J231">
            <v>28.7</v>
          </cell>
          <cell r="K231">
            <v>102.9</v>
          </cell>
          <cell r="L231">
            <v>140</v>
          </cell>
          <cell r="N231">
            <v>3.9</v>
          </cell>
          <cell r="O231">
            <v>22</v>
          </cell>
          <cell r="P231">
            <v>11</v>
          </cell>
          <cell r="Q231">
            <v>69</v>
          </cell>
          <cell r="R231">
            <v>1</v>
          </cell>
          <cell r="S231">
            <v>158</v>
          </cell>
          <cell r="T231">
            <v>105</v>
          </cell>
          <cell r="Y231">
            <v>58</v>
          </cell>
          <cell r="Z231">
            <v>10</v>
          </cell>
          <cell r="AC231">
            <v>10.61</v>
          </cell>
          <cell r="AD231">
            <v>7.1</v>
          </cell>
          <cell r="AE231">
            <v>140</v>
          </cell>
          <cell r="AF231">
            <v>5.5</v>
          </cell>
          <cell r="AH231">
            <v>10.199999999999999</v>
          </cell>
          <cell r="AJ231">
            <v>5.6</v>
          </cell>
          <cell r="AK231">
            <v>46</v>
          </cell>
          <cell r="AM231">
            <v>214</v>
          </cell>
          <cell r="AN231">
            <v>408.6</v>
          </cell>
          <cell r="AX231">
            <v>34.1</v>
          </cell>
          <cell r="AY231">
            <v>33.1</v>
          </cell>
          <cell r="AZ231">
            <v>13.2</v>
          </cell>
          <cell r="BI231">
            <v>0.83</v>
          </cell>
          <cell r="BK231">
            <v>1.76</v>
          </cell>
          <cell r="BN231">
            <v>82.758620689655174</v>
          </cell>
          <cell r="BO231">
            <v>36.299999999999997</v>
          </cell>
          <cell r="BQ231" t="str">
            <v/>
          </cell>
          <cell r="BT231" t="str">
            <v>游秀蘭</v>
          </cell>
          <cell r="BU231">
            <v>53.2</v>
          </cell>
          <cell r="BV231">
            <v>51.3</v>
          </cell>
          <cell r="BW231">
            <v>51.1</v>
          </cell>
          <cell r="BX231">
            <v>4.109589041095893E-2</v>
          </cell>
          <cell r="BY231">
            <v>4</v>
          </cell>
          <cell r="BZ231">
            <v>44</v>
          </cell>
          <cell r="CA231">
            <v>2.0889597627433614</v>
          </cell>
        </row>
        <row r="232">
          <cell r="D232" t="str">
            <v>李素勤</v>
          </cell>
          <cell r="E232" t="str">
            <v>U140</v>
          </cell>
          <cell r="F232">
            <v>1120308</v>
          </cell>
          <cell r="G232">
            <v>4.99</v>
          </cell>
          <cell r="H232">
            <v>3.32</v>
          </cell>
          <cell r="I232">
            <v>11.2</v>
          </cell>
          <cell r="J232">
            <v>34.799999999999997</v>
          </cell>
          <cell r="K232">
            <v>104.8</v>
          </cell>
          <cell r="L232">
            <v>164</v>
          </cell>
          <cell r="N232">
            <v>3.5</v>
          </cell>
          <cell r="O232">
            <v>31</v>
          </cell>
          <cell r="P232">
            <v>15</v>
          </cell>
          <cell r="Q232">
            <v>108</v>
          </cell>
          <cell r="R232">
            <v>0.7</v>
          </cell>
          <cell r="S232">
            <v>125</v>
          </cell>
          <cell r="T232">
            <v>106</v>
          </cell>
          <cell r="Y232">
            <v>34</v>
          </cell>
          <cell r="Z232">
            <v>5</v>
          </cell>
          <cell r="AC232">
            <v>7.23</v>
          </cell>
          <cell r="AD232">
            <v>4.2</v>
          </cell>
          <cell r="AE232">
            <v>136</v>
          </cell>
          <cell r="AF232">
            <v>3.7</v>
          </cell>
          <cell r="AH232">
            <v>8.1</v>
          </cell>
          <cell r="AJ232">
            <v>3.2</v>
          </cell>
          <cell r="AK232">
            <v>85</v>
          </cell>
          <cell r="AM232">
            <v>202</v>
          </cell>
          <cell r="AN232">
            <v>619.9</v>
          </cell>
          <cell r="AX232">
            <v>33.700000000000003</v>
          </cell>
          <cell r="AY232">
            <v>32.200000000000003</v>
          </cell>
          <cell r="AZ232">
            <v>13.9</v>
          </cell>
          <cell r="BI232">
            <v>0.85</v>
          </cell>
          <cell r="BK232">
            <v>1.92</v>
          </cell>
          <cell r="BN232">
            <v>85.294117647058826</v>
          </cell>
          <cell r="BO232">
            <v>38</v>
          </cell>
          <cell r="BQ232" t="str">
            <v/>
          </cell>
          <cell r="BT232" t="str">
            <v>李素勤</v>
          </cell>
          <cell r="BU232">
            <v>53.4</v>
          </cell>
          <cell r="BV232">
            <v>52.6</v>
          </cell>
          <cell r="BW232">
            <v>52.6</v>
          </cell>
          <cell r="BX232">
            <v>1.5209125475285117E-2</v>
          </cell>
          <cell r="BY232">
            <v>4</v>
          </cell>
          <cell r="BZ232">
            <v>44</v>
          </cell>
          <cell r="CA232">
            <v>2.2153200479971575</v>
          </cell>
        </row>
        <row r="233">
          <cell r="D233" t="str">
            <v>胡秋玲</v>
          </cell>
          <cell r="E233" t="str">
            <v>U231</v>
          </cell>
          <cell r="F233">
            <v>1120308</v>
          </cell>
          <cell r="G233">
            <v>4.4400000000000004</v>
          </cell>
          <cell r="H233">
            <v>3.05</v>
          </cell>
          <cell r="I233">
            <v>9.1999999999999993</v>
          </cell>
          <cell r="J233">
            <v>27.8</v>
          </cell>
          <cell r="K233">
            <v>91.1</v>
          </cell>
          <cell r="L233">
            <v>150</v>
          </cell>
          <cell r="N233">
            <v>3.8</v>
          </cell>
          <cell r="O233">
            <v>15</v>
          </cell>
          <cell r="P233">
            <v>12</v>
          </cell>
          <cell r="Q233">
            <v>42</v>
          </cell>
          <cell r="R233">
            <v>0.7</v>
          </cell>
          <cell r="S233">
            <v>293</v>
          </cell>
          <cell r="T233">
            <v>102</v>
          </cell>
          <cell r="Y233">
            <v>86</v>
          </cell>
          <cell r="Z233">
            <v>14</v>
          </cell>
          <cell r="AC233">
            <v>9.15</v>
          </cell>
          <cell r="AD233">
            <v>7.4</v>
          </cell>
          <cell r="AE233">
            <v>141</v>
          </cell>
          <cell r="AF233">
            <v>4</v>
          </cell>
          <cell r="AH233">
            <v>7.4</v>
          </cell>
          <cell r="AJ233">
            <v>6.4</v>
          </cell>
          <cell r="AK233">
            <v>41</v>
          </cell>
          <cell r="AM233">
            <v>189</v>
          </cell>
          <cell r="AN233">
            <v>560.5</v>
          </cell>
          <cell r="AX233">
            <v>30.2</v>
          </cell>
          <cell r="AY233">
            <v>33.1</v>
          </cell>
          <cell r="AZ233">
            <v>13.6</v>
          </cell>
          <cell r="BI233">
            <v>0.84</v>
          </cell>
          <cell r="BK233">
            <v>1.82</v>
          </cell>
          <cell r="BN233">
            <v>83.720930232558132</v>
          </cell>
          <cell r="BO233">
            <v>31.3</v>
          </cell>
          <cell r="BQ233" t="str">
            <v/>
          </cell>
          <cell r="BT233" t="str">
            <v>胡秋玲</v>
          </cell>
          <cell r="BU233">
            <v>59.5</v>
          </cell>
          <cell r="BV233">
            <v>56.45</v>
          </cell>
          <cell r="BW233">
            <v>56</v>
          </cell>
          <cell r="BX233">
            <v>6.25E-2</v>
          </cell>
          <cell r="BY233">
            <v>4</v>
          </cell>
          <cell r="BZ233">
            <v>44</v>
          </cell>
          <cell r="CA233">
            <v>2.2194928212795397</v>
          </cell>
        </row>
        <row r="234">
          <cell r="D234" t="str">
            <v>胡世忠</v>
          </cell>
          <cell r="E234" t="str">
            <v>U232</v>
          </cell>
          <cell r="F234">
            <v>1120308</v>
          </cell>
          <cell r="G234">
            <v>5.48</v>
          </cell>
          <cell r="H234">
            <v>3.73</v>
          </cell>
          <cell r="I234">
            <v>11.5</v>
          </cell>
          <cell r="J234">
            <v>33.700000000000003</v>
          </cell>
          <cell r="K234">
            <v>90.3</v>
          </cell>
          <cell r="L234">
            <v>173</v>
          </cell>
          <cell r="N234">
            <v>4</v>
          </cell>
          <cell r="O234">
            <v>18</v>
          </cell>
          <cell r="P234">
            <v>15</v>
          </cell>
          <cell r="Q234">
            <v>62</v>
          </cell>
          <cell r="R234">
            <v>0.7</v>
          </cell>
          <cell r="S234">
            <v>157</v>
          </cell>
          <cell r="T234">
            <v>71</v>
          </cell>
          <cell r="Y234">
            <v>57</v>
          </cell>
          <cell r="Z234">
            <v>12</v>
          </cell>
          <cell r="AC234">
            <v>11.34</v>
          </cell>
          <cell r="AD234">
            <v>7.9</v>
          </cell>
          <cell r="AE234">
            <v>138</v>
          </cell>
          <cell r="AF234">
            <v>4.2</v>
          </cell>
          <cell r="AH234">
            <v>9.1</v>
          </cell>
          <cell r="AJ234">
            <v>3.4</v>
          </cell>
          <cell r="AK234">
            <v>38</v>
          </cell>
          <cell r="AM234">
            <v>215</v>
          </cell>
          <cell r="AN234">
            <v>268.2</v>
          </cell>
          <cell r="AX234">
            <v>30.8</v>
          </cell>
          <cell r="AY234">
            <v>34.1</v>
          </cell>
          <cell r="AZ234">
            <v>14.3</v>
          </cell>
          <cell r="BI234">
            <v>0.79</v>
          </cell>
          <cell r="BK234">
            <v>1.56</v>
          </cell>
          <cell r="BN234">
            <v>78.94736842105263</v>
          </cell>
          <cell r="BO234">
            <v>34.4</v>
          </cell>
          <cell r="BQ234" t="str">
            <v/>
          </cell>
          <cell r="BT234" t="str">
            <v>胡世忠</v>
          </cell>
          <cell r="BU234">
            <v>56.45</v>
          </cell>
          <cell r="BV234">
            <v>54.55</v>
          </cell>
          <cell r="BW234">
            <v>54.8</v>
          </cell>
          <cell r="BX234">
            <v>3.0109489051094996E-2</v>
          </cell>
          <cell r="BY234">
            <v>4</v>
          </cell>
          <cell r="BZ234">
            <v>44</v>
          </cell>
          <cell r="CA234">
            <v>1.8366764564705147</v>
          </cell>
        </row>
        <row r="235">
          <cell r="D235" t="str">
            <v>劉思玉</v>
          </cell>
          <cell r="E235" t="str">
            <v>U235</v>
          </cell>
          <cell r="F235">
            <v>1120308</v>
          </cell>
          <cell r="G235">
            <v>5.85</v>
          </cell>
          <cell r="H235">
            <v>4</v>
          </cell>
          <cell r="I235">
            <v>12.1</v>
          </cell>
          <cell r="J235">
            <v>36.200000000000003</v>
          </cell>
          <cell r="K235">
            <v>90.5</v>
          </cell>
          <cell r="L235">
            <v>227</v>
          </cell>
          <cell r="N235">
            <v>4</v>
          </cell>
          <cell r="O235">
            <v>14</v>
          </cell>
          <cell r="P235">
            <v>12</v>
          </cell>
          <cell r="Q235">
            <v>91</v>
          </cell>
          <cell r="R235">
            <v>0.7</v>
          </cell>
          <cell r="S235">
            <v>144</v>
          </cell>
          <cell r="T235">
            <v>156</v>
          </cell>
          <cell r="Y235">
            <v>85</v>
          </cell>
          <cell r="Z235">
            <v>24</v>
          </cell>
          <cell r="AC235">
            <v>11.82</v>
          </cell>
          <cell r="AD235">
            <v>9.3000000000000007</v>
          </cell>
          <cell r="AE235">
            <v>134</v>
          </cell>
          <cell r="AF235">
            <v>4.8</v>
          </cell>
          <cell r="AH235">
            <v>9.6</v>
          </cell>
          <cell r="AJ235">
            <v>7.8</v>
          </cell>
          <cell r="AK235">
            <v>58</v>
          </cell>
          <cell r="AM235">
            <v>215</v>
          </cell>
          <cell r="AN235">
            <v>117.3</v>
          </cell>
          <cell r="AX235">
            <v>30.3</v>
          </cell>
          <cell r="AY235">
            <v>33.4</v>
          </cell>
          <cell r="AZ235">
            <v>12.7</v>
          </cell>
          <cell r="BI235">
            <v>0.72</v>
          </cell>
          <cell r="BK235">
            <v>1.26</v>
          </cell>
          <cell r="BN235">
            <v>71.764705882352942</v>
          </cell>
          <cell r="BO235">
            <v>33.1</v>
          </cell>
          <cell r="BQ235">
            <v>204</v>
          </cell>
          <cell r="BR235">
            <v>5.7</v>
          </cell>
          <cell r="BS235">
            <v>869</v>
          </cell>
          <cell r="BT235" t="str">
            <v>劉思玉</v>
          </cell>
          <cell r="BU235">
            <v>76.900000000000006</v>
          </cell>
          <cell r="BV235">
            <v>73.2</v>
          </cell>
          <cell r="BW235">
            <v>73</v>
          </cell>
          <cell r="BX235">
            <v>5.3424657534246654E-2</v>
          </cell>
          <cell r="BY235">
            <v>3.83</v>
          </cell>
          <cell r="BZ235">
            <v>44</v>
          </cell>
          <cell r="CA235">
            <v>1.5316999714367026</v>
          </cell>
        </row>
        <row r="236">
          <cell r="D236" t="str">
            <v>江泉源</v>
          </cell>
          <cell r="E236" t="str">
            <v>U241</v>
          </cell>
          <cell r="F236">
            <v>1120308</v>
          </cell>
          <cell r="G236">
            <v>5.09</v>
          </cell>
          <cell r="H236">
            <v>3.23</v>
          </cell>
          <cell r="I236">
            <v>11</v>
          </cell>
          <cell r="J236">
            <v>32.4</v>
          </cell>
          <cell r="K236">
            <v>100.3</v>
          </cell>
          <cell r="L236">
            <v>177</v>
          </cell>
          <cell r="N236">
            <v>4</v>
          </cell>
          <cell r="O236">
            <v>11</v>
          </cell>
          <cell r="P236">
            <v>7</v>
          </cell>
          <cell r="Q236">
            <v>60</v>
          </cell>
          <cell r="R236">
            <v>0.5</v>
          </cell>
          <cell r="S236">
            <v>157</v>
          </cell>
          <cell r="T236">
            <v>370</v>
          </cell>
          <cell r="Y236">
            <v>67</v>
          </cell>
          <cell r="Z236">
            <v>26</v>
          </cell>
          <cell r="AC236">
            <v>10.78</v>
          </cell>
          <cell r="AD236">
            <v>6.4</v>
          </cell>
          <cell r="AE236">
            <v>136</v>
          </cell>
          <cell r="AF236">
            <v>5.2</v>
          </cell>
          <cell r="AH236">
            <v>8.4</v>
          </cell>
          <cell r="AJ236">
            <v>4.8</v>
          </cell>
          <cell r="AK236">
            <v>64</v>
          </cell>
          <cell r="AM236">
            <v>205</v>
          </cell>
          <cell r="AN236">
            <v>616.29999999999995</v>
          </cell>
          <cell r="AX236">
            <v>34.1</v>
          </cell>
          <cell r="AY236">
            <v>34</v>
          </cell>
          <cell r="AZ236">
            <v>12.6</v>
          </cell>
          <cell r="BI236">
            <v>0.61</v>
          </cell>
          <cell r="BK236">
            <v>0.95</v>
          </cell>
          <cell r="BN236">
            <v>61.194029850746269</v>
          </cell>
          <cell r="BO236">
            <v>37.4</v>
          </cell>
          <cell r="BQ236">
            <v>178</v>
          </cell>
          <cell r="BR236">
            <v>6.4</v>
          </cell>
          <cell r="BT236" t="str">
            <v>江泉源</v>
          </cell>
          <cell r="BU236">
            <v>68.7</v>
          </cell>
          <cell r="BV236">
            <v>66.599999999999994</v>
          </cell>
          <cell r="BW236">
            <v>66.599999999999994</v>
          </cell>
          <cell r="BX236">
            <v>3.153153153153166E-2</v>
          </cell>
          <cell r="BY236">
            <v>3.83</v>
          </cell>
          <cell r="BZ236">
            <v>44</v>
          </cell>
          <cell r="CA236">
            <v>1.1121442709147122</v>
          </cell>
        </row>
        <row r="237">
          <cell r="D237" t="str">
            <v>蘇登郎</v>
          </cell>
          <cell r="E237" t="str">
            <v>U521</v>
          </cell>
          <cell r="F237">
            <v>1120307</v>
          </cell>
          <cell r="G237">
            <v>4.57</v>
          </cell>
          <cell r="H237">
            <v>2.1800000000000002</v>
          </cell>
          <cell r="I237">
            <v>7.8</v>
          </cell>
          <cell r="J237">
            <v>22.6</v>
          </cell>
          <cell r="K237">
            <v>103.7</v>
          </cell>
          <cell r="L237">
            <v>99</v>
          </cell>
          <cell r="N237">
            <v>3.5</v>
          </cell>
          <cell r="O237">
            <v>24</v>
          </cell>
          <cell r="P237">
            <v>41</v>
          </cell>
          <cell r="Q237">
            <v>72</v>
          </cell>
          <cell r="R237">
            <v>0.5</v>
          </cell>
          <cell r="S237">
            <v>116</v>
          </cell>
          <cell r="T237">
            <v>128</v>
          </cell>
          <cell r="Y237">
            <v>88</v>
          </cell>
          <cell r="Z237">
            <v>28</v>
          </cell>
          <cell r="AC237">
            <v>8.2799999999999994</v>
          </cell>
          <cell r="AD237">
            <v>8.1</v>
          </cell>
          <cell r="AE237">
            <v>134</v>
          </cell>
          <cell r="AF237">
            <v>4</v>
          </cell>
          <cell r="AH237">
            <v>8.1999999999999993</v>
          </cell>
          <cell r="AJ237">
            <v>6.6</v>
          </cell>
          <cell r="AK237">
            <v>64</v>
          </cell>
          <cell r="AM237">
            <v>215</v>
          </cell>
          <cell r="AN237">
            <v>555.79999999999995</v>
          </cell>
          <cell r="AX237">
            <v>35.799999999999997</v>
          </cell>
          <cell r="AY237">
            <v>34.5</v>
          </cell>
          <cell r="AZ237">
            <v>15.1</v>
          </cell>
          <cell r="BI237">
            <v>0.68</v>
          </cell>
          <cell r="BK237">
            <v>1.1499999999999999</v>
          </cell>
          <cell r="BN237">
            <v>68.181818181818187</v>
          </cell>
          <cell r="BO237">
            <v>39.700000000000003</v>
          </cell>
          <cell r="BQ237">
            <v>248</v>
          </cell>
          <cell r="BR237">
            <v>6.9</v>
          </cell>
          <cell r="BS237">
            <v>361</v>
          </cell>
          <cell r="BT237" t="str">
            <v>蘇登郎</v>
          </cell>
          <cell r="BU237">
            <v>69.95</v>
          </cell>
          <cell r="BV237">
            <v>67.099999999999994</v>
          </cell>
          <cell r="BW237">
            <v>66</v>
          </cell>
          <cell r="BX237">
            <v>5.9848484848484894E-2</v>
          </cell>
          <cell r="BY237">
            <v>4</v>
          </cell>
          <cell r="BZ237">
            <v>68</v>
          </cell>
          <cell r="CA237">
            <v>1.3737231190485251</v>
          </cell>
        </row>
        <row r="238">
          <cell r="D238" t="str">
            <v>黃昭明</v>
          </cell>
          <cell r="E238" t="str">
            <v>U238</v>
          </cell>
          <cell r="F238">
            <v>1120308</v>
          </cell>
          <cell r="G238">
            <v>4.4800000000000004</v>
          </cell>
          <cell r="H238">
            <v>3.71</v>
          </cell>
          <cell r="I238">
            <v>11.2</v>
          </cell>
          <cell r="J238">
            <v>34</v>
          </cell>
          <cell r="K238">
            <v>91.6</v>
          </cell>
          <cell r="L238">
            <v>129</v>
          </cell>
          <cell r="N238">
            <v>3.7</v>
          </cell>
          <cell r="O238">
            <v>22</v>
          </cell>
          <cell r="P238">
            <v>32</v>
          </cell>
          <cell r="Q238">
            <v>40</v>
          </cell>
          <cell r="R238">
            <v>0.7</v>
          </cell>
          <cell r="S238">
            <v>149</v>
          </cell>
          <cell r="T238">
            <v>68</v>
          </cell>
          <cell r="Y238">
            <v>78</v>
          </cell>
          <cell r="Z238">
            <v>16</v>
          </cell>
          <cell r="AC238">
            <v>11.55</v>
          </cell>
          <cell r="AD238">
            <v>6.6</v>
          </cell>
          <cell r="AE238">
            <v>141</v>
          </cell>
          <cell r="AF238">
            <v>5</v>
          </cell>
          <cell r="AH238">
            <v>9.6999999999999993</v>
          </cell>
          <cell r="AJ238">
            <v>4.0999999999999996</v>
          </cell>
          <cell r="AK238">
            <v>116</v>
          </cell>
          <cell r="AM238">
            <v>276</v>
          </cell>
          <cell r="AN238">
            <v>203.5</v>
          </cell>
          <cell r="AX238">
            <v>30.2</v>
          </cell>
          <cell r="AY238">
            <v>32.9</v>
          </cell>
          <cell r="AZ238">
            <v>15.1</v>
          </cell>
          <cell r="BI238">
            <v>0.79</v>
          </cell>
          <cell r="BK238">
            <v>1.58</v>
          </cell>
          <cell r="BN238">
            <v>79.487179487179489</v>
          </cell>
          <cell r="BO238">
            <v>33.799999999999997</v>
          </cell>
          <cell r="BQ238" t="str">
            <v/>
          </cell>
          <cell r="BT238" t="str">
            <v>黃昭明</v>
          </cell>
          <cell r="BU238">
            <v>57.3</v>
          </cell>
          <cell r="BV238">
            <v>56</v>
          </cell>
          <cell r="BW238">
            <v>56</v>
          </cell>
          <cell r="BX238">
            <v>2.3214285714285663E-2</v>
          </cell>
          <cell r="BY238">
            <v>4</v>
          </cell>
          <cell r="BZ238">
            <v>44</v>
          </cell>
          <cell r="CA238">
            <v>1.8299133650264665</v>
          </cell>
        </row>
        <row r="239">
          <cell r="D239" t="str">
            <v>李麗子</v>
          </cell>
          <cell r="E239" t="str">
            <v>U226</v>
          </cell>
          <cell r="F239">
            <v>1120307</v>
          </cell>
          <cell r="G239">
            <v>7.15</v>
          </cell>
          <cell r="H239">
            <v>3.13</v>
          </cell>
          <cell r="I239">
            <v>10</v>
          </cell>
          <cell r="J239">
            <v>30.6</v>
          </cell>
          <cell r="K239">
            <v>97.8</v>
          </cell>
          <cell r="L239">
            <v>190</v>
          </cell>
          <cell r="N239">
            <v>4</v>
          </cell>
          <cell r="O239">
            <v>9</v>
          </cell>
          <cell r="P239">
            <v>6</v>
          </cell>
          <cell r="Q239">
            <v>67</v>
          </cell>
          <cell r="R239">
            <v>0.5</v>
          </cell>
          <cell r="S239">
            <v>169</v>
          </cell>
          <cell r="T239">
            <v>316</v>
          </cell>
          <cell r="Y239">
            <v>99</v>
          </cell>
          <cell r="Z239">
            <v>22</v>
          </cell>
          <cell r="AC239">
            <v>11.54</v>
          </cell>
          <cell r="AD239">
            <v>9.6999999999999993</v>
          </cell>
          <cell r="AE239">
            <v>142</v>
          </cell>
          <cell r="AF239">
            <v>3.7</v>
          </cell>
          <cell r="AH239">
            <v>9.1</v>
          </cell>
          <cell r="AJ239">
            <v>5.0999999999999996</v>
          </cell>
          <cell r="AK239">
            <v>48</v>
          </cell>
          <cell r="AM239">
            <v>238</v>
          </cell>
          <cell r="AN239">
            <v>411</v>
          </cell>
          <cell r="AX239">
            <v>31.9</v>
          </cell>
          <cell r="AY239">
            <v>32.700000000000003</v>
          </cell>
          <cell r="AZ239">
            <v>13.8</v>
          </cell>
          <cell r="BI239">
            <v>0.78</v>
          </cell>
          <cell r="BK239">
            <v>1.5</v>
          </cell>
          <cell r="BN239">
            <v>77.777777777777786</v>
          </cell>
          <cell r="BO239">
            <v>33.9</v>
          </cell>
          <cell r="BQ239">
            <v>133</v>
          </cell>
          <cell r="BR239">
            <v>7.2</v>
          </cell>
          <cell r="BT239" t="str">
            <v>李麗子</v>
          </cell>
          <cell r="BU239">
            <v>65.400000000000006</v>
          </cell>
          <cell r="BV239">
            <v>63.5</v>
          </cell>
          <cell r="BW239">
            <v>63.4</v>
          </cell>
          <cell r="BX239">
            <v>3.1545741324921252E-2</v>
          </cell>
          <cell r="BY239">
            <v>4</v>
          </cell>
          <cell r="BZ239">
            <v>68</v>
          </cell>
          <cell r="CA239">
            <v>1.7559752479981217</v>
          </cell>
        </row>
        <row r="240">
          <cell r="D240" t="str">
            <v>林玉花</v>
          </cell>
          <cell r="E240" t="str">
            <v>U230</v>
          </cell>
          <cell r="F240">
            <v>1120308</v>
          </cell>
          <cell r="G240">
            <v>7.85</v>
          </cell>
          <cell r="H240">
            <v>3.51</v>
          </cell>
          <cell r="I240">
            <v>11.6</v>
          </cell>
          <cell r="J240">
            <v>32.799999999999997</v>
          </cell>
          <cell r="K240">
            <v>93.4</v>
          </cell>
          <cell r="L240">
            <v>226</v>
          </cell>
          <cell r="N240">
            <v>3.9</v>
          </cell>
          <cell r="O240">
            <v>38</v>
          </cell>
          <cell r="P240">
            <v>51</v>
          </cell>
          <cell r="Q240">
            <v>91</v>
          </cell>
          <cell r="R240">
            <v>1</v>
          </cell>
          <cell r="S240">
            <v>207</v>
          </cell>
          <cell r="T240">
            <v>399</v>
          </cell>
          <cell r="Y240">
            <v>49</v>
          </cell>
          <cell r="Z240">
            <v>8</v>
          </cell>
          <cell r="AC240">
            <v>9.57</v>
          </cell>
          <cell r="AD240">
            <v>8</v>
          </cell>
          <cell r="AE240">
            <v>138</v>
          </cell>
          <cell r="AF240">
            <v>4.3</v>
          </cell>
          <cell r="AH240">
            <v>10.5</v>
          </cell>
          <cell r="AJ240">
            <v>5.8</v>
          </cell>
          <cell r="AK240">
            <v>107</v>
          </cell>
          <cell r="AM240">
            <v>275</v>
          </cell>
          <cell r="AN240">
            <v>477.3</v>
          </cell>
          <cell r="AX240">
            <v>33</v>
          </cell>
          <cell r="AY240">
            <v>35.4</v>
          </cell>
          <cell r="AZ240">
            <v>13.2</v>
          </cell>
          <cell r="BI240">
            <v>0.84</v>
          </cell>
          <cell r="BK240">
            <v>1.81</v>
          </cell>
          <cell r="BN240">
            <v>83.673469387755105</v>
          </cell>
          <cell r="BO240">
            <v>37.200000000000003</v>
          </cell>
          <cell r="BQ240" t="str">
            <v/>
          </cell>
          <cell r="BS240">
            <v>365</v>
          </cell>
          <cell r="BT240" t="str">
            <v>林玉花</v>
          </cell>
          <cell r="BU240">
            <v>63.5</v>
          </cell>
          <cell r="BV240">
            <v>62.5</v>
          </cell>
          <cell r="BW240">
            <v>62.5</v>
          </cell>
          <cell r="BX240">
            <v>1.6E-2</v>
          </cell>
          <cell r="BY240">
            <v>4</v>
          </cell>
          <cell r="BZ240">
            <v>44</v>
          </cell>
          <cell r="CA240">
            <v>2.0853919090911042</v>
          </cell>
        </row>
        <row r="241">
          <cell r="D241" t="str">
            <v>王吉豐</v>
          </cell>
          <cell r="E241" t="str">
            <v>U401</v>
          </cell>
          <cell r="F241">
            <v>1120309</v>
          </cell>
          <cell r="G241">
            <v>6.46</v>
          </cell>
          <cell r="H241">
            <v>4.5599999999999996</v>
          </cell>
          <cell r="I241">
            <v>9.9</v>
          </cell>
          <cell r="J241">
            <v>30.5</v>
          </cell>
          <cell r="K241">
            <v>66.900000000000006</v>
          </cell>
          <cell r="L241">
            <v>264</v>
          </cell>
          <cell r="N241">
            <v>4.0999999999999996</v>
          </cell>
          <cell r="O241">
            <v>18</v>
          </cell>
          <cell r="P241">
            <v>11</v>
          </cell>
          <cell r="Q241">
            <v>68</v>
          </cell>
          <cell r="R241">
            <v>1</v>
          </cell>
          <cell r="S241">
            <v>122</v>
          </cell>
          <cell r="T241">
            <v>116</v>
          </cell>
          <cell r="Y241">
            <v>69</v>
          </cell>
          <cell r="Z241">
            <v>20</v>
          </cell>
          <cell r="AC241">
            <v>10.09</v>
          </cell>
          <cell r="AD241">
            <v>6.7</v>
          </cell>
          <cell r="AE241">
            <v>137</v>
          </cell>
          <cell r="AF241">
            <v>4.8</v>
          </cell>
          <cell r="AH241">
            <v>9.1999999999999993</v>
          </cell>
          <cell r="AJ241">
            <v>5.7</v>
          </cell>
          <cell r="AK241">
            <v>61</v>
          </cell>
          <cell r="AM241">
            <v>225</v>
          </cell>
          <cell r="AN241">
            <v>668.6</v>
          </cell>
          <cell r="AX241">
            <v>21.7</v>
          </cell>
          <cell r="AY241">
            <v>32.5</v>
          </cell>
          <cell r="AZ241">
            <v>16.3</v>
          </cell>
          <cell r="BI241">
            <v>0.71</v>
          </cell>
          <cell r="BK241">
            <v>1.24</v>
          </cell>
          <cell r="BN241">
            <v>71.014492753623188</v>
          </cell>
          <cell r="BO241">
            <v>24.9</v>
          </cell>
          <cell r="BQ241">
            <v>139</v>
          </cell>
          <cell r="BR241">
            <v>7</v>
          </cell>
          <cell r="BT241" t="str">
            <v>王吉豐</v>
          </cell>
          <cell r="BU241">
            <v>80.2</v>
          </cell>
          <cell r="BV241">
            <v>77.45</v>
          </cell>
          <cell r="BW241">
            <v>77</v>
          </cell>
          <cell r="BX241">
            <v>4.1558441558441593E-2</v>
          </cell>
          <cell r="BY241">
            <v>4</v>
          </cell>
          <cell r="BZ241">
            <v>44</v>
          </cell>
          <cell r="CA241">
            <v>1.4613633312358174</v>
          </cell>
        </row>
        <row r="242">
          <cell r="D242" t="str">
            <v>于廖月香</v>
          </cell>
          <cell r="E242" t="str">
            <v>U425</v>
          </cell>
          <cell r="F242">
            <v>1120307</v>
          </cell>
          <cell r="G242">
            <v>7.11</v>
          </cell>
          <cell r="H242">
            <v>3.19</v>
          </cell>
          <cell r="I242">
            <v>9.5</v>
          </cell>
          <cell r="J242">
            <v>27.9</v>
          </cell>
          <cell r="K242">
            <v>87.5</v>
          </cell>
          <cell r="L242">
            <v>275</v>
          </cell>
          <cell r="N242">
            <v>3.1</v>
          </cell>
          <cell r="O242">
            <v>81</v>
          </cell>
          <cell r="P242">
            <v>94</v>
          </cell>
          <cell r="Q242">
            <v>108</v>
          </cell>
          <cell r="R242">
            <v>0.6</v>
          </cell>
          <cell r="S242">
            <v>162</v>
          </cell>
          <cell r="T242">
            <v>68</v>
          </cell>
          <cell r="Y242">
            <v>91</v>
          </cell>
          <cell r="Z242">
            <v>20</v>
          </cell>
          <cell r="AC242">
            <v>9.0500000000000007</v>
          </cell>
          <cell r="AD242">
            <v>8.3000000000000007</v>
          </cell>
          <cell r="AE242">
            <v>137</v>
          </cell>
          <cell r="AF242">
            <v>4.2</v>
          </cell>
          <cell r="AH242">
            <v>9.8000000000000007</v>
          </cell>
          <cell r="AJ242">
            <v>5</v>
          </cell>
          <cell r="AK242">
            <v>49</v>
          </cell>
          <cell r="AM242">
            <v>202</v>
          </cell>
          <cell r="AN242">
            <v>471.8</v>
          </cell>
          <cell r="AX242">
            <v>29.8</v>
          </cell>
          <cell r="AY242">
            <v>34.1</v>
          </cell>
          <cell r="AZ242">
            <v>16.899999999999999</v>
          </cell>
          <cell r="BI242">
            <v>0.78</v>
          </cell>
          <cell r="BK242">
            <v>1.52</v>
          </cell>
          <cell r="BN242">
            <v>78.021978021978029</v>
          </cell>
          <cell r="BO242">
            <v>33.1</v>
          </cell>
          <cell r="BQ242" t="str">
            <v/>
          </cell>
          <cell r="BT242" t="str">
            <v>于廖月香</v>
          </cell>
          <cell r="BU242">
            <v>47.4</v>
          </cell>
          <cell r="BV242">
            <v>45.3</v>
          </cell>
          <cell r="BW242">
            <v>45</v>
          </cell>
          <cell r="BX242">
            <v>5.3333333333333302E-2</v>
          </cell>
          <cell r="BY242">
            <v>3.75</v>
          </cell>
          <cell r="BZ242">
            <v>44</v>
          </cell>
          <cell r="CA242">
            <v>1.8116593734005451</v>
          </cell>
        </row>
        <row r="243">
          <cell r="D243" t="str">
            <v>張素真</v>
          </cell>
          <cell r="E243" t="str">
            <v>U426</v>
          </cell>
          <cell r="F243">
            <v>1120309</v>
          </cell>
          <cell r="G243">
            <v>8.1300000000000008</v>
          </cell>
          <cell r="H243">
            <v>3.8</v>
          </cell>
          <cell r="I243">
            <v>11.3</v>
          </cell>
          <cell r="J243">
            <v>33.799999999999997</v>
          </cell>
          <cell r="K243">
            <v>88.9</v>
          </cell>
          <cell r="L243">
            <v>170</v>
          </cell>
          <cell r="N243">
            <v>4.0999999999999996</v>
          </cell>
          <cell r="O243">
            <v>12</v>
          </cell>
          <cell r="P243">
            <v>14</v>
          </cell>
          <cell r="Q243">
            <v>55</v>
          </cell>
          <cell r="R243">
            <v>0.8</v>
          </cell>
          <cell r="S243">
            <v>161</v>
          </cell>
          <cell r="T243">
            <v>224</v>
          </cell>
          <cell r="Y243">
            <v>79</v>
          </cell>
          <cell r="Z243">
            <v>16</v>
          </cell>
          <cell r="AC243">
            <v>7.95</v>
          </cell>
          <cell r="AD243">
            <v>5.6</v>
          </cell>
          <cell r="AE243">
            <v>139</v>
          </cell>
          <cell r="AF243">
            <v>4</v>
          </cell>
          <cell r="AH243">
            <v>9.9</v>
          </cell>
          <cell r="AJ243">
            <v>4.5</v>
          </cell>
          <cell r="AK243">
            <v>115</v>
          </cell>
          <cell r="AM243">
            <v>237</v>
          </cell>
          <cell r="AN243">
            <v>823.6</v>
          </cell>
          <cell r="AX243">
            <v>29.7</v>
          </cell>
          <cell r="AY243">
            <v>33.4</v>
          </cell>
          <cell r="AZ243">
            <v>13.2</v>
          </cell>
          <cell r="BI243">
            <v>0.8</v>
          </cell>
          <cell r="BK243">
            <v>1.6</v>
          </cell>
          <cell r="BN243">
            <v>79.74683544303798</v>
          </cell>
          <cell r="BO243">
            <v>34.5</v>
          </cell>
          <cell r="BQ243" t="str">
            <v/>
          </cell>
          <cell r="BT243" t="str">
            <v>張素真</v>
          </cell>
          <cell r="BU243">
            <v>59.1</v>
          </cell>
          <cell r="BV243">
            <v>57</v>
          </cell>
          <cell r="BW243">
            <v>57.2</v>
          </cell>
          <cell r="BX243">
            <v>3.3216783216783188E-2</v>
          </cell>
          <cell r="BY243">
            <v>3.75</v>
          </cell>
          <cell r="BZ243">
            <v>44</v>
          </cell>
          <cell r="CA243">
            <v>1.8784271050930241</v>
          </cell>
        </row>
        <row r="244">
          <cell r="D244" t="str">
            <v>葉陳阿香</v>
          </cell>
          <cell r="E244" t="str">
            <v>U427</v>
          </cell>
          <cell r="F244">
            <v>1120309</v>
          </cell>
          <cell r="G244">
            <v>6.97</v>
          </cell>
          <cell r="H244">
            <v>4.03</v>
          </cell>
          <cell r="I244">
            <v>12.6</v>
          </cell>
          <cell r="J244">
            <v>39</v>
          </cell>
          <cell r="K244">
            <v>96.8</v>
          </cell>
          <cell r="L244">
            <v>172</v>
          </cell>
          <cell r="N244">
            <v>3.6</v>
          </cell>
          <cell r="O244">
            <v>11</v>
          </cell>
          <cell r="P244">
            <v>7</v>
          </cell>
          <cell r="Q244">
            <v>94</v>
          </cell>
          <cell r="R244">
            <v>0.7</v>
          </cell>
          <cell r="S244">
            <v>122</v>
          </cell>
          <cell r="T244">
            <v>90</v>
          </cell>
          <cell r="Y244">
            <v>57</v>
          </cell>
          <cell r="Z244">
            <v>14</v>
          </cell>
          <cell r="AC244">
            <v>7.78</v>
          </cell>
          <cell r="AD244">
            <v>6.1</v>
          </cell>
          <cell r="AE244">
            <v>138</v>
          </cell>
          <cell r="AF244">
            <v>4.3</v>
          </cell>
          <cell r="AH244">
            <v>8.3000000000000007</v>
          </cell>
          <cell r="AJ244">
            <v>3.3</v>
          </cell>
          <cell r="AK244">
            <v>81</v>
          </cell>
          <cell r="AM244">
            <v>215</v>
          </cell>
          <cell r="AN244">
            <v>534.9</v>
          </cell>
          <cell r="AX244">
            <v>31.3</v>
          </cell>
          <cell r="AY244">
            <v>32.299999999999997</v>
          </cell>
          <cell r="AZ244">
            <v>13.7</v>
          </cell>
          <cell r="BI244">
            <v>0.75</v>
          </cell>
          <cell r="BK244">
            <v>1.4</v>
          </cell>
          <cell r="BN244">
            <v>75.438596491228068</v>
          </cell>
          <cell r="BO244">
            <v>34.700000000000003</v>
          </cell>
          <cell r="BQ244">
            <v>149</v>
          </cell>
          <cell r="BR244">
            <v>5.5</v>
          </cell>
          <cell r="BT244" t="str">
            <v>葉陳阿香</v>
          </cell>
          <cell r="BU244">
            <v>84.3</v>
          </cell>
          <cell r="BV244">
            <v>83.1</v>
          </cell>
          <cell r="BW244">
            <v>83.2</v>
          </cell>
          <cell r="BX244">
            <v>1.3221153846153777E-2</v>
          </cell>
          <cell r="BY244">
            <v>4</v>
          </cell>
          <cell r="BZ244">
            <v>44</v>
          </cell>
          <cell r="CA244">
            <v>1.5889324938227001</v>
          </cell>
        </row>
        <row r="245">
          <cell r="D245" t="str">
            <v>楊進美</v>
          </cell>
          <cell r="E245" t="str">
            <v>U525</v>
          </cell>
          <cell r="F245">
            <v>1120309</v>
          </cell>
          <cell r="G245">
            <v>12</v>
          </cell>
          <cell r="H245">
            <v>3.05</v>
          </cell>
          <cell r="I245">
            <v>10.1</v>
          </cell>
          <cell r="J245">
            <v>30</v>
          </cell>
          <cell r="K245">
            <v>98.4</v>
          </cell>
          <cell r="L245">
            <v>230</v>
          </cell>
          <cell r="N245">
            <v>3.5</v>
          </cell>
          <cell r="O245">
            <v>21</v>
          </cell>
          <cell r="P245">
            <v>23</v>
          </cell>
          <cell r="Q245">
            <v>125</v>
          </cell>
          <cell r="R245">
            <v>0.4</v>
          </cell>
          <cell r="S245">
            <v>140</v>
          </cell>
          <cell r="T245">
            <v>154</v>
          </cell>
          <cell r="Y245">
            <v>76</v>
          </cell>
          <cell r="Z245">
            <v>20</v>
          </cell>
          <cell r="AC245">
            <v>7.21</v>
          </cell>
          <cell r="AD245">
            <v>9</v>
          </cell>
          <cell r="AE245">
            <v>131</v>
          </cell>
          <cell r="AF245">
            <v>3.8</v>
          </cell>
          <cell r="AH245">
            <v>10.8</v>
          </cell>
          <cell r="AJ245">
            <v>3</v>
          </cell>
          <cell r="AK245">
            <v>38</v>
          </cell>
          <cell r="AM245">
            <v>196</v>
          </cell>
          <cell r="AN245">
            <v>1093.5</v>
          </cell>
          <cell r="AX245">
            <v>33.1</v>
          </cell>
          <cell r="AY245">
            <v>33.700000000000003</v>
          </cell>
          <cell r="AZ245">
            <v>13.5</v>
          </cell>
          <cell r="BI245">
            <v>0.74</v>
          </cell>
          <cell r="BK245">
            <v>1.34</v>
          </cell>
          <cell r="BN245">
            <v>73.684210526315795</v>
          </cell>
          <cell r="BO245">
            <v>36.9</v>
          </cell>
          <cell r="BQ245" t="str">
            <v/>
          </cell>
          <cell r="BT245" t="str">
            <v>楊進美</v>
          </cell>
          <cell r="BU245">
            <v>47.65</v>
          </cell>
          <cell r="BV245">
            <v>46.1</v>
          </cell>
          <cell r="BW245">
            <v>46.4</v>
          </cell>
          <cell r="BX245">
            <v>2.6939655172413795E-2</v>
          </cell>
          <cell r="BY245">
            <v>3.5</v>
          </cell>
          <cell r="BZ245">
            <v>44</v>
          </cell>
          <cell r="CA245">
            <v>1.5510201895224498</v>
          </cell>
        </row>
        <row r="246">
          <cell r="D246" t="str">
            <v>張文耀</v>
          </cell>
          <cell r="E246" t="str">
            <v>U138</v>
          </cell>
          <cell r="F246">
            <v>1120307</v>
          </cell>
          <cell r="G246">
            <v>5.39</v>
          </cell>
          <cell r="H246">
            <v>3.48</v>
          </cell>
          <cell r="I246">
            <v>10.5</v>
          </cell>
          <cell r="J246">
            <v>31.7</v>
          </cell>
          <cell r="K246">
            <v>91.1</v>
          </cell>
          <cell r="L246">
            <v>177</v>
          </cell>
          <cell r="N246">
            <v>3.8</v>
          </cell>
          <cell r="O246">
            <v>13</v>
          </cell>
          <cell r="P246">
            <v>13</v>
          </cell>
          <cell r="Q246">
            <v>67</v>
          </cell>
          <cell r="R246">
            <v>0.9</v>
          </cell>
          <cell r="S246">
            <v>147</v>
          </cell>
          <cell r="T246">
            <v>220</v>
          </cell>
          <cell r="Y246">
            <v>113</v>
          </cell>
          <cell r="Z246">
            <v>31</v>
          </cell>
          <cell r="AC246">
            <v>8.19</v>
          </cell>
          <cell r="AD246">
            <v>9.1999999999999993</v>
          </cell>
          <cell r="AE246">
            <v>140</v>
          </cell>
          <cell r="AF246">
            <v>4.5</v>
          </cell>
          <cell r="AH246">
            <v>9.1999999999999993</v>
          </cell>
          <cell r="AJ246">
            <v>4</v>
          </cell>
          <cell r="AK246">
            <v>56</v>
          </cell>
          <cell r="AM246">
            <v>202</v>
          </cell>
          <cell r="AN246">
            <v>578.6</v>
          </cell>
          <cell r="AX246">
            <v>30.2</v>
          </cell>
          <cell r="AY246">
            <v>33.1</v>
          </cell>
          <cell r="AZ246">
            <v>14.6</v>
          </cell>
          <cell r="BI246">
            <v>0.73</v>
          </cell>
          <cell r="BK246">
            <v>1.29</v>
          </cell>
          <cell r="BN246">
            <v>72.56637168141593</v>
          </cell>
          <cell r="BO246">
            <v>34</v>
          </cell>
          <cell r="BQ246">
            <v>230</v>
          </cell>
          <cell r="BR246">
            <v>6.6</v>
          </cell>
          <cell r="BT246" t="str">
            <v>張文耀</v>
          </cell>
          <cell r="BU246">
            <v>66.3</v>
          </cell>
          <cell r="BV246">
            <v>64.5</v>
          </cell>
          <cell r="BW246">
            <v>64.099999999999994</v>
          </cell>
          <cell r="BX246">
            <v>3.4321372854914246E-2</v>
          </cell>
          <cell r="BY246">
            <v>3.75</v>
          </cell>
          <cell r="BZ246">
            <v>68</v>
          </cell>
          <cell r="CA246">
            <v>1.4940420627846838</v>
          </cell>
        </row>
        <row r="247">
          <cell r="D247" t="str">
            <v>李陳玉英</v>
          </cell>
          <cell r="E247" t="str">
            <v>U507</v>
          </cell>
          <cell r="F247">
            <v>1120309</v>
          </cell>
          <cell r="G247">
            <v>4.63</v>
          </cell>
          <cell r="H247">
            <v>3.26</v>
          </cell>
          <cell r="I247">
            <v>9.3000000000000007</v>
          </cell>
          <cell r="J247">
            <v>29.7</v>
          </cell>
          <cell r="K247">
            <v>91.1</v>
          </cell>
          <cell r="L247">
            <v>309</v>
          </cell>
          <cell r="N247">
            <v>3.5</v>
          </cell>
          <cell r="O247">
            <v>17</v>
          </cell>
          <cell r="P247">
            <v>6</v>
          </cell>
          <cell r="Q247">
            <v>56</v>
          </cell>
          <cell r="R247">
            <v>0.5</v>
          </cell>
          <cell r="S247">
            <v>134</v>
          </cell>
          <cell r="T247">
            <v>89</v>
          </cell>
          <cell r="Y247">
            <v>77</v>
          </cell>
          <cell r="Z247">
            <v>20</v>
          </cell>
          <cell r="AC247">
            <v>8.02</v>
          </cell>
          <cell r="AD247">
            <v>5.4</v>
          </cell>
          <cell r="AE247">
            <v>137</v>
          </cell>
          <cell r="AF247">
            <v>4.5</v>
          </cell>
          <cell r="AH247">
            <v>8.1999999999999993</v>
          </cell>
          <cell r="AJ247">
            <v>3.9</v>
          </cell>
          <cell r="AK247">
            <v>37</v>
          </cell>
          <cell r="AM247">
            <v>388</v>
          </cell>
          <cell r="AN247">
            <v>883.1</v>
          </cell>
          <cell r="AX247">
            <v>28.5</v>
          </cell>
          <cell r="AY247">
            <v>31.3</v>
          </cell>
          <cell r="AZ247">
            <v>19</v>
          </cell>
          <cell r="BI247">
            <v>0.74</v>
          </cell>
          <cell r="BK247">
            <v>1.35</v>
          </cell>
          <cell r="BN247">
            <v>74.025974025974023</v>
          </cell>
          <cell r="BO247">
            <v>29.6</v>
          </cell>
          <cell r="BQ247" t="str">
            <v/>
          </cell>
          <cell r="BT247" t="str">
            <v>李陳玉英</v>
          </cell>
          <cell r="BU247">
            <v>67.3</v>
          </cell>
          <cell r="BV247">
            <v>65.650000000000006</v>
          </cell>
          <cell r="BW247">
            <v>65.7</v>
          </cell>
          <cell r="BX247">
            <v>2.4353120243531114E-2</v>
          </cell>
          <cell r="BY247">
            <v>3.5</v>
          </cell>
          <cell r="BZ247">
            <v>92</v>
          </cell>
          <cell r="CA247">
            <v>1.539822796133743</v>
          </cell>
        </row>
        <row r="248">
          <cell r="D248" t="str">
            <v>陳阿美</v>
          </cell>
          <cell r="E248" t="str">
            <v>B120</v>
          </cell>
          <cell r="F248">
            <v>1120308</v>
          </cell>
          <cell r="G248">
            <v>4.4400000000000004</v>
          </cell>
          <cell r="H248">
            <v>3.25</v>
          </cell>
          <cell r="I248">
            <v>9.9</v>
          </cell>
          <cell r="J248">
            <v>30.3</v>
          </cell>
          <cell r="K248">
            <v>93.2</v>
          </cell>
          <cell r="L248">
            <v>141</v>
          </cell>
          <cell r="N248">
            <v>3.4</v>
          </cell>
          <cell r="O248">
            <v>8</v>
          </cell>
          <cell r="P248">
            <v>5</v>
          </cell>
          <cell r="Q248">
            <v>65</v>
          </cell>
          <cell r="R248">
            <v>0.8</v>
          </cell>
          <cell r="S248">
            <v>102</v>
          </cell>
          <cell r="T248">
            <v>104</v>
          </cell>
          <cell r="Y248">
            <v>44</v>
          </cell>
          <cell r="Z248">
            <v>9</v>
          </cell>
          <cell r="AC248">
            <v>7.7</v>
          </cell>
          <cell r="AD248">
            <v>5.6</v>
          </cell>
          <cell r="AE248">
            <v>137</v>
          </cell>
          <cell r="AF248">
            <v>4</v>
          </cell>
          <cell r="AH248">
            <v>10.6</v>
          </cell>
          <cell r="AJ248">
            <v>3.9</v>
          </cell>
          <cell r="AK248">
            <v>55</v>
          </cell>
          <cell r="AM248">
            <v>185</v>
          </cell>
          <cell r="AN248">
            <v>645.79999999999995</v>
          </cell>
          <cell r="AX248">
            <v>30.5</v>
          </cell>
          <cell r="AY248">
            <v>32.700000000000003</v>
          </cell>
          <cell r="AZ248">
            <v>13.9</v>
          </cell>
          <cell r="BI248">
            <v>0.8</v>
          </cell>
          <cell r="BK248">
            <v>1.59</v>
          </cell>
          <cell r="BN248">
            <v>79.545454545454547</v>
          </cell>
          <cell r="BO248">
            <v>32.799999999999997</v>
          </cell>
          <cell r="BQ248">
            <v>133</v>
          </cell>
          <cell r="BR248">
            <v>5.6</v>
          </cell>
          <cell r="BT248" t="str">
            <v>陳阿美</v>
          </cell>
          <cell r="BU248">
            <v>44.7</v>
          </cell>
          <cell r="BV248">
            <v>43.55</v>
          </cell>
          <cell r="BW248">
            <v>43.6</v>
          </cell>
          <cell r="BX248">
            <v>2.522935779816517E-2</v>
          </cell>
          <cell r="BY248">
            <v>3.83</v>
          </cell>
          <cell r="BZ248">
            <v>44</v>
          </cell>
          <cell r="CA248">
            <v>1.8359646068311788</v>
          </cell>
        </row>
        <row r="249">
          <cell r="D249" t="str">
            <v>游寶珠</v>
          </cell>
          <cell r="E249" t="str">
            <v>B122</v>
          </cell>
          <cell r="F249">
            <v>1120306</v>
          </cell>
          <cell r="G249">
            <v>3.92</v>
          </cell>
          <cell r="H249">
            <v>3.09</v>
          </cell>
          <cell r="I249">
            <v>9.6999999999999993</v>
          </cell>
          <cell r="J249">
            <v>27.7</v>
          </cell>
          <cell r="K249">
            <v>89.6</v>
          </cell>
          <cell r="L249">
            <v>129</v>
          </cell>
          <cell r="N249">
            <v>3.3</v>
          </cell>
          <cell r="O249">
            <v>21</v>
          </cell>
          <cell r="P249">
            <v>23</v>
          </cell>
          <cell r="Q249">
            <v>69</v>
          </cell>
          <cell r="R249">
            <v>0.5</v>
          </cell>
          <cell r="S249">
            <v>143</v>
          </cell>
          <cell r="T249">
            <v>54</v>
          </cell>
          <cell r="Y249">
            <v>89</v>
          </cell>
          <cell r="Z249">
            <v>16</v>
          </cell>
          <cell r="AC249">
            <v>6.23</v>
          </cell>
          <cell r="AD249">
            <v>6.1</v>
          </cell>
          <cell r="AE249">
            <v>144</v>
          </cell>
          <cell r="AF249">
            <v>4.4000000000000004</v>
          </cell>
          <cell r="AH249">
            <v>11.1</v>
          </cell>
          <cell r="AJ249">
            <v>4.9000000000000004</v>
          </cell>
          <cell r="AK249">
            <v>59</v>
          </cell>
          <cell r="AM249">
            <v>170</v>
          </cell>
          <cell r="AN249">
            <v>1276.9000000000001</v>
          </cell>
          <cell r="AX249">
            <v>31.4</v>
          </cell>
          <cell r="AY249">
            <v>35</v>
          </cell>
          <cell r="AZ249">
            <v>12.4</v>
          </cell>
          <cell r="BI249">
            <v>0.82</v>
          </cell>
          <cell r="BK249">
            <v>1.72</v>
          </cell>
          <cell r="BN249">
            <v>82.022471910112358</v>
          </cell>
          <cell r="BO249">
            <v>36.200000000000003</v>
          </cell>
          <cell r="BQ249">
            <v>104</v>
          </cell>
          <cell r="BR249">
            <v>5.8</v>
          </cell>
          <cell r="BT249" t="str">
            <v>游寶珠2</v>
          </cell>
          <cell r="BU249">
            <v>41.5</v>
          </cell>
          <cell r="BV249">
            <v>40.049999999999997</v>
          </cell>
          <cell r="BW249">
            <v>40</v>
          </cell>
          <cell r="BX249">
            <v>3.7499999999999999E-2</v>
          </cell>
          <cell r="BY249">
            <v>3.67</v>
          </cell>
          <cell r="BZ249">
            <v>44</v>
          </cell>
          <cell r="CA249">
            <v>2.0163937340632594</v>
          </cell>
        </row>
        <row r="250">
          <cell r="D250" t="str">
            <v>張桂圓</v>
          </cell>
          <cell r="E250" t="str">
            <v>B123</v>
          </cell>
          <cell r="F250">
            <v>1120308</v>
          </cell>
          <cell r="G250">
            <v>6.05</v>
          </cell>
          <cell r="H250">
            <v>3.8</v>
          </cell>
          <cell r="I250">
            <v>11.1</v>
          </cell>
          <cell r="J250">
            <v>33.4</v>
          </cell>
          <cell r="K250">
            <v>87.9</v>
          </cell>
          <cell r="L250">
            <v>266</v>
          </cell>
          <cell r="N250">
            <v>4</v>
          </cell>
          <cell r="O250">
            <v>14</v>
          </cell>
          <cell r="P250">
            <v>11</v>
          </cell>
          <cell r="Q250">
            <v>91</v>
          </cell>
          <cell r="R250">
            <v>0.7</v>
          </cell>
          <cell r="S250">
            <v>181</v>
          </cell>
          <cell r="T250">
            <v>153</v>
          </cell>
          <cell r="Y250">
            <v>89</v>
          </cell>
          <cell r="Z250">
            <v>20</v>
          </cell>
          <cell r="AC250">
            <v>11.43</v>
          </cell>
          <cell r="AD250">
            <v>7.7</v>
          </cell>
          <cell r="AE250">
            <v>137</v>
          </cell>
          <cell r="AF250">
            <v>4.8</v>
          </cell>
          <cell r="AH250">
            <v>11.1</v>
          </cell>
          <cell r="AJ250">
            <v>6.1</v>
          </cell>
          <cell r="AK250">
            <v>63</v>
          </cell>
          <cell r="AM250">
            <v>267</v>
          </cell>
          <cell r="AN250">
            <v>567.70000000000005</v>
          </cell>
          <cell r="AX250">
            <v>29.2</v>
          </cell>
          <cell r="AY250">
            <v>33.200000000000003</v>
          </cell>
          <cell r="AZ250">
            <v>14.5</v>
          </cell>
          <cell r="BI250">
            <v>0.78</v>
          </cell>
          <cell r="BK250">
            <v>1.49</v>
          </cell>
          <cell r="BN250">
            <v>77.528089887640448</v>
          </cell>
          <cell r="BO250">
            <v>33.6</v>
          </cell>
          <cell r="BQ250" t="str">
            <v/>
          </cell>
          <cell r="BS250">
            <v>678</v>
          </cell>
          <cell r="BT250" t="str">
            <v>張桂圓</v>
          </cell>
          <cell r="BU250">
            <v>59.3</v>
          </cell>
          <cell r="BV250">
            <v>57</v>
          </cell>
          <cell r="BW250">
            <v>56.6</v>
          </cell>
          <cell r="BX250">
            <v>4.7703180212014057E-2</v>
          </cell>
          <cell r="BY250">
            <v>4</v>
          </cell>
          <cell r="BZ250">
            <v>44</v>
          </cell>
          <cell r="CA250">
            <v>1.7761884486324335</v>
          </cell>
        </row>
        <row r="251">
          <cell r="D251" t="str">
            <v>呂逢江</v>
          </cell>
          <cell r="E251" t="str">
            <v>B125</v>
          </cell>
          <cell r="F251">
            <v>1120308</v>
          </cell>
          <cell r="G251">
            <v>4.28</v>
          </cell>
          <cell r="H251">
            <v>2.69</v>
          </cell>
          <cell r="I251">
            <v>9.4</v>
          </cell>
          <cell r="J251">
            <v>27.7</v>
          </cell>
          <cell r="K251">
            <v>103</v>
          </cell>
          <cell r="L251">
            <v>107</v>
          </cell>
          <cell r="N251">
            <v>3.9</v>
          </cell>
          <cell r="O251">
            <v>17</v>
          </cell>
          <cell r="P251">
            <v>16</v>
          </cell>
          <cell r="Q251">
            <v>70</v>
          </cell>
          <cell r="R251">
            <v>0.9</v>
          </cell>
          <cell r="S251">
            <v>179</v>
          </cell>
          <cell r="T251">
            <v>130</v>
          </cell>
          <cell r="Y251">
            <v>84</v>
          </cell>
          <cell r="Z251">
            <v>20</v>
          </cell>
          <cell r="AC251">
            <v>11.44</v>
          </cell>
          <cell r="AD251">
            <v>9.6</v>
          </cell>
          <cell r="AE251">
            <v>135</v>
          </cell>
          <cell r="AF251">
            <v>4.5</v>
          </cell>
          <cell r="AH251">
            <v>9</v>
          </cell>
          <cell r="AJ251">
            <v>5.6</v>
          </cell>
          <cell r="AK251">
            <v>113</v>
          </cell>
          <cell r="AM251">
            <v>251</v>
          </cell>
          <cell r="AN251">
            <v>503</v>
          </cell>
          <cell r="AX251">
            <v>34.9</v>
          </cell>
          <cell r="AY251">
            <v>33.9</v>
          </cell>
          <cell r="AZ251">
            <v>12.4</v>
          </cell>
          <cell r="BI251">
            <v>0.76</v>
          </cell>
          <cell r="BK251">
            <v>1.44</v>
          </cell>
          <cell r="BN251">
            <v>76.19047619047619</v>
          </cell>
          <cell r="BO251">
            <v>38</v>
          </cell>
          <cell r="BQ251" t="str">
            <v/>
          </cell>
          <cell r="BT251" t="str">
            <v>呂逢江</v>
          </cell>
          <cell r="BU251">
            <v>71.45</v>
          </cell>
          <cell r="BV251">
            <v>69.3</v>
          </cell>
          <cell r="BW251">
            <v>69.3</v>
          </cell>
          <cell r="BX251">
            <v>3.1024531024531107E-2</v>
          </cell>
          <cell r="BY251">
            <v>4</v>
          </cell>
          <cell r="BZ251">
            <v>44</v>
          </cell>
          <cell r="CA251">
            <v>1.6776612444235912</v>
          </cell>
        </row>
        <row r="252">
          <cell r="D252" t="str">
            <v>蘇蔡秀珍</v>
          </cell>
          <cell r="E252" t="str">
            <v>B126</v>
          </cell>
          <cell r="F252">
            <v>1120308</v>
          </cell>
          <cell r="G252">
            <v>5.0199999999999996</v>
          </cell>
          <cell r="H252">
            <v>3.74</v>
          </cell>
          <cell r="I252">
            <v>11.4</v>
          </cell>
          <cell r="J252">
            <v>34.9</v>
          </cell>
          <cell r="K252">
            <v>93.3</v>
          </cell>
          <cell r="L252">
            <v>120</v>
          </cell>
          <cell r="N252">
            <v>4</v>
          </cell>
          <cell r="O252">
            <v>19</v>
          </cell>
          <cell r="P252">
            <v>9</v>
          </cell>
          <cell r="Q252">
            <v>61</v>
          </cell>
          <cell r="R252">
            <v>0.8</v>
          </cell>
          <cell r="S252">
            <v>168</v>
          </cell>
          <cell r="T252">
            <v>111</v>
          </cell>
          <cell r="Y252">
            <v>66</v>
          </cell>
          <cell r="Z252">
            <v>13</v>
          </cell>
          <cell r="AC252">
            <v>11.86</v>
          </cell>
          <cell r="AD252">
            <v>8</v>
          </cell>
          <cell r="AE252">
            <v>139</v>
          </cell>
          <cell r="AF252">
            <v>5.4</v>
          </cell>
          <cell r="AH252">
            <v>8.1999999999999993</v>
          </cell>
          <cell r="AJ252">
            <v>4.8</v>
          </cell>
          <cell r="AK252">
            <v>93</v>
          </cell>
          <cell r="AM252">
            <v>205</v>
          </cell>
          <cell r="AN252">
            <v>888.6</v>
          </cell>
          <cell r="AX252">
            <v>30.5</v>
          </cell>
          <cell r="AY252">
            <v>32.700000000000003</v>
          </cell>
          <cell r="AZ252">
            <v>12.8</v>
          </cell>
          <cell r="BI252">
            <v>0.8</v>
          </cell>
          <cell r="BK252">
            <v>1.62</v>
          </cell>
          <cell r="BN252">
            <v>80.303030303030297</v>
          </cell>
          <cell r="BO252">
            <v>34.700000000000003</v>
          </cell>
          <cell r="BQ252" t="str">
            <v/>
          </cell>
          <cell r="BT252" t="str">
            <v>蘇蔡秀珍</v>
          </cell>
          <cell r="BU252">
            <v>53.9</v>
          </cell>
          <cell r="BV252">
            <v>52.4</v>
          </cell>
          <cell r="BW252">
            <v>52.4</v>
          </cell>
          <cell r="BX252">
            <v>2.8625954198473282E-2</v>
          </cell>
          <cell r="BY252">
            <v>4</v>
          </cell>
          <cell r="BZ252">
            <v>44</v>
          </cell>
          <cell r="CA252">
            <v>1.8967627341373579</v>
          </cell>
        </row>
        <row r="253">
          <cell r="D253" t="str">
            <v>楊順發</v>
          </cell>
          <cell r="E253" t="str">
            <v>B221</v>
          </cell>
          <cell r="F253">
            <v>1120308</v>
          </cell>
          <cell r="G253">
            <v>5.32</v>
          </cell>
          <cell r="H253">
            <v>3.41</v>
          </cell>
          <cell r="I253">
            <v>10.3</v>
          </cell>
          <cell r="J253">
            <v>31.8</v>
          </cell>
          <cell r="K253">
            <v>93.3</v>
          </cell>
          <cell r="L253">
            <v>165</v>
          </cell>
          <cell r="N253">
            <v>3.8</v>
          </cell>
          <cell r="O253">
            <v>12</v>
          </cell>
          <cell r="P253">
            <v>9</v>
          </cell>
          <cell r="Q253">
            <v>57</v>
          </cell>
          <cell r="R253">
            <v>0.7</v>
          </cell>
          <cell r="S253">
            <v>208</v>
          </cell>
          <cell r="T253">
            <v>110</v>
          </cell>
          <cell r="Y253">
            <v>65</v>
          </cell>
          <cell r="Z253">
            <v>13</v>
          </cell>
          <cell r="AC253">
            <v>10.38</v>
          </cell>
          <cell r="AD253">
            <v>6.1</v>
          </cell>
          <cell r="AE253">
            <v>139</v>
          </cell>
          <cell r="AF253">
            <v>4.7</v>
          </cell>
          <cell r="AH253">
            <v>9.3000000000000007</v>
          </cell>
          <cell r="AJ253">
            <v>5.7</v>
          </cell>
          <cell r="AK253">
            <v>52</v>
          </cell>
          <cell r="AM253">
            <v>203</v>
          </cell>
          <cell r="AN253">
            <v>760.8</v>
          </cell>
          <cell r="AX253">
            <v>30.2</v>
          </cell>
          <cell r="AY253">
            <v>32.4</v>
          </cell>
          <cell r="AZ253">
            <v>14.3</v>
          </cell>
          <cell r="BI253">
            <v>0.8</v>
          </cell>
          <cell r="BK253">
            <v>1.61</v>
          </cell>
          <cell r="BN253">
            <v>80</v>
          </cell>
          <cell r="BO253">
            <v>32</v>
          </cell>
          <cell r="BQ253">
            <v>225</v>
          </cell>
          <cell r="BR253">
            <v>6.5</v>
          </cell>
          <cell r="BT253" t="str">
            <v>楊順發</v>
          </cell>
          <cell r="BU253">
            <v>61.4</v>
          </cell>
          <cell r="BV253">
            <v>60.5</v>
          </cell>
          <cell r="BW253">
            <v>60.5</v>
          </cell>
          <cell r="BX253">
            <v>1.4876033057851215E-2</v>
          </cell>
          <cell r="BY253">
            <v>4</v>
          </cell>
          <cell r="BZ253">
            <v>44</v>
          </cell>
          <cell r="CA253">
            <v>1.8328822086697871</v>
          </cell>
        </row>
        <row r="254">
          <cell r="D254" t="str">
            <v>李賜村</v>
          </cell>
          <cell r="E254" t="str">
            <v>B222</v>
          </cell>
          <cell r="F254">
            <v>1120308</v>
          </cell>
          <cell r="G254">
            <v>4.9400000000000004</v>
          </cell>
          <cell r="H254">
            <v>3.58</v>
          </cell>
          <cell r="I254">
            <v>10.5</v>
          </cell>
          <cell r="J254">
            <v>31.2</v>
          </cell>
          <cell r="K254">
            <v>87.2</v>
          </cell>
          <cell r="L254">
            <v>189</v>
          </cell>
          <cell r="N254">
            <v>3.6</v>
          </cell>
          <cell r="O254">
            <v>18</v>
          </cell>
          <cell r="P254">
            <v>20</v>
          </cell>
          <cell r="Q254">
            <v>121</v>
          </cell>
          <cell r="R254">
            <v>0.8</v>
          </cell>
          <cell r="S254">
            <v>208</v>
          </cell>
          <cell r="T254">
            <v>246</v>
          </cell>
          <cell r="Y254">
            <v>59</v>
          </cell>
          <cell r="Z254">
            <v>13</v>
          </cell>
          <cell r="AC254">
            <v>9.35</v>
          </cell>
          <cell r="AD254">
            <v>6.2</v>
          </cell>
          <cell r="AE254">
            <v>135</v>
          </cell>
          <cell r="AF254">
            <v>4.9000000000000004</v>
          </cell>
          <cell r="AH254">
            <v>9.1999999999999993</v>
          </cell>
          <cell r="AJ254">
            <v>3</v>
          </cell>
          <cell r="AK254">
            <v>76</v>
          </cell>
          <cell r="AM254">
            <v>238</v>
          </cell>
          <cell r="AN254">
            <v>252.8</v>
          </cell>
          <cell r="AX254">
            <v>29.3</v>
          </cell>
          <cell r="AY254">
            <v>33.700000000000003</v>
          </cell>
          <cell r="AZ254">
            <v>14.3</v>
          </cell>
          <cell r="BI254">
            <v>0.78</v>
          </cell>
          <cell r="BK254">
            <v>1.51</v>
          </cell>
          <cell r="BN254">
            <v>77.966101694915253</v>
          </cell>
          <cell r="BO254">
            <v>32.9</v>
          </cell>
          <cell r="BQ254" t="str">
            <v/>
          </cell>
          <cell r="BT254" t="str">
            <v>李賜村</v>
          </cell>
          <cell r="BU254">
            <v>57.1</v>
          </cell>
          <cell r="BV254">
            <v>55.6</v>
          </cell>
          <cell r="BW254">
            <v>55.5</v>
          </cell>
          <cell r="BX254">
            <v>2.8828828828828854E-2</v>
          </cell>
          <cell r="BY254">
            <v>3.83</v>
          </cell>
          <cell r="BZ254">
            <v>44</v>
          </cell>
          <cell r="CA254">
            <v>1.749425042362077</v>
          </cell>
        </row>
        <row r="255">
          <cell r="D255" t="str">
            <v>黃雲婷</v>
          </cell>
          <cell r="E255" t="str">
            <v>B223</v>
          </cell>
          <cell r="F255">
            <v>1120308</v>
          </cell>
          <cell r="G255">
            <v>5.45</v>
          </cell>
          <cell r="H255">
            <v>3.52</v>
          </cell>
          <cell r="I255">
            <v>11.2</v>
          </cell>
          <cell r="J255">
            <v>33.4</v>
          </cell>
          <cell r="K255">
            <v>94.9</v>
          </cell>
          <cell r="L255">
            <v>169</v>
          </cell>
          <cell r="N255">
            <v>4.2</v>
          </cell>
          <cell r="O255">
            <v>17</v>
          </cell>
          <cell r="P255">
            <v>17</v>
          </cell>
          <cell r="Q255">
            <v>52</v>
          </cell>
          <cell r="R255">
            <v>0.9</v>
          </cell>
          <cell r="S255">
            <v>225</v>
          </cell>
          <cell r="T255">
            <v>294</v>
          </cell>
          <cell r="Y255">
            <v>72</v>
          </cell>
          <cell r="Z255">
            <v>16</v>
          </cell>
          <cell r="AC255">
            <v>10.199999999999999</v>
          </cell>
          <cell r="AD255">
            <v>5.3</v>
          </cell>
          <cell r="AE255">
            <v>136</v>
          </cell>
          <cell r="AF255">
            <v>5.0999999999999996</v>
          </cell>
          <cell r="AH255">
            <v>9.6</v>
          </cell>
          <cell r="AJ255">
            <v>6.7</v>
          </cell>
          <cell r="AK255">
            <v>59</v>
          </cell>
          <cell r="AM255">
            <v>232</v>
          </cell>
          <cell r="AN255">
            <v>609.9</v>
          </cell>
          <cell r="AX255">
            <v>31.8</v>
          </cell>
          <cell r="AY255">
            <v>33.5</v>
          </cell>
          <cell r="AZ255">
            <v>11.9</v>
          </cell>
          <cell r="BI255">
            <v>0.78</v>
          </cell>
          <cell r="BK255">
            <v>1.5</v>
          </cell>
          <cell r="BN255">
            <v>77.777777777777786</v>
          </cell>
          <cell r="BO255">
            <v>35.799999999999997</v>
          </cell>
          <cell r="BQ255">
            <v>180</v>
          </cell>
          <cell r="BR255">
            <v>6.6</v>
          </cell>
          <cell r="BT255" t="str">
            <v>黃雲婷</v>
          </cell>
          <cell r="BU255">
            <v>61.05</v>
          </cell>
          <cell r="BV255">
            <v>59.25</v>
          </cell>
          <cell r="BW255">
            <v>59</v>
          </cell>
          <cell r="BX255">
            <v>3.4745762711864359E-2</v>
          </cell>
          <cell r="BY255">
            <v>3.83</v>
          </cell>
          <cell r="BZ255">
            <v>44</v>
          </cell>
          <cell r="CA255">
            <v>1.7503284990054477</v>
          </cell>
        </row>
        <row r="256">
          <cell r="D256" t="str">
            <v>徐振宏</v>
          </cell>
          <cell r="E256" t="str">
            <v>B225</v>
          </cell>
          <cell r="F256">
            <v>1120308</v>
          </cell>
          <cell r="G256">
            <v>6.65</v>
          </cell>
          <cell r="H256">
            <v>3.22</v>
          </cell>
          <cell r="I256">
            <v>11.6</v>
          </cell>
          <cell r="J256">
            <v>33.299999999999997</v>
          </cell>
          <cell r="K256">
            <v>103.4</v>
          </cell>
          <cell r="L256">
            <v>159</v>
          </cell>
          <cell r="N256">
            <v>4.3</v>
          </cell>
          <cell r="O256">
            <v>12</v>
          </cell>
          <cell r="P256">
            <v>15</v>
          </cell>
          <cell r="Q256">
            <v>51</v>
          </cell>
          <cell r="R256">
            <v>0.7</v>
          </cell>
          <cell r="S256">
            <v>139</v>
          </cell>
          <cell r="T256">
            <v>282</v>
          </cell>
          <cell r="Y256">
            <v>53</v>
          </cell>
          <cell r="Z256">
            <v>13</v>
          </cell>
          <cell r="AC256">
            <v>11.16</v>
          </cell>
          <cell r="AD256">
            <v>6.6</v>
          </cell>
          <cell r="AE256">
            <v>136</v>
          </cell>
          <cell r="AF256">
            <v>4.8</v>
          </cell>
          <cell r="AH256">
            <v>8.1</v>
          </cell>
          <cell r="AJ256">
            <v>3.5</v>
          </cell>
          <cell r="AK256">
            <v>106</v>
          </cell>
          <cell r="AM256">
            <v>235</v>
          </cell>
          <cell r="AN256">
            <v>424.1</v>
          </cell>
          <cell r="AX256">
            <v>36</v>
          </cell>
          <cell r="AY256">
            <v>34.799999999999997</v>
          </cell>
          <cell r="AZ256">
            <v>13.8</v>
          </cell>
          <cell r="BI256">
            <v>0.75</v>
          </cell>
          <cell r="BK256">
            <v>1.41</v>
          </cell>
          <cell r="BN256">
            <v>75.471698113207552</v>
          </cell>
          <cell r="BO256">
            <v>39.200000000000003</v>
          </cell>
          <cell r="BQ256">
            <v>305</v>
          </cell>
          <cell r="BR256">
            <v>6.1</v>
          </cell>
          <cell r="BT256" t="str">
            <v>徐振宏</v>
          </cell>
          <cell r="BU256">
            <v>72.05</v>
          </cell>
          <cell r="BV256">
            <v>69.25</v>
          </cell>
          <cell r="BW256">
            <v>69.3</v>
          </cell>
          <cell r="BX256">
            <v>3.9682539682539687E-2</v>
          </cell>
          <cell r="BY256">
            <v>4</v>
          </cell>
          <cell r="BZ256">
            <v>44</v>
          </cell>
          <cell r="CA256">
            <v>1.6721565882434599</v>
          </cell>
        </row>
        <row r="257">
          <cell r="D257" t="str">
            <v>賴騰文</v>
          </cell>
          <cell r="E257" t="str">
            <v>B226</v>
          </cell>
          <cell r="F257">
            <v>1120308</v>
          </cell>
          <cell r="G257">
            <v>5.82</v>
          </cell>
          <cell r="H257">
            <v>3.5</v>
          </cell>
          <cell r="I257">
            <v>11</v>
          </cell>
          <cell r="J257">
            <v>33.1</v>
          </cell>
          <cell r="K257">
            <v>94.6</v>
          </cell>
          <cell r="L257">
            <v>142</v>
          </cell>
          <cell r="N257">
            <v>4.0999999999999996</v>
          </cell>
          <cell r="O257">
            <v>11</v>
          </cell>
          <cell r="P257">
            <v>16</v>
          </cell>
          <cell r="Q257">
            <v>74</v>
          </cell>
          <cell r="R257">
            <v>0.8</v>
          </cell>
          <cell r="S257">
            <v>104</v>
          </cell>
          <cell r="T257">
            <v>282</v>
          </cell>
          <cell r="Y257">
            <v>80</v>
          </cell>
          <cell r="Z257">
            <v>19</v>
          </cell>
          <cell r="AC257">
            <v>10.79</v>
          </cell>
          <cell r="AD257">
            <v>6.3</v>
          </cell>
          <cell r="AE257">
            <v>137</v>
          </cell>
          <cell r="AF257">
            <v>4.2</v>
          </cell>
          <cell r="AH257">
            <v>8.9</v>
          </cell>
          <cell r="AJ257">
            <v>4.9000000000000004</v>
          </cell>
          <cell r="AK257">
            <v>56</v>
          </cell>
          <cell r="AM257">
            <v>229</v>
          </cell>
          <cell r="AN257">
            <v>835.8</v>
          </cell>
          <cell r="AX257">
            <v>31.4</v>
          </cell>
          <cell r="AY257">
            <v>33.200000000000003</v>
          </cell>
          <cell r="AZ257">
            <v>13.4</v>
          </cell>
          <cell r="BI257">
            <v>0.76</v>
          </cell>
          <cell r="BK257">
            <v>1.44</v>
          </cell>
          <cell r="BN257">
            <v>76.25</v>
          </cell>
          <cell r="BO257">
            <v>34.9</v>
          </cell>
          <cell r="BQ257">
            <v>147</v>
          </cell>
          <cell r="BR257">
            <v>6.7</v>
          </cell>
          <cell r="BT257" t="str">
            <v>賴騰文</v>
          </cell>
          <cell r="BU257">
            <v>79</v>
          </cell>
          <cell r="BV257">
            <v>76.2</v>
          </cell>
          <cell r="BW257">
            <v>76.3</v>
          </cell>
          <cell r="BX257">
            <v>3.5386631716906987E-2</v>
          </cell>
          <cell r="BY257">
            <v>4</v>
          </cell>
          <cell r="BZ257">
            <v>44</v>
          </cell>
          <cell r="CA257">
            <v>1.6987462529198634</v>
          </cell>
        </row>
        <row r="258">
          <cell r="D258" t="str">
            <v>簡精峰</v>
          </cell>
          <cell r="E258" t="str">
            <v>U523</v>
          </cell>
          <cell r="F258">
            <v>1120311</v>
          </cell>
          <cell r="G258">
            <v>8.02</v>
          </cell>
          <cell r="H258">
            <v>2.54</v>
          </cell>
          <cell r="I258">
            <v>7.4</v>
          </cell>
          <cell r="J258">
            <v>22.6</v>
          </cell>
          <cell r="K258">
            <v>89</v>
          </cell>
          <cell r="L258">
            <v>161</v>
          </cell>
          <cell r="N258">
            <v>3</v>
          </cell>
          <cell r="O258">
            <v>38</v>
          </cell>
          <cell r="P258">
            <v>33</v>
          </cell>
          <cell r="Q258">
            <v>87</v>
          </cell>
          <cell r="R258">
            <v>0.5</v>
          </cell>
          <cell r="S258">
            <v>123</v>
          </cell>
          <cell r="T258">
            <v>108</v>
          </cell>
          <cell r="Y258">
            <v>113</v>
          </cell>
          <cell r="Z258">
            <v>40</v>
          </cell>
          <cell r="AC258">
            <v>8.64</v>
          </cell>
          <cell r="AD258">
            <v>8.8000000000000007</v>
          </cell>
          <cell r="AE258">
            <v>138</v>
          </cell>
          <cell r="AF258">
            <v>3.6</v>
          </cell>
          <cell r="AH258">
            <v>6.9</v>
          </cell>
          <cell r="AJ258">
            <v>8.1999999999999993</v>
          </cell>
          <cell r="AK258">
            <v>30</v>
          </cell>
          <cell r="AM258">
            <v>242</v>
          </cell>
          <cell r="AN258">
            <v>356.8</v>
          </cell>
          <cell r="AX258">
            <v>29.1</v>
          </cell>
          <cell r="AY258">
            <v>32.700000000000003</v>
          </cell>
          <cell r="AZ258">
            <v>13.5</v>
          </cell>
          <cell r="BN258">
            <v>64.601769911504419</v>
          </cell>
          <cell r="BO258">
            <v>31.8</v>
          </cell>
          <cell r="BQ258">
            <v>287</v>
          </cell>
          <cell r="BT258" t="str">
            <v>簡精峰</v>
          </cell>
          <cell r="BU258">
            <v>64.7</v>
          </cell>
          <cell r="BV258">
            <v>61.05</v>
          </cell>
          <cell r="BW258">
            <v>60</v>
          </cell>
          <cell r="BX258">
            <v>7.833333333333338E-2</v>
          </cell>
          <cell r="BY258">
            <v>4</v>
          </cell>
          <cell r="BZ258">
            <v>92</v>
          </cell>
          <cell r="CA258">
            <v>1.2983344768394602</v>
          </cell>
        </row>
        <row r="259">
          <cell r="D259" t="str">
            <v>黃鳳仙</v>
          </cell>
          <cell r="E259" t="str">
            <v>U245</v>
          </cell>
          <cell r="F259">
            <v>1120303</v>
          </cell>
          <cell r="G259">
            <v>5.85</v>
          </cell>
          <cell r="H259">
            <v>3.07</v>
          </cell>
          <cell r="I259">
            <v>8</v>
          </cell>
          <cell r="J259">
            <v>24.9</v>
          </cell>
          <cell r="K259">
            <v>81.099999999999994</v>
          </cell>
          <cell r="L259">
            <v>247</v>
          </cell>
          <cell r="N259">
            <v>3.1</v>
          </cell>
          <cell r="O259">
            <v>11</v>
          </cell>
          <cell r="P259">
            <v>6</v>
          </cell>
          <cell r="Q259">
            <v>100</v>
          </cell>
          <cell r="R259">
            <v>0.4</v>
          </cell>
          <cell r="Y259">
            <v>82</v>
          </cell>
          <cell r="Z259">
            <v>29</v>
          </cell>
          <cell r="AC259">
            <v>6.21</v>
          </cell>
          <cell r="AD259">
            <v>8</v>
          </cell>
          <cell r="AE259">
            <v>136</v>
          </cell>
          <cell r="AF259">
            <v>3.8</v>
          </cell>
          <cell r="AH259">
            <v>7.2</v>
          </cell>
          <cell r="AJ259">
            <v>5.8</v>
          </cell>
          <cell r="AK259">
            <v>35</v>
          </cell>
          <cell r="AM259">
            <v>298</v>
          </cell>
          <cell r="AN259">
            <v>155.6</v>
          </cell>
          <cell r="AX259">
            <v>26.1</v>
          </cell>
          <cell r="AY259">
            <v>32.1</v>
          </cell>
          <cell r="AZ259">
            <v>15.3</v>
          </cell>
          <cell r="BI259">
            <v>0.64</v>
          </cell>
          <cell r="BN259">
            <v>64.634146341463421</v>
          </cell>
          <cell r="BO259" t="e">
            <v>#N/A</v>
          </cell>
          <cell r="BQ259">
            <v>149</v>
          </cell>
          <cell r="BS259">
            <v>551</v>
          </cell>
          <cell r="BT259" t="str">
            <v>黃鳳仙</v>
          </cell>
          <cell r="BU259">
            <v>60.6</v>
          </cell>
          <cell r="BV259">
            <v>57.6</v>
          </cell>
          <cell r="BW259">
            <v>55.5</v>
          </cell>
          <cell r="BX259">
            <v>9.1891891891891911E-2</v>
          </cell>
          <cell r="BY259">
            <v>4</v>
          </cell>
          <cell r="BZ259">
            <v>92</v>
          </cell>
          <cell r="CA259">
            <v>1.2781290707631159</v>
          </cell>
        </row>
        <row r="260">
          <cell r="D260" t="str">
            <v>劉新昌</v>
          </cell>
          <cell r="E260" t="str">
            <v>U412</v>
          </cell>
          <cell r="F260">
            <v>1120309</v>
          </cell>
          <cell r="G260">
            <v>5.15</v>
          </cell>
          <cell r="H260">
            <v>3.06</v>
          </cell>
          <cell r="I260">
            <v>9.8000000000000007</v>
          </cell>
          <cell r="J260">
            <v>28.7</v>
          </cell>
          <cell r="K260">
            <v>93.8</v>
          </cell>
          <cell r="L260">
            <v>273</v>
          </cell>
          <cell r="N260">
            <v>3.8</v>
          </cell>
          <cell r="O260">
            <v>12</v>
          </cell>
          <cell r="P260">
            <v>12</v>
          </cell>
          <cell r="Q260">
            <v>106</v>
          </cell>
          <cell r="R260">
            <v>0.5</v>
          </cell>
          <cell r="S260">
            <v>195</v>
          </cell>
          <cell r="T260">
            <v>80</v>
          </cell>
          <cell r="Y260">
            <v>74</v>
          </cell>
          <cell r="Z260">
            <v>18</v>
          </cell>
          <cell r="AC260">
            <v>7.61</v>
          </cell>
          <cell r="AD260">
            <v>5.7</v>
          </cell>
          <cell r="AE260">
            <v>137</v>
          </cell>
          <cell r="AF260">
            <v>3.9</v>
          </cell>
          <cell r="AH260">
            <v>9.6999999999999993</v>
          </cell>
          <cell r="AJ260">
            <v>5.0999999999999996</v>
          </cell>
          <cell r="AK260">
            <v>73</v>
          </cell>
          <cell r="AM260">
            <v>224</v>
          </cell>
          <cell r="AN260">
            <v>1553.4</v>
          </cell>
          <cell r="AX260">
            <v>32</v>
          </cell>
          <cell r="AY260">
            <v>34.1</v>
          </cell>
          <cell r="AZ260">
            <v>13.2</v>
          </cell>
          <cell r="BI260">
            <v>0.76</v>
          </cell>
          <cell r="BK260">
            <v>1.41</v>
          </cell>
          <cell r="BN260">
            <v>75.675675675675677</v>
          </cell>
          <cell r="BO260">
            <v>36.299999999999997</v>
          </cell>
          <cell r="BQ260">
            <v>86</v>
          </cell>
          <cell r="BT260" t="str">
            <v>劉新昌</v>
          </cell>
          <cell r="BU260">
            <v>67.650000000000006</v>
          </cell>
          <cell r="BV260">
            <v>67.7</v>
          </cell>
          <cell r="BW260">
            <v>67</v>
          </cell>
          <cell r="BX260">
            <v>9.7014925373135174E-3</v>
          </cell>
          <cell r="BY260">
            <v>4</v>
          </cell>
          <cell r="BZ260">
            <v>44</v>
          </cell>
          <cell r="CA260">
            <v>1.5524195557703244</v>
          </cell>
        </row>
        <row r="261">
          <cell r="D261" t="str">
            <v>鄭正德</v>
          </cell>
          <cell r="E261" t="str">
            <v>U452</v>
          </cell>
          <cell r="F261">
            <v>1120306</v>
          </cell>
          <cell r="G261">
            <v>5.46</v>
          </cell>
          <cell r="H261">
            <v>3.11</v>
          </cell>
          <cell r="I261">
            <v>9.8000000000000007</v>
          </cell>
          <cell r="J261">
            <v>29.5</v>
          </cell>
          <cell r="K261">
            <v>94.9</v>
          </cell>
          <cell r="L261">
            <v>82</v>
          </cell>
          <cell r="N261">
            <v>3.6</v>
          </cell>
          <cell r="O261">
            <v>15</v>
          </cell>
          <cell r="P261">
            <v>14</v>
          </cell>
          <cell r="Q261">
            <v>65</v>
          </cell>
          <cell r="R261">
            <v>0.5</v>
          </cell>
          <cell r="S261">
            <v>203</v>
          </cell>
          <cell r="T261">
            <v>216</v>
          </cell>
          <cell r="Y261">
            <v>80</v>
          </cell>
          <cell r="Z261">
            <v>21</v>
          </cell>
          <cell r="AC261">
            <v>7.13</v>
          </cell>
          <cell r="AD261">
            <v>8.8000000000000007</v>
          </cell>
          <cell r="AE261">
            <v>140</v>
          </cell>
          <cell r="AF261">
            <v>4.8</v>
          </cell>
          <cell r="AH261">
            <v>8.1</v>
          </cell>
          <cell r="AJ261">
            <v>5.5</v>
          </cell>
          <cell r="AK261">
            <v>66</v>
          </cell>
          <cell r="AM261">
            <v>257</v>
          </cell>
          <cell r="AN261">
            <v>221.2</v>
          </cell>
          <cell r="AX261">
            <v>31.5</v>
          </cell>
          <cell r="AY261">
            <v>33.200000000000003</v>
          </cell>
          <cell r="AZ261">
            <v>18.2</v>
          </cell>
          <cell r="BI261">
            <v>0.74</v>
          </cell>
          <cell r="BK261">
            <v>1.34</v>
          </cell>
          <cell r="BN261">
            <v>73.75</v>
          </cell>
          <cell r="BO261">
            <v>35.200000000000003</v>
          </cell>
          <cell r="BQ261" t="str">
            <v/>
          </cell>
          <cell r="BT261" t="str">
            <v>鄭正德</v>
          </cell>
          <cell r="BU261">
            <v>64.7</v>
          </cell>
          <cell r="BV261">
            <v>64.099999999999994</v>
          </cell>
          <cell r="BW261">
            <v>64</v>
          </cell>
          <cell r="BX261">
            <v>1.0937500000000044E-2</v>
          </cell>
          <cell r="BY261">
            <v>4</v>
          </cell>
          <cell r="BZ261">
            <v>68</v>
          </cell>
          <cell r="CA261">
            <v>1.4963460702115809</v>
          </cell>
        </row>
        <row r="262">
          <cell r="D262" t="str">
            <v>王昌信</v>
          </cell>
          <cell r="E262" t="str">
            <v>U316</v>
          </cell>
          <cell r="F262">
            <v>1120308</v>
          </cell>
          <cell r="G262">
            <v>10.41</v>
          </cell>
          <cell r="H262">
            <v>3.59</v>
          </cell>
          <cell r="I262">
            <v>10.4</v>
          </cell>
          <cell r="J262">
            <v>32.4</v>
          </cell>
          <cell r="K262">
            <v>90.3</v>
          </cell>
          <cell r="L262">
            <v>299</v>
          </cell>
          <cell r="N262">
            <v>3.7</v>
          </cell>
          <cell r="O262">
            <v>20</v>
          </cell>
          <cell r="P262">
            <v>11</v>
          </cell>
          <cell r="Q262">
            <v>90</v>
          </cell>
          <cell r="R262">
            <v>0.7</v>
          </cell>
          <cell r="S262">
            <v>148</v>
          </cell>
          <cell r="T262">
            <v>147</v>
          </cell>
          <cell r="Y262">
            <v>55</v>
          </cell>
          <cell r="Z262">
            <v>22</v>
          </cell>
          <cell r="AC262">
            <v>7.63</v>
          </cell>
          <cell r="AD262">
            <v>3.8</v>
          </cell>
          <cell r="AE262">
            <v>140</v>
          </cell>
          <cell r="AF262">
            <v>4.3</v>
          </cell>
          <cell r="AH262">
            <v>7.4</v>
          </cell>
          <cell r="AJ262">
            <v>5.4</v>
          </cell>
          <cell r="AK262">
            <v>28</v>
          </cell>
          <cell r="AM262">
            <v>248</v>
          </cell>
          <cell r="AN262">
            <v>128</v>
          </cell>
          <cell r="AX262">
            <v>29</v>
          </cell>
          <cell r="AY262">
            <v>32.1</v>
          </cell>
          <cell r="AZ262">
            <v>13.8</v>
          </cell>
          <cell r="BI262">
            <v>0.6</v>
          </cell>
          <cell r="BK262">
            <v>0.92</v>
          </cell>
          <cell r="BN262">
            <v>60</v>
          </cell>
          <cell r="BO262">
            <v>32.6</v>
          </cell>
          <cell r="BQ262">
            <v>151</v>
          </cell>
          <cell r="BT262" t="str">
            <v>王昌信</v>
          </cell>
          <cell r="BU262">
            <v>83.5</v>
          </cell>
          <cell r="BV262">
            <v>82.8</v>
          </cell>
          <cell r="BW262">
            <v>83</v>
          </cell>
          <cell r="BX262">
            <v>6.024096385542169E-3</v>
          </cell>
          <cell r="BY262">
            <v>4</v>
          </cell>
          <cell r="BZ262">
            <v>44</v>
          </cell>
          <cell r="CA262">
            <v>1.0216530171417086</v>
          </cell>
        </row>
        <row r="263">
          <cell r="D263" t="str">
            <v>吳烈夫</v>
          </cell>
          <cell r="F263">
            <v>1120310</v>
          </cell>
          <cell r="G263">
            <v>9.89</v>
          </cell>
          <cell r="H263">
            <v>4.2699999999999996</v>
          </cell>
          <cell r="I263">
            <v>9.1999999999999993</v>
          </cell>
          <cell r="J263">
            <v>28.4</v>
          </cell>
          <cell r="K263">
            <v>66.5</v>
          </cell>
          <cell r="L263">
            <v>205</v>
          </cell>
          <cell r="N263">
            <v>3.5</v>
          </cell>
          <cell r="O263">
            <v>27</v>
          </cell>
          <cell r="P263">
            <v>9</v>
          </cell>
          <cell r="Q263">
            <v>92</v>
          </cell>
          <cell r="R263">
            <v>0.7</v>
          </cell>
          <cell r="S263">
            <v>124</v>
          </cell>
          <cell r="T263">
            <v>133</v>
          </cell>
          <cell r="Y263">
            <v>73</v>
          </cell>
          <cell r="Z263">
            <v>34</v>
          </cell>
          <cell r="AC263">
            <v>9.57</v>
          </cell>
          <cell r="AD263">
            <v>5.4</v>
          </cell>
          <cell r="AE263">
            <v>135</v>
          </cell>
          <cell r="AF263">
            <v>4.3</v>
          </cell>
          <cell r="AH263">
            <v>9.1999999999999993</v>
          </cell>
          <cell r="AJ263">
            <v>3.7</v>
          </cell>
          <cell r="AK263">
            <v>11</v>
          </cell>
          <cell r="AM263">
            <v>181</v>
          </cell>
          <cell r="AN263">
            <v>1189.2</v>
          </cell>
          <cell r="AX263">
            <v>21.5</v>
          </cell>
          <cell r="AY263">
            <v>32.4</v>
          </cell>
          <cell r="AZ263">
            <v>20.100000000000001</v>
          </cell>
          <cell r="BI263">
            <v>0.53</v>
          </cell>
          <cell r="BK263">
            <v>0.76</v>
          </cell>
          <cell r="BN263">
            <v>53.424657534246577</v>
          </cell>
          <cell r="BO263">
            <v>17.600000000000001</v>
          </cell>
          <cell r="BQ263">
            <v>271</v>
          </cell>
          <cell r="BT263" t="str">
            <v>吳烈夫</v>
          </cell>
          <cell r="BU263">
            <v>60.7</v>
          </cell>
          <cell r="BV263">
            <v>60.7</v>
          </cell>
          <cell r="BW263">
            <v>60.7</v>
          </cell>
          <cell r="BX263">
            <v>0</v>
          </cell>
          <cell r="BY263">
            <v>4</v>
          </cell>
          <cell r="BZ263">
            <v>44</v>
          </cell>
          <cell r="CA263">
            <v>0.83527905228818133</v>
          </cell>
        </row>
        <row r="264">
          <cell r="BN264" t="e">
            <v>#DIV/0!</v>
          </cell>
          <cell r="BQ264" t="str">
            <v/>
          </cell>
          <cell r="BT264" t="e">
            <v>#N/A</v>
          </cell>
          <cell r="BU264" t="e">
            <v>#N/A</v>
          </cell>
          <cell r="BV264" t="e">
            <v>#N/A</v>
          </cell>
          <cell r="BW264" t="e">
            <v>#N/A</v>
          </cell>
          <cell r="BX264" t="e">
            <v>#N/A</v>
          </cell>
          <cell r="BY264" t="e">
            <v>#N/A</v>
          </cell>
          <cell r="BZ264" t="e">
            <v>#N/A</v>
          </cell>
          <cell r="CA264" t="str">
            <v/>
          </cell>
        </row>
        <row r="265">
          <cell r="BN265" t="e">
            <v>#DIV/0!</v>
          </cell>
          <cell r="BQ265" t="str">
            <v/>
          </cell>
          <cell r="BT265" t="e">
            <v>#N/A</v>
          </cell>
          <cell r="BU265" t="e">
            <v>#N/A</v>
          </cell>
          <cell r="BV265" t="e">
            <v>#N/A</v>
          </cell>
          <cell r="BW265" t="e">
            <v>#N/A</v>
          </cell>
          <cell r="BX265" t="e">
            <v>#N/A</v>
          </cell>
          <cell r="BY265" t="e">
            <v>#N/A</v>
          </cell>
          <cell r="BZ265" t="e">
            <v>#N/A</v>
          </cell>
          <cell r="CA265" t="str">
            <v/>
          </cell>
        </row>
        <row r="266">
          <cell r="BN266" t="e">
            <v>#DIV/0!</v>
          </cell>
          <cell r="BQ266" t="str">
            <v/>
          </cell>
          <cell r="BT266" t="e">
            <v>#N/A</v>
          </cell>
          <cell r="BU266" t="e">
            <v>#N/A</v>
          </cell>
          <cell r="BV266" t="e">
            <v>#N/A</v>
          </cell>
          <cell r="BW266" t="e">
            <v>#N/A</v>
          </cell>
          <cell r="BX266" t="e">
            <v>#N/A</v>
          </cell>
          <cell r="BY266" t="e">
            <v>#N/A</v>
          </cell>
          <cell r="BZ266" t="e">
            <v>#N/A</v>
          </cell>
          <cell r="CA266" t="str">
            <v/>
          </cell>
        </row>
        <row r="267">
          <cell r="BN267" t="e">
            <v>#DIV/0!</v>
          </cell>
          <cell r="BQ267" t="str">
            <v/>
          </cell>
          <cell r="BT267" t="e">
            <v>#N/A</v>
          </cell>
          <cell r="BU267" t="e">
            <v>#N/A</v>
          </cell>
          <cell r="BV267" t="e">
            <v>#N/A</v>
          </cell>
          <cell r="BW267" t="e">
            <v>#N/A</v>
          </cell>
          <cell r="BX267" t="e">
            <v>#N/A</v>
          </cell>
          <cell r="BY267" t="e">
            <v>#N/A</v>
          </cell>
          <cell r="BZ267" t="e">
            <v>#N/A</v>
          </cell>
          <cell r="CA267" t="str">
            <v/>
          </cell>
        </row>
        <row r="268">
          <cell r="BN268" t="e">
            <v>#DIV/0!</v>
          </cell>
          <cell r="BQ268" t="str">
            <v/>
          </cell>
          <cell r="BT268" t="e">
            <v>#N/A</v>
          </cell>
          <cell r="BU268" t="e">
            <v>#N/A</v>
          </cell>
          <cell r="BV268" t="e">
            <v>#N/A</v>
          </cell>
          <cell r="BW268" t="e">
            <v>#N/A</v>
          </cell>
          <cell r="BX268" t="e">
            <v>#N/A</v>
          </cell>
          <cell r="BY268" t="e">
            <v>#N/A</v>
          </cell>
          <cell r="BZ268" t="e">
            <v>#N/A</v>
          </cell>
          <cell r="CA268" t="str">
            <v/>
          </cell>
        </row>
        <row r="269">
          <cell r="BN269" t="e">
            <v>#DIV/0!</v>
          </cell>
          <cell r="BQ269" t="str">
            <v/>
          </cell>
          <cell r="BT269" t="e">
            <v>#N/A</v>
          </cell>
          <cell r="BU269" t="e">
            <v>#N/A</v>
          </cell>
          <cell r="BV269" t="e">
            <v>#N/A</v>
          </cell>
          <cell r="BW269" t="e">
            <v>#N/A</v>
          </cell>
          <cell r="BX269" t="e">
            <v>#N/A</v>
          </cell>
          <cell r="BY269" t="e">
            <v>#N/A</v>
          </cell>
          <cell r="BZ269" t="e">
            <v>#N/A</v>
          </cell>
          <cell r="CA269" t="str">
            <v/>
          </cell>
        </row>
        <row r="270">
          <cell r="AT270" t="e">
            <v>#N/A</v>
          </cell>
          <cell r="AZ270" t="e">
            <v>#N/A</v>
          </cell>
          <cell r="BA270" t="e">
            <v>#DIV/0!</v>
          </cell>
          <cell r="BB270" t="e">
            <v>#N/A</v>
          </cell>
          <cell r="BC270" t="str">
            <v/>
          </cell>
          <cell r="BD270" t="e">
            <v>#N/A</v>
          </cell>
          <cell r="BF270" t="e">
            <v>#N/A</v>
          </cell>
          <cell r="BN270" t="e">
            <v>#DIV/0!</v>
          </cell>
          <cell r="BQ270" t="str">
            <v/>
          </cell>
          <cell r="BT270" t="e">
            <v>#N/A</v>
          </cell>
          <cell r="BU270" t="e">
            <v>#N/A</v>
          </cell>
          <cell r="BV270" t="e">
            <v>#N/A</v>
          </cell>
          <cell r="BW270" t="e">
            <v>#N/A</v>
          </cell>
          <cell r="BX270" t="e">
            <v>#N/A</v>
          </cell>
          <cell r="BY270" t="e">
            <v>#N/A</v>
          </cell>
          <cell r="BZ270" t="e">
            <v>#N/A</v>
          </cell>
          <cell r="CA270" t="str">
            <v/>
          </cell>
        </row>
        <row r="271">
          <cell r="AT271" t="e">
            <v>#N/A</v>
          </cell>
          <cell r="AZ271" t="e">
            <v>#N/A</v>
          </cell>
          <cell r="BA271" t="e">
            <v>#DIV/0!</v>
          </cell>
          <cell r="BB271" t="e">
            <v>#N/A</v>
          </cell>
          <cell r="BC271" t="str">
            <v/>
          </cell>
          <cell r="BD271" t="e">
            <v>#N/A</v>
          </cell>
          <cell r="BF271" t="e">
            <v>#N/A</v>
          </cell>
          <cell r="BN271" t="e">
            <v>#DIV/0!</v>
          </cell>
          <cell r="BQ271" t="str">
            <v/>
          </cell>
          <cell r="BT271" t="e">
            <v>#N/A</v>
          </cell>
          <cell r="BU271" t="e">
            <v>#N/A</v>
          </cell>
          <cell r="BV271" t="e">
            <v>#N/A</v>
          </cell>
          <cell r="BW271" t="e">
            <v>#N/A</v>
          </cell>
          <cell r="BX271" t="e">
            <v>#N/A</v>
          </cell>
          <cell r="BY271" t="e">
            <v>#N/A</v>
          </cell>
          <cell r="BZ271" t="e">
            <v>#N/A</v>
          </cell>
          <cell r="CA271" t="str">
            <v/>
          </cell>
        </row>
        <row r="272">
          <cell r="AT272" t="e">
            <v>#N/A</v>
          </cell>
          <cell r="AZ272" t="e">
            <v>#N/A</v>
          </cell>
          <cell r="BA272" t="e">
            <v>#DIV/0!</v>
          </cell>
          <cell r="BB272" t="e">
            <v>#N/A</v>
          </cell>
          <cell r="BC272" t="str">
            <v/>
          </cell>
          <cell r="BD272" t="e">
            <v>#N/A</v>
          </cell>
          <cell r="BF272" t="e">
            <v>#N/A</v>
          </cell>
          <cell r="BN272" t="e">
            <v>#DIV/0!</v>
          </cell>
          <cell r="BQ272" t="str">
            <v/>
          </cell>
          <cell r="BT272" t="e">
            <v>#N/A</v>
          </cell>
          <cell r="BU272" t="e">
            <v>#N/A</v>
          </cell>
          <cell r="BV272" t="e">
            <v>#N/A</v>
          </cell>
          <cell r="BW272" t="e">
            <v>#N/A</v>
          </cell>
          <cell r="BX272" t="e">
            <v>#N/A</v>
          </cell>
          <cell r="BY272" t="e">
            <v>#N/A</v>
          </cell>
          <cell r="BZ272" t="e">
            <v>#N/A</v>
          </cell>
          <cell r="CA272" t="str">
            <v/>
          </cell>
        </row>
        <row r="273">
          <cell r="AT273" t="e">
            <v>#N/A</v>
          </cell>
          <cell r="AZ273" t="e">
            <v>#N/A</v>
          </cell>
          <cell r="BA273" t="e">
            <v>#DIV/0!</v>
          </cell>
          <cell r="BB273" t="e">
            <v>#N/A</v>
          </cell>
          <cell r="BC273" t="str">
            <v/>
          </cell>
          <cell r="BD273" t="e">
            <v>#N/A</v>
          </cell>
          <cell r="BF273" t="e">
            <v>#N/A</v>
          </cell>
          <cell r="BN273" t="e">
            <v>#DIV/0!</v>
          </cell>
          <cell r="BQ273" t="str">
            <v/>
          </cell>
          <cell r="BT273" t="e">
            <v>#N/A</v>
          </cell>
          <cell r="BU273" t="e">
            <v>#N/A</v>
          </cell>
          <cell r="BV273" t="e">
            <v>#N/A</v>
          </cell>
          <cell r="BW273" t="e">
            <v>#N/A</v>
          </cell>
          <cell r="BX273" t="e">
            <v>#N/A</v>
          </cell>
          <cell r="BY273" t="e">
            <v>#N/A</v>
          </cell>
          <cell r="BZ273" t="e">
            <v>#N/A</v>
          </cell>
          <cell r="CA273" t="str">
            <v/>
          </cell>
        </row>
        <row r="274">
          <cell r="AT274" t="e">
            <v>#N/A</v>
          </cell>
          <cell r="AZ274" t="e">
            <v>#N/A</v>
          </cell>
          <cell r="BA274" t="e">
            <v>#DIV/0!</v>
          </cell>
          <cell r="BB274" t="e">
            <v>#N/A</v>
          </cell>
          <cell r="BC274" t="str">
            <v/>
          </cell>
          <cell r="BD274" t="e">
            <v>#N/A</v>
          </cell>
          <cell r="BF274" t="e">
            <v>#N/A</v>
          </cell>
          <cell r="BN274" t="e">
            <v>#DIV/0!</v>
          </cell>
          <cell r="BQ274" t="str">
            <v/>
          </cell>
          <cell r="BT274" t="e">
            <v>#N/A</v>
          </cell>
          <cell r="BU274" t="e">
            <v>#N/A</v>
          </cell>
          <cell r="BV274" t="e">
            <v>#N/A</v>
          </cell>
          <cell r="BW274" t="e">
            <v>#N/A</v>
          </cell>
          <cell r="BX274" t="e">
            <v>#N/A</v>
          </cell>
          <cell r="BY274" t="e">
            <v>#N/A</v>
          </cell>
          <cell r="BZ274" t="e">
            <v>#N/A</v>
          </cell>
          <cell r="CA274" t="str">
            <v/>
          </cell>
        </row>
        <row r="275">
          <cell r="AT275" t="e">
            <v>#N/A</v>
          </cell>
          <cell r="AZ275" t="e">
            <v>#N/A</v>
          </cell>
          <cell r="BA275" t="e">
            <v>#DIV/0!</v>
          </cell>
          <cell r="BB275" t="e">
            <v>#N/A</v>
          </cell>
          <cell r="BC275" t="str">
            <v/>
          </cell>
          <cell r="BD275" t="e">
            <v>#N/A</v>
          </cell>
          <cell r="BF275" t="e">
            <v>#N/A</v>
          </cell>
          <cell r="BN275" t="e">
            <v>#DIV/0!</v>
          </cell>
          <cell r="BQ275" t="str">
            <v/>
          </cell>
          <cell r="BT275" t="e">
            <v>#N/A</v>
          </cell>
          <cell r="BU275" t="e">
            <v>#N/A</v>
          </cell>
          <cell r="BV275" t="e">
            <v>#N/A</v>
          </cell>
          <cell r="BW275" t="e">
            <v>#N/A</v>
          </cell>
          <cell r="BX275" t="e">
            <v>#N/A</v>
          </cell>
          <cell r="BY275" t="e">
            <v>#N/A</v>
          </cell>
          <cell r="BZ275" t="e">
            <v>#N/A</v>
          </cell>
          <cell r="CA275" t="str">
            <v/>
          </cell>
        </row>
        <row r="276">
          <cell r="AT276" t="e">
            <v>#N/A</v>
          </cell>
          <cell r="AZ276" t="e">
            <v>#N/A</v>
          </cell>
          <cell r="BA276" t="e">
            <v>#DIV/0!</v>
          </cell>
          <cell r="BB276" t="e">
            <v>#N/A</v>
          </cell>
          <cell r="BC276" t="str">
            <v/>
          </cell>
          <cell r="BD276" t="e">
            <v>#N/A</v>
          </cell>
          <cell r="BF276" t="e">
            <v>#N/A</v>
          </cell>
          <cell r="BN276" t="e">
            <v>#DIV/0!</v>
          </cell>
          <cell r="BQ276" t="str">
            <v/>
          </cell>
          <cell r="BT276" t="e">
            <v>#N/A</v>
          </cell>
          <cell r="BU276" t="e">
            <v>#N/A</v>
          </cell>
          <cell r="BV276" t="e">
            <v>#N/A</v>
          </cell>
          <cell r="BW276" t="e">
            <v>#N/A</v>
          </cell>
          <cell r="BX276" t="e">
            <v>#N/A</v>
          </cell>
          <cell r="BY276" t="e">
            <v>#N/A</v>
          </cell>
          <cell r="BZ276" t="e">
            <v>#N/A</v>
          </cell>
          <cell r="CA276" t="str">
            <v/>
          </cell>
        </row>
        <row r="277">
          <cell r="AT277" t="e">
            <v>#N/A</v>
          </cell>
          <cell r="AZ277" t="e">
            <v>#N/A</v>
          </cell>
          <cell r="BA277" t="e">
            <v>#DIV/0!</v>
          </cell>
          <cell r="BB277" t="e">
            <v>#N/A</v>
          </cell>
          <cell r="BC277" t="str">
            <v/>
          </cell>
          <cell r="BD277" t="e">
            <v>#N/A</v>
          </cell>
          <cell r="BF277" t="e">
            <v>#N/A</v>
          </cell>
          <cell r="BN277" t="e">
            <v>#DIV/0!</v>
          </cell>
          <cell r="BQ277" t="str">
            <v/>
          </cell>
          <cell r="BT277" t="e">
            <v>#N/A</v>
          </cell>
          <cell r="BU277" t="e">
            <v>#N/A</v>
          </cell>
          <cell r="BV277" t="e">
            <v>#N/A</v>
          </cell>
          <cell r="BW277" t="e">
            <v>#N/A</v>
          </cell>
          <cell r="BX277" t="e">
            <v>#N/A</v>
          </cell>
          <cell r="BY277" t="e">
            <v>#N/A</v>
          </cell>
          <cell r="BZ277" t="e">
            <v>#N/A</v>
          </cell>
          <cell r="CA277" t="str">
            <v/>
          </cell>
        </row>
        <row r="278">
          <cell r="AT278" t="e">
            <v>#N/A</v>
          </cell>
          <cell r="AZ278" t="e">
            <v>#N/A</v>
          </cell>
          <cell r="BA278" t="e">
            <v>#DIV/0!</v>
          </cell>
          <cell r="BB278" t="e">
            <v>#N/A</v>
          </cell>
          <cell r="BC278" t="str">
            <v/>
          </cell>
          <cell r="BD278" t="e">
            <v>#N/A</v>
          </cell>
          <cell r="BF278" t="e">
            <v>#N/A</v>
          </cell>
          <cell r="BN278" t="e">
            <v>#DIV/0!</v>
          </cell>
          <cell r="BQ278" t="str">
            <v/>
          </cell>
          <cell r="BT278" t="e">
            <v>#N/A</v>
          </cell>
          <cell r="BU278" t="e">
            <v>#N/A</v>
          </cell>
          <cell r="BV278" t="e">
            <v>#N/A</v>
          </cell>
          <cell r="BW278" t="e">
            <v>#N/A</v>
          </cell>
          <cell r="BX278" t="e">
            <v>#N/A</v>
          </cell>
          <cell r="BY278" t="e">
            <v>#N/A</v>
          </cell>
          <cell r="BZ278" t="e">
            <v>#N/A</v>
          </cell>
          <cell r="CA278" t="str">
            <v/>
          </cell>
        </row>
        <row r="279">
          <cell r="AT279" t="e">
            <v>#N/A</v>
          </cell>
          <cell r="AZ279" t="e">
            <v>#N/A</v>
          </cell>
          <cell r="BA279" t="e">
            <v>#DIV/0!</v>
          </cell>
          <cell r="BB279" t="e">
            <v>#N/A</v>
          </cell>
          <cell r="BC279" t="str">
            <v/>
          </cell>
          <cell r="BD279" t="e">
            <v>#N/A</v>
          </cell>
          <cell r="BF279" t="e">
            <v>#N/A</v>
          </cell>
          <cell r="BN279" t="e">
            <v>#DIV/0!</v>
          </cell>
          <cell r="BQ279" t="str">
            <v/>
          </cell>
          <cell r="BT279" t="e">
            <v>#N/A</v>
          </cell>
          <cell r="BU279" t="e">
            <v>#N/A</v>
          </cell>
          <cell r="BV279" t="e">
            <v>#N/A</v>
          </cell>
          <cell r="BW279" t="e">
            <v>#N/A</v>
          </cell>
          <cell r="BX279" t="e">
            <v>#N/A</v>
          </cell>
          <cell r="BY279" t="e">
            <v>#N/A</v>
          </cell>
          <cell r="BZ279" t="e">
            <v>#N/A</v>
          </cell>
          <cell r="CA279" t="str">
            <v/>
          </cell>
        </row>
        <row r="280">
          <cell r="AT280" t="e">
            <v>#N/A</v>
          </cell>
          <cell r="AZ280" t="e">
            <v>#N/A</v>
          </cell>
          <cell r="BA280" t="e">
            <v>#DIV/0!</v>
          </cell>
          <cell r="BB280" t="e">
            <v>#N/A</v>
          </cell>
          <cell r="BC280" t="str">
            <v/>
          </cell>
          <cell r="BD280" t="e">
            <v>#N/A</v>
          </cell>
          <cell r="BF280" t="e">
            <v>#N/A</v>
          </cell>
          <cell r="BN280" t="e">
            <v>#DIV/0!</v>
          </cell>
          <cell r="BQ280" t="str">
            <v/>
          </cell>
          <cell r="BT280" t="e">
            <v>#N/A</v>
          </cell>
          <cell r="BU280" t="e">
            <v>#N/A</v>
          </cell>
          <cell r="BV280" t="e">
            <v>#N/A</v>
          </cell>
          <cell r="BW280" t="e">
            <v>#N/A</v>
          </cell>
          <cell r="BX280" t="e">
            <v>#N/A</v>
          </cell>
          <cell r="BY280" t="e">
            <v>#N/A</v>
          </cell>
          <cell r="BZ280" t="e">
            <v>#N/A</v>
          </cell>
          <cell r="CA280" t="str">
            <v/>
          </cell>
        </row>
        <row r="281">
          <cell r="AT281" t="e">
            <v>#N/A</v>
          </cell>
          <cell r="AZ281" t="e">
            <v>#N/A</v>
          </cell>
          <cell r="BA281" t="e">
            <v>#DIV/0!</v>
          </cell>
          <cell r="BB281" t="e">
            <v>#N/A</v>
          </cell>
          <cell r="BC281" t="str">
            <v/>
          </cell>
          <cell r="BD281" t="e">
            <v>#N/A</v>
          </cell>
          <cell r="BF281" t="e">
            <v>#N/A</v>
          </cell>
          <cell r="BN281" t="e">
            <v>#DIV/0!</v>
          </cell>
          <cell r="BQ281" t="str">
            <v/>
          </cell>
          <cell r="BT281" t="e">
            <v>#N/A</v>
          </cell>
          <cell r="BU281" t="e">
            <v>#N/A</v>
          </cell>
          <cell r="BV281" t="e">
            <v>#N/A</v>
          </cell>
          <cell r="BW281" t="e">
            <v>#N/A</v>
          </cell>
          <cell r="BX281" t="e">
            <v>#N/A</v>
          </cell>
          <cell r="BY281" t="e">
            <v>#N/A</v>
          </cell>
          <cell r="BZ281" t="e">
            <v>#N/A</v>
          </cell>
          <cell r="CA281" t="str">
            <v/>
          </cell>
        </row>
        <row r="282">
          <cell r="AT282" t="e">
            <v>#N/A</v>
          </cell>
          <cell r="AZ282" t="e">
            <v>#N/A</v>
          </cell>
          <cell r="BA282" t="e">
            <v>#DIV/0!</v>
          </cell>
          <cell r="BB282" t="e">
            <v>#N/A</v>
          </cell>
          <cell r="BC282" t="str">
            <v/>
          </cell>
          <cell r="BD282" t="e">
            <v>#N/A</v>
          </cell>
          <cell r="BF282" t="e">
            <v>#N/A</v>
          </cell>
          <cell r="BN282" t="e">
            <v>#DIV/0!</v>
          </cell>
          <cell r="BQ282" t="str">
            <v/>
          </cell>
          <cell r="BT282" t="e">
            <v>#N/A</v>
          </cell>
          <cell r="BU282" t="e">
            <v>#N/A</v>
          </cell>
          <cell r="BV282" t="e">
            <v>#N/A</v>
          </cell>
          <cell r="BW282" t="e">
            <v>#N/A</v>
          </cell>
          <cell r="BX282" t="e">
            <v>#N/A</v>
          </cell>
          <cell r="BY282" t="e">
            <v>#N/A</v>
          </cell>
          <cell r="BZ282" t="e">
            <v>#N/A</v>
          </cell>
          <cell r="CA282" t="str">
            <v/>
          </cell>
        </row>
        <row r="283">
          <cell r="AT283" t="e">
            <v>#N/A</v>
          </cell>
          <cell r="AZ283" t="e">
            <v>#N/A</v>
          </cell>
          <cell r="BA283" t="e">
            <v>#DIV/0!</v>
          </cell>
          <cell r="BB283" t="e">
            <v>#N/A</v>
          </cell>
          <cell r="BC283" t="str">
            <v/>
          </cell>
          <cell r="BD283" t="e">
            <v>#N/A</v>
          </cell>
          <cell r="BF283" t="e">
            <v>#N/A</v>
          </cell>
          <cell r="BN283" t="e">
            <v>#DIV/0!</v>
          </cell>
          <cell r="BQ283" t="str">
            <v/>
          </cell>
          <cell r="BT283" t="e">
            <v>#N/A</v>
          </cell>
          <cell r="BU283" t="e">
            <v>#N/A</v>
          </cell>
          <cell r="BV283" t="e">
            <v>#N/A</v>
          </cell>
          <cell r="BW283" t="e">
            <v>#N/A</v>
          </cell>
          <cell r="BX283" t="e">
            <v>#N/A</v>
          </cell>
          <cell r="BY283" t="e">
            <v>#N/A</v>
          </cell>
          <cell r="BZ283" t="e">
            <v>#N/A</v>
          </cell>
          <cell r="CA283" t="str">
            <v/>
          </cell>
        </row>
        <row r="284">
          <cell r="AT284" t="e">
            <v>#N/A</v>
          </cell>
          <cell r="AZ284" t="e">
            <v>#N/A</v>
          </cell>
          <cell r="BA284" t="e">
            <v>#DIV/0!</v>
          </cell>
          <cell r="BB284" t="e">
            <v>#N/A</v>
          </cell>
          <cell r="BC284" t="str">
            <v/>
          </cell>
          <cell r="BD284" t="e">
            <v>#N/A</v>
          </cell>
          <cell r="BF284" t="e">
            <v>#N/A</v>
          </cell>
          <cell r="BN284" t="e">
            <v>#DIV/0!</v>
          </cell>
          <cell r="BQ284" t="str">
            <v/>
          </cell>
          <cell r="BT284" t="e">
            <v>#N/A</v>
          </cell>
          <cell r="BU284" t="e">
            <v>#N/A</v>
          </cell>
          <cell r="BV284" t="e">
            <v>#N/A</v>
          </cell>
          <cell r="BW284" t="e">
            <v>#N/A</v>
          </cell>
          <cell r="BX284" t="e">
            <v>#N/A</v>
          </cell>
          <cell r="BY284" t="e">
            <v>#N/A</v>
          </cell>
          <cell r="BZ284" t="e">
            <v>#N/A</v>
          </cell>
          <cell r="CA284" t="str">
            <v/>
          </cell>
        </row>
        <row r="285">
          <cell r="AT285" t="e">
            <v>#N/A</v>
          </cell>
          <cell r="AZ285" t="e">
            <v>#N/A</v>
          </cell>
          <cell r="BA285" t="e">
            <v>#DIV/0!</v>
          </cell>
          <cell r="BB285" t="e">
            <v>#N/A</v>
          </cell>
          <cell r="BC285" t="str">
            <v/>
          </cell>
          <cell r="BD285" t="e">
            <v>#N/A</v>
          </cell>
          <cell r="BF285" t="e">
            <v>#N/A</v>
          </cell>
          <cell r="BN285" t="e">
            <v>#DIV/0!</v>
          </cell>
          <cell r="BQ285" t="str">
            <v/>
          </cell>
          <cell r="BT285" t="e">
            <v>#N/A</v>
          </cell>
          <cell r="BU285" t="e">
            <v>#N/A</v>
          </cell>
          <cell r="BV285" t="e">
            <v>#N/A</v>
          </cell>
          <cell r="BW285" t="e">
            <v>#N/A</v>
          </cell>
          <cell r="BX285" t="e">
            <v>#N/A</v>
          </cell>
          <cell r="BY285" t="e">
            <v>#N/A</v>
          </cell>
          <cell r="BZ285" t="e">
            <v>#N/A</v>
          </cell>
          <cell r="CA285" t="str">
            <v/>
          </cell>
        </row>
        <row r="286">
          <cell r="AT286" t="e">
            <v>#N/A</v>
          </cell>
          <cell r="AZ286" t="e">
            <v>#N/A</v>
          </cell>
          <cell r="BA286" t="e">
            <v>#DIV/0!</v>
          </cell>
          <cell r="BB286" t="e">
            <v>#N/A</v>
          </cell>
          <cell r="BC286" t="str">
            <v/>
          </cell>
          <cell r="BD286" t="e">
            <v>#N/A</v>
          </cell>
          <cell r="BF286" t="e">
            <v>#N/A</v>
          </cell>
          <cell r="BN286" t="e">
            <v>#DIV/0!</v>
          </cell>
          <cell r="BQ286" t="str">
            <v/>
          </cell>
          <cell r="BT286" t="e">
            <v>#N/A</v>
          </cell>
          <cell r="BU286" t="e">
            <v>#N/A</v>
          </cell>
          <cell r="BV286" t="e">
            <v>#N/A</v>
          </cell>
          <cell r="BW286" t="e">
            <v>#N/A</v>
          </cell>
          <cell r="BX286" t="e">
            <v>#N/A</v>
          </cell>
          <cell r="BY286" t="e">
            <v>#N/A</v>
          </cell>
          <cell r="BZ286" t="e">
            <v>#N/A</v>
          </cell>
          <cell r="CA286" t="str">
            <v/>
          </cell>
        </row>
        <row r="287">
          <cell r="AT287" t="e">
            <v>#N/A</v>
          </cell>
          <cell r="AZ287" t="e">
            <v>#N/A</v>
          </cell>
          <cell r="BA287" t="e">
            <v>#DIV/0!</v>
          </cell>
          <cell r="BB287" t="e">
            <v>#N/A</v>
          </cell>
          <cell r="BC287" t="str">
            <v/>
          </cell>
          <cell r="BD287" t="e">
            <v>#N/A</v>
          </cell>
          <cell r="BF287" t="e">
            <v>#N/A</v>
          </cell>
          <cell r="BN287" t="e">
            <v>#DIV/0!</v>
          </cell>
          <cell r="BQ287" t="str">
            <v/>
          </cell>
          <cell r="BT287" t="e">
            <v>#N/A</v>
          </cell>
          <cell r="BU287" t="e">
            <v>#N/A</v>
          </cell>
          <cell r="BV287" t="e">
            <v>#N/A</v>
          </cell>
          <cell r="BW287" t="e">
            <v>#N/A</v>
          </cell>
          <cell r="BX287" t="e">
            <v>#N/A</v>
          </cell>
          <cell r="BY287" t="e">
            <v>#N/A</v>
          </cell>
          <cell r="BZ287" t="e">
            <v>#N/A</v>
          </cell>
          <cell r="CA287" t="str">
            <v/>
          </cell>
        </row>
        <row r="288">
          <cell r="AT288" t="e">
            <v>#N/A</v>
          </cell>
          <cell r="AZ288" t="e">
            <v>#N/A</v>
          </cell>
          <cell r="BA288" t="e">
            <v>#DIV/0!</v>
          </cell>
          <cell r="BB288" t="e">
            <v>#N/A</v>
          </cell>
          <cell r="BC288" t="str">
            <v/>
          </cell>
          <cell r="BD288" t="e">
            <v>#N/A</v>
          </cell>
          <cell r="BF288" t="e">
            <v>#N/A</v>
          </cell>
          <cell r="BN288" t="e">
            <v>#DIV/0!</v>
          </cell>
          <cell r="BQ288" t="str">
            <v/>
          </cell>
          <cell r="BT288" t="e">
            <v>#N/A</v>
          </cell>
          <cell r="BU288" t="e">
            <v>#N/A</v>
          </cell>
          <cell r="BV288" t="e">
            <v>#N/A</v>
          </cell>
          <cell r="BW288" t="e">
            <v>#N/A</v>
          </cell>
          <cell r="BX288" t="e">
            <v>#N/A</v>
          </cell>
          <cell r="BY288" t="e">
            <v>#N/A</v>
          </cell>
          <cell r="BZ288" t="e">
            <v>#N/A</v>
          </cell>
          <cell r="CA288" t="str">
            <v/>
          </cell>
        </row>
        <row r="289">
          <cell r="AT289" t="e">
            <v>#N/A</v>
          </cell>
          <cell r="AZ289" t="e">
            <v>#N/A</v>
          </cell>
          <cell r="BA289" t="e">
            <v>#DIV/0!</v>
          </cell>
          <cell r="BB289" t="e">
            <v>#N/A</v>
          </cell>
          <cell r="BC289" t="str">
            <v/>
          </cell>
          <cell r="BD289" t="e">
            <v>#N/A</v>
          </cell>
          <cell r="BF289" t="e">
            <v>#N/A</v>
          </cell>
          <cell r="BN289" t="e">
            <v>#DIV/0!</v>
          </cell>
          <cell r="BQ289" t="str">
            <v/>
          </cell>
          <cell r="BT289" t="e">
            <v>#N/A</v>
          </cell>
          <cell r="BU289" t="e">
            <v>#N/A</v>
          </cell>
          <cell r="BV289" t="e">
            <v>#N/A</v>
          </cell>
          <cell r="BW289" t="e">
            <v>#N/A</v>
          </cell>
          <cell r="BX289" t="e">
            <v>#N/A</v>
          </cell>
          <cell r="BY289" t="e">
            <v>#N/A</v>
          </cell>
          <cell r="BZ289" t="e">
            <v>#N/A</v>
          </cell>
          <cell r="CA289" t="str">
            <v/>
          </cell>
        </row>
        <row r="290">
          <cell r="AT290" t="e">
            <v>#N/A</v>
          </cell>
          <cell r="AZ290" t="e">
            <v>#N/A</v>
          </cell>
          <cell r="BA290" t="e">
            <v>#DIV/0!</v>
          </cell>
          <cell r="BB290" t="e">
            <v>#N/A</v>
          </cell>
          <cell r="BC290" t="str">
            <v/>
          </cell>
          <cell r="BD290" t="e">
            <v>#N/A</v>
          </cell>
          <cell r="BF290" t="e">
            <v>#N/A</v>
          </cell>
          <cell r="BN290" t="e">
            <v>#DIV/0!</v>
          </cell>
          <cell r="BQ290" t="str">
            <v/>
          </cell>
          <cell r="BT290" t="e">
            <v>#N/A</v>
          </cell>
          <cell r="BU290" t="e">
            <v>#N/A</v>
          </cell>
          <cell r="BV290" t="e">
            <v>#N/A</v>
          </cell>
          <cell r="BW290" t="e">
            <v>#N/A</v>
          </cell>
          <cell r="BX290" t="e">
            <v>#N/A</v>
          </cell>
          <cell r="BY290" t="e">
            <v>#N/A</v>
          </cell>
          <cell r="BZ290" t="e">
            <v>#N/A</v>
          </cell>
          <cell r="CA290" t="str">
            <v/>
          </cell>
        </row>
        <row r="291">
          <cell r="AT291" t="e">
            <v>#N/A</v>
          </cell>
          <cell r="AZ291" t="e">
            <v>#N/A</v>
          </cell>
          <cell r="BA291" t="e">
            <v>#DIV/0!</v>
          </cell>
          <cell r="BB291" t="e">
            <v>#N/A</v>
          </cell>
          <cell r="BC291" t="str">
            <v/>
          </cell>
          <cell r="BD291" t="e">
            <v>#N/A</v>
          </cell>
          <cell r="BF291" t="e">
            <v>#N/A</v>
          </cell>
          <cell r="BN291" t="e">
            <v>#DIV/0!</v>
          </cell>
          <cell r="BQ291" t="str">
            <v/>
          </cell>
          <cell r="BT291" t="e">
            <v>#N/A</v>
          </cell>
          <cell r="BU291" t="e">
            <v>#N/A</v>
          </cell>
          <cell r="BV291" t="e">
            <v>#N/A</v>
          </cell>
          <cell r="BW291" t="e">
            <v>#N/A</v>
          </cell>
          <cell r="BX291" t="e">
            <v>#N/A</v>
          </cell>
          <cell r="BY291" t="e">
            <v>#N/A</v>
          </cell>
          <cell r="BZ291" t="e">
            <v>#N/A</v>
          </cell>
          <cell r="CA291" t="str">
            <v/>
          </cell>
        </row>
        <row r="292">
          <cell r="AT292" t="e">
            <v>#N/A</v>
          </cell>
          <cell r="AZ292" t="e">
            <v>#N/A</v>
          </cell>
          <cell r="BA292" t="e">
            <v>#DIV/0!</v>
          </cell>
          <cell r="BB292" t="e">
            <v>#N/A</v>
          </cell>
          <cell r="BC292" t="str">
            <v/>
          </cell>
          <cell r="BD292" t="e">
            <v>#N/A</v>
          </cell>
          <cell r="BF292" t="e">
            <v>#N/A</v>
          </cell>
          <cell r="BN292" t="e">
            <v>#DIV/0!</v>
          </cell>
          <cell r="BQ292" t="str">
            <v/>
          </cell>
          <cell r="BT292" t="e">
            <v>#N/A</v>
          </cell>
          <cell r="BU292" t="e">
            <v>#N/A</v>
          </cell>
          <cell r="BV292" t="e">
            <v>#N/A</v>
          </cell>
          <cell r="BW292" t="e">
            <v>#N/A</v>
          </cell>
          <cell r="BX292" t="e">
            <v>#N/A</v>
          </cell>
          <cell r="BY292" t="e">
            <v>#N/A</v>
          </cell>
          <cell r="BZ292" t="e">
            <v>#N/A</v>
          </cell>
          <cell r="CA292" t="str">
            <v/>
          </cell>
        </row>
        <row r="293">
          <cell r="AT293" t="e">
            <v>#N/A</v>
          </cell>
          <cell r="AZ293" t="e">
            <v>#N/A</v>
          </cell>
          <cell r="BA293" t="e">
            <v>#DIV/0!</v>
          </cell>
          <cell r="BB293" t="e">
            <v>#N/A</v>
          </cell>
          <cell r="BC293" t="str">
            <v/>
          </cell>
          <cell r="BD293" t="e">
            <v>#N/A</v>
          </cell>
          <cell r="BF293" t="e">
            <v>#N/A</v>
          </cell>
          <cell r="BN293" t="e">
            <v>#DIV/0!</v>
          </cell>
          <cell r="BQ293" t="str">
            <v/>
          </cell>
          <cell r="BT293" t="e">
            <v>#N/A</v>
          </cell>
          <cell r="BU293" t="e">
            <v>#N/A</v>
          </cell>
          <cell r="BV293" t="e">
            <v>#N/A</v>
          </cell>
          <cell r="BW293" t="e">
            <v>#N/A</v>
          </cell>
          <cell r="BX293" t="e">
            <v>#N/A</v>
          </cell>
          <cell r="BY293" t="e">
            <v>#N/A</v>
          </cell>
          <cell r="BZ293" t="e">
            <v>#N/A</v>
          </cell>
          <cell r="CA293" t="str">
            <v/>
          </cell>
        </row>
        <row r="294">
          <cell r="AT294" t="e">
            <v>#N/A</v>
          </cell>
          <cell r="AZ294" t="e">
            <v>#N/A</v>
          </cell>
          <cell r="BA294" t="e">
            <v>#DIV/0!</v>
          </cell>
          <cell r="BB294" t="e">
            <v>#N/A</v>
          </cell>
          <cell r="BC294" t="str">
            <v/>
          </cell>
          <cell r="BD294" t="e">
            <v>#N/A</v>
          </cell>
          <cell r="BF294" t="e">
            <v>#N/A</v>
          </cell>
          <cell r="BN294" t="e">
            <v>#DIV/0!</v>
          </cell>
          <cell r="BQ294" t="str">
            <v/>
          </cell>
          <cell r="BT294" t="e">
            <v>#N/A</v>
          </cell>
          <cell r="BU294" t="e">
            <v>#N/A</v>
          </cell>
          <cell r="BV294" t="e">
            <v>#N/A</v>
          </cell>
          <cell r="BW294" t="e">
            <v>#N/A</v>
          </cell>
          <cell r="BX294" t="e">
            <v>#N/A</v>
          </cell>
          <cell r="BY294" t="e">
            <v>#N/A</v>
          </cell>
          <cell r="BZ294" t="e">
            <v>#N/A</v>
          </cell>
          <cell r="CA294" t="str">
            <v/>
          </cell>
        </row>
        <row r="295">
          <cell r="AT295" t="e">
            <v>#N/A</v>
          </cell>
          <cell r="AZ295" t="e">
            <v>#N/A</v>
          </cell>
          <cell r="BA295" t="e">
            <v>#DIV/0!</v>
          </cell>
          <cell r="BB295" t="e">
            <v>#N/A</v>
          </cell>
          <cell r="BC295" t="str">
            <v/>
          </cell>
          <cell r="BD295" t="e">
            <v>#N/A</v>
          </cell>
          <cell r="BF295" t="e">
            <v>#N/A</v>
          </cell>
          <cell r="BN295" t="e">
            <v>#DIV/0!</v>
          </cell>
          <cell r="BQ295" t="str">
            <v/>
          </cell>
          <cell r="BT295" t="e">
            <v>#N/A</v>
          </cell>
          <cell r="BU295" t="e">
            <v>#N/A</v>
          </cell>
          <cell r="BV295" t="e">
            <v>#N/A</v>
          </cell>
          <cell r="BW295" t="e">
            <v>#N/A</v>
          </cell>
          <cell r="BX295" t="e">
            <v>#N/A</v>
          </cell>
          <cell r="BY295" t="e">
            <v>#N/A</v>
          </cell>
          <cell r="BZ295" t="e">
            <v>#N/A</v>
          </cell>
          <cell r="CA295" t="str">
            <v/>
          </cell>
        </row>
        <row r="296">
          <cell r="AT296" t="e">
            <v>#N/A</v>
          </cell>
          <cell r="AZ296" t="e">
            <v>#N/A</v>
          </cell>
          <cell r="BA296" t="e">
            <v>#DIV/0!</v>
          </cell>
          <cell r="BB296" t="e">
            <v>#N/A</v>
          </cell>
          <cell r="BC296" t="str">
            <v/>
          </cell>
          <cell r="BD296" t="e">
            <v>#N/A</v>
          </cell>
          <cell r="BF296" t="e">
            <v>#N/A</v>
          </cell>
          <cell r="BN296" t="e">
            <v>#DIV/0!</v>
          </cell>
          <cell r="BQ296" t="str">
            <v/>
          </cell>
          <cell r="BT296" t="e">
            <v>#N/A</v>
          </cell>
          <cell r="BU296" t="e">
            <v>#N/A</v>
          </cell>
          <cell r="BV296" t="e">
            <v>#N/A</v>
          </cell>
          <cell r="BW296" t="e">
            <v>#N/A</v>
          </cell>
          <cell r="BX296" t="e">
            <v>#N/A</v>
          </cell>
          <cell r="BY296" t="e">
            <v>#N/A</v>
          </cell>
          <cell r="BZ296" t="e">
            <v>#N/A</v>
          </cell>
          <cell r="CA296" t="str">
            <v/>
          </cell>
        </row>
        <row r="297">
          <cell r="AT297" t="e">
            <v>#N/A</v>
          </cell>
          <cell r="AZ297" t="e">
            <v>#N/A</v>
          </cell>
          <cell r="BA297" t="e">
            <v>#DIV/0!</v>
          </cell>
          <cell r="BB297" t="e">
            <v>#N/A</v>
          </cell>
          <cell r="BC297" t="str">
            <v/>
          </cell>
          <cell r="BD297" t="e">
            <v>#N/A</v>
          </cell>
          <cell r="BF297" t="e">
            <v>#N/A</v>
          </cell>
          <cell r="BN297" t="e">
            <v>#DIV/0!</v>
          </cell>
          <cell r="BQ297" t="str">
            <v/>
          </cell>
          <cell r="BT297" t="e">
            <v>#N/A</v>
          </cell>
          <cell r="BU297" t="e">
            <v>#N/A</v>
          </cell>
          <cell r="BV297" t="e">
            <v>#N/A</v>
          </cell>
          <cell r="BW297" t="e">
            <v>#N/A</v>
          </cell>
          <cell r="BX297" t="e">
            <v>#N/A</v>
          </cell>
          <cell r="BY297" t="e">
            <v>#N/A</v>
          </cell>
          <cell r="BZ297" t="e">
            <v>#N/A</v>
          </cell>
          <cell r="CA297" t="str">
            <v/>
          </cell>
        </row>
        <row r="298">
          <cell r="AT298" t="e">
            <v>#N/A</v>
          </cell>
          <cell r="AZ298" t="e">
            <v>#N/A</v>
          </cell>
          <cell r="BA298" t="e">
            <v>#DIV/0!</v>
          </cell>
          <cell r="BB298" t="e">
            <v>#N/A</v>
          </cell>
          <cell r="BC298" t="str">
            <v/>
          </cell>
          <cell r="BD298" t="e">
            <v>#N/A</v>
          </cell>
          <cell r="BF298" t="e">
            <v>#N/A</v>
          </cell>
          <cell r="BN298" t="e">
            <v>#DIV/0!</v>
          </cell>
          <cell r="BQ298" t="str">
            <v/>
          </cell>
          <cell r="BT298" t="e">
            <v>#N/A</v>
          </cell>
          <cell r="BU298" t="e">
            <v>#N/A</v>
          </cell>
          <cell r="BV298" t="e">
            <v>#N/A</v>
          </cell>
          <cell r="BW298" t="e">
            <v>#N/A</v>
          </cell>
          <cell r="BX298" t="e">
            <v>#N/A</v>
          </cell>
          <cell r="BY298" t="e">
            <v>#N/A</v>
          </cell>
          <cell r="BZ298" t="e">
            <v>#N/A</v>
          </cell>
          <cell r="CA298" t="str">
            <v/>
          </cell>
        </row>
        <row r="299">
          <cell r="AT299" t="e">
            <v>#N/A</v>
          </cell>
          <cell r="AZ299" t="e">
            <v>#N/A</v>
          </cell>
          <cell r="BA299" t="e">
            <v>#DIV/0!</v>
          </cell>
          <cell r="BB299" t="e">
            <v>#N/A</v>
          </cell>
          <cell r="BC299" t="str">
            <v/>
          </cell>
          <cell r="BD299" t="e">
            <v>#N/A</v>
          </cell>
          <cell r="BF299" t="e">
            <v>#N/A</v>
          </cell>
          <cell r="BN299" t="e">
            <v>#DIV/0!</v>
          </cell>
          <cell r="BQ299" t="str">
            <v/>
          </cell>
          <cell r="BT299" t="e">
            <v>#N/A</v>
          </cell>
          <cell r="BU299" t="e">
            <v>#N/A</v>
          </cell>
          <cell r="BV299" t="e">
            <v>#N/A</v>
          </cell>
          <cell r="BW299" t="e">
            <v>#N/A</v>
          </cell>
          <cell r="BX299" t="e">
            <v>#N/A</v>
          </cell>
          <cell r="BY299" t="e">
            <v>#N/A</v>
          </cell>
          <cell r="BZ299" t="e">
            <v>#N/A</v>
          </cell>
          <cell r="CA299" t="str">
            <v/>
          </cell>
        </row>
        <row r="300">
          <cell r="AT300" t="e">
            <v>#N/A</v>
          </cell>
          <cell r="AZ300" t="e">
            <v>#N/A</v>
          </cell>
          <cell r="BA300" t="e">
            <v>#DIV/0!</v>
          </cell>
          <cell r="BB300" t="e">
            <v>#N/A</v>
          </cell>
          <cell r="BC300" t="str">
            <v/>
          </cell>
          <cell r="BD300" t="e">
            <v>#N/A</v>
          </cell>
          <cell r="BF300" t="e">
            <v>#N/A</v>
          </cell>
          <cell r="BN300" t="e">
            <v>#DIV/0!</v>
          </cell>
          <cell r="BQ300" t="str">
            <v/>
          </cell>
          <cell r="BT300" t="e">
            <v>#N/A</v>
          </cell>
          <cell r="BU300" t="e">
            <v>#N/A</v>
          </cell>
          <cell r="BV300" t="e">
            <v>#N/A</v>
          </cell>
          <cell r="BW300" t="e">
            <v>#N/A</v>
          </cell>
          <cell r="BX300" t="e">
            <v>#N/A</v>
          </cell>
          <cell r="BY300" t="e">
            <v>#N/A</v>
          </cell>
          <cell r="BZ300" t="e">
            <v>#N/A</v>
          </cell>
          <cell r="CA300" t="str">
            <v/>
          </cell>
        </row>
        <row r="301">
          <cell r="AT301" t="e">
            <v>#N/A</v>
          </cell>
          <cell r="AZ301" t="e">
            <v>#N/A</v>
          </cell>
          <cell r="BA301" t="e">
            <v>#DIV/0!</v>
          </cell>
          <cell r="BB301" t="e">
            <v>#N/A</v>
          </cell>
          <cell r="BC301" t="str">
            <v/>
          </cell>
          <cell r="BD301" t="e">
            <v>#N/A</v>
          </cell>
          <cell r="BF301" t="e">
            <v>#N/A</v>
          </cell>
          <cell r="BN301" t="e">
            <v>#DIV/0!</v>
          </cell>
          <cell r="BQ301" t="str">
            <v/>
          </cell>
          <cell r="BT301" t="e">
            <v>#N/A</v>
          </cell>
          <cell r="BU301" t="e">
            <v>#N/A</v>
          </cell>
          <cell r="BV301" t="e">
            <v>#N/A</v>
          </cell>
          <cell r="BW301" t="e">
            <v>#N/A</v>
          </cell>
          <cell r="BX301" t="e">
            <v>#N/A</v>
          </cell>
          <cell r="BY301" t="e">
            <v>#N/A</v>
          </cell>
          <cell r="BZ301" t="e">
            <v>#N/A</v>
          </cell>
          <cell r="CA301" t="str">
            <v/>
          </cell>
        </row>
        <row r="302">
          <cell r="AT302" t="e">
            <v>#N/A</v>
          </cell>
          <cell r="AZ302" t="e">
            <v>#N/A</v>
          </cell>
          <cell r="BA302" t="e">
            <v>#DIV/0!</v>
          </cell>
          <cell r="BB302" t="e">
            <v>#N/A</v>
          </cell>
          <cell r="BC302" t="str">
            <v/>
          </cell>
          <cell r="BD302" t="e">
            <v>#N/A</v>
          </cell>
          <cell r="BF302" t="e">
            <v>#N/A</v>
          </cell>
          <cell r="BN302" t="e">
            <v>#DIV/0!</v>
          </cell>
          <cell r="BQ302" t="str">
            <v/>
          </cell>
          <cell r="BT302" t="e">
            <v>#N/A</v>
          </cell>
          <cell r="BU302" t="e">
            <v>#N/A</v>
          </cell>
          <cell r="BV302" t="e">
            <v>#N/A</v>
          </cell>
          <cell r="BW302" t="e">
            <v>#N/A</v>
          </cell>
          <cell r="BX302" t="e">
            <v>#N/A</v>
          </cell>
          <cell r="BY302" t="e">
            <v>#N/A</v>
          </cell>
          <cell r="BZ302" t="e">
            <v>#N/A</v>
          </cell>
          <cell r="CA302" t="str">
            <v/>
          </cell>
        </row>
        <row r="303">
          <cell r="AT303" t="e">
            <v>#N/A</v>
          </cell>
          <cell r="AZ303" t="e">
            <v>#N/A</v>
          </cell>
          <cell r="BA303" t="e">
            <v>#DIV/0!</v>
          </cell>
          <cell r="BB303" t="e">
            <v>#N/A</v>
          </cell>
          <cell r="BC303" t="str">
            <v/>
          </cell>
          <cell r="BD303" t="e">
            <v>#N/A</v>
          </cell>
          <cell r="BF303" t="e">
            <v>#N/A</v>
          </cell>
          <cell r="BN303" t="e">
            <v>#DIV/0!</v>
          </cell>
          <cell r="BQ303" t="str">
            <v/>
          </cell>
          <cell r="BT303" t="e">
            <v>#N/A</v>
          </cell>
          <cell r="BU303" t="e">
            <v>#N/A</v>
          </cell>
          <cell r="BV303" t="e">
            <v>#N/A</v>
          </cell>
          <cell r="BW303" t="e">
            <v>#N/A</v>
          </cell>
          <cell r="BX303" t="e">
            <v>#N/A</v>
          </cell>
          <cell r="BY303" t="e">
            <v>#N/A</v>
          </cell>
          <cell r="BZ303" t="e">
            <v>#N/A</v>
          </cell>
          <cell r="CA303" t="str">
            <v/>
          </cell>
        </row>
        <row r="304">
          <cell r="AT304" t="e">
            <v>#N/A</v>
          </cell>
          <cell r="AZ304" t="e">
            <v>#N/A</v>
          </cell>
          <cell r="BA304" t="e">
            <v>#DIV/0!</v>
          </cell>
          <cell r="BB304" t="e">
            <v>#N/A</v>
          </cell>
          <cell r="BC304" t="str">
            <v/>
          </cell>
          <cell r="BD304" t="e">
            <v>#N/A</v>
          </cell>
          <cell r="BF304" t="e">
            <v>#N/A</v>
          </cell>
          <cell r="BN304" t="e">
            <v>#DIV/0!</v>
          </cell>
          <cell r="BQ304" t="str">
            <v/>
          </cell>
          <cell r="BT304" t="e">
            <v>#N/A</v>
          </cell>
          <cell r="BU304" t="e">
            <v>#N/A</v>
          </cell>
          <cell r="BV304" t="e">
            <v>#N/A</v>
          </cell>
          <cell r="BW304" t="e">
            <v>#N/A</v>
          </cell>
          <cell r="BX304" t="e">
            <v>#N/A</v>
          </cell>
          <cell r="BY304" t="e">
            <v>#N/A</v>
          </cell>
          <cell r="BZ304" t="e">
            <v>#N/A</v>
          </cell>
          <cell r="CA304" t="str">
            <v/>
          </cell>
        </row>
        <row r="305">
          <cell r="AT305" t="e">
            <v>#N/A</v>
          </cell>
          <cell r="AZ305" t="e">
            <v>#N/A</v>
          </cell>
          <cell r="BA305" t="e">
            <v>#DIV/0!</v>
          </cell>
          <cell r="BB305" t="e">
            <v>#N/A</v>
          </cell>
          <cell r="BC305" t="str">
            <v/>
          </cell>
          <cell r="BD305" t="e">
            <v>#N/A</v>
          </cell>
          <cell r="BF305" t="e">
            <v>#N/A</v>
          </cell>
          <cell r="BN305" t="e">
            <v>#DIV/0!</v>
          </cell>
          <cell r="BQ305" t="str">
            <v/>
          </cell>
          <cell r="BT305" t="e">
            <v>#N/A</v>
          </cell>
          <cell r="BU305" t="e">
            <v>#N/A</v>
          </cell>
          <cell r="BV305" t="e">
            <v>#N/A</v>
          </cell>
          <cell r="BW305" t="e">
            <v>#N/A</v>
          </cell>
          <cell r="BX305" t="e">
            <v>#N/A</v>
          </cell>
          <cell r="BY305" t="e">
            <v>#N/A</v>
          </cell>
          <cell r="BZ305" t="e">
            <v>#N/A</v>
          </cell>
          <cell r="CA305" t="str">
            <v/>
          </cell>
        </row>
        <row r="306">
          <cell r="AT306" t="e">
            <v>#N/A</v>
          </cell>
          <cell r="AZ306" t="e">
            <v>#N/A</v>
          </cell>
          <cell r="BA306" t="e">
            <v>#DIV/0!</v>
          </cell>
          <cell r="BB306" t="e">
            <v>#N/A</v>
          </cell>
          <cell r="BC306" t="str">
            <v/>
          </cell>
          <cell r="BD306" t="e">
            <v>#N/A</v>
          </cell>
          <cell r="BF306" t="e">
            <v>#N/A</v>
          </cell>
          <cell r="BN306" t="e">
            <v>#DIV/0!</v>
          </cell>
          <cell r="BQ306" t="str">
            <v/>
          </cell>
          <cell r="BT306" t="e">
            <v>#N/A</v>
          </cell>
          <cell r="BU306" t="e">
            <v>#N/A</v>
          </cell>
          <cell r="BV306" t="e">
            <v>#N/A</v>
          </cell>
          <cell r="BW306" t="e">
            <v>#N/A</v>
          </cell>
          <cell r="BX306" t="e">
            <v>#N/A</v>
          </cell>
          <cell r="BY306" t="e">
            <v>#N/A</v>
          </cell>
          <cell r="BZ306" t="e">
            <v>#N/A</v>
          </cell>
          <cell r="CA306" t="str">
            <v/>
          </cell>
        </row>
        <row r="307">
          <cell r="AT307" t="e">
            <v>#N/A</v>
          </cell>
          <cell r="AZ307" t="e">
            <v>#N/A</v>
          </cell>
          <cell r="BA307" t="e">
            <v>#DIV/0!</v>
          </cell>
          <cell r="BB307" t="e">
            <v>#N/A</v>
          </cell>
          <cell r="BC307" t="str">
            <v/>
          </cell>
          <cell r="BD307" t="e">
            <v>#N/A</v>
          </cell>
          <cell r="BF307" t="e">
            <v>#N/A</v>
          </cell>
          <cell r="BN307" t="e">
            <v>#DIV/0!</v>
          </cell>
          <cell r="BQ307" t="str">
            <v/>
          </cell>
          <cell r="BT307" t="e">
            <v>#N/A</v>
          </cell>
          <cell r="BU307" t="e">
            <v>#N/A</v>
          </cell>
          <cell r="BV307" t="e">
            <v>#N/A</v>
          </cell>
          <cell r="BW307" t="e">
            <v>#N/A</v>
          </cell>
          <cell r="BX307" t="e">
            <v>#N/A</v>
          </cell>
          <cell r="BY307" t="e">
            <v>#N/A</v>
          </cell>
          <cell r="BZ307" t="e">
            <v>#N/A</v>
          </cell>
          <cell r="CA307" t="str">
            <v/>
          </cell>
        </row>
        <row r="308">
          <cell r="AT308" t="e">
            <v>#N/A</v>
          </cell>
          <cell r="AZ308" t="e">
            <v>#N/A</v>
          </cell>
          <cell r="BA308" t="e">
            <v>#DIV/0!</v>
          </cell>
          <cell r="BB308" t="e">
            <v>#N/A</v>
          </cell>
          <cell r="BC308" t="str">
            <v/>
          </cell>
          <cell r="BD308" t="e">
            <v>#N/A</v>
          </cell>
          <cell r="BF308" t="e">
            <v>#N/A</v>
          </cell>
          <cell r="BN308" t="e">
            <v>#DIV/0!</v>
          </cell>
          <cell r="BQ308" t="str">
            <v/>
          </cell>
          <cell r="BT308" t="e">
            <v>#N/A</v>
          </cell>
          <cell r="BU308" t="e">
            <v>#N/A</v>
          </cell>
          <cell r="BV308" t="e">
            <v>#N/A</v>
          </cell>
          <cell r="BW308" t="e">
            <v>#N/A</v>
          </cell>
          <cell r="BX308" t="e">
            <v>#N/A</v>
          </cell>
          <cell r="BY308" t="e">
            <v>#N/A</v>
          </cell>
          <cell r="BZ308" t="e">
            <v>#N/A</v>
          </cell>
          <cell r="CA308" t="str">
            <v/>
          </cell>
        </row>
        <row r="309">
          <cell r="AT309" t="e">
            <v>#N/A</v>
          </cell>
          <cell r="AZ309" t="e">
            <v>#N/A</v>
          </cell>
          <cell r="BA309" t="e">
            <v>#DIV/0!</v>
          </cell>
          <cell r="BB309" t="e">
            <v>#N/A</v>
          </cell>
          <cell r="BC309" t="str">
            <v/>
          </cell>
          <cell r="BD309" t="e">
            <v>#N/A</v>
          </cell>
          <cell r="BF309" t="e">
            <v>#N/A</v>
          </cell>
          <cell r="BN309" t="e">
            <v>#DIV/0!</v>
          </cell>
          <cell r="BQ309" t="str">
            <v/>
          </cell>
          <cell r="BT309" t="e">
            <v>#N/A</v>
          </cell>
          <cell r="BU309" t="e">
            <v>#N/A</v>
          </cell>
          <cell r="BV309" t="e">
            <v>#N/A</v>
          </cell>
          <cell r="BW309" t="e">
            <v>#N/A</v>
          </cell>
          <cell r="BX309" t="e">
            <v>#N/A</v>
          </cell>
          <cell r="BY309" t="e">
            <v>#N/A</v>
          </cell>
          <cell r="BZ309" t="e">
            <v>#N/A</v>
          </cell>
          <cell r="CA309" t="str">
            <v/>
          </cell>
        </row>
        <row r="310">
          <cell r="AT310" t="e">
            <v>#N/A</v>
          </cell>
          <cell r="AZ310" t="e">
            <v>#N/A</v>
          </cell>
          <cell r="BA310" t="e">
            <v>#DIV/0!</v>
          </cell>
          <cell r="BB310" t="e">
            <v>#N/A</v>
          </cell>
          <cell r="BC310" t="str">
            <v/>
          </cell>
          <cell r="BD310" t="e">
            <v>#N/A</v>
          </cell>
          <cell r="BF310" t="e">
            <v>#N/A</v>
          </cell>
          <cell r="BN310" t="e">
            <v>#DIV/0!</v>
          </cell>
          <cell r="BQ310" t="str">
            <v/>
          </cell>
          <cell r="BT310" t="e">
            <v>#N/A</v>
          </cell>
          <cell r="BU310" t="e">
            <v>#N/A</v>
          </cell>
          <cell r="BV310" t="e">
            <v>#N/A</v>
          </cell>
          <cell r="BW310" t="e">
            <v>#N/A</v>
          </cell>
          <cell r="BX310" t="e">
            <v>#N/A</v>
          </cell>
          <cell r="BY310" t="e">
            <v>#N/A</v>
          </cell>
          <cell r="BZ310" t="e">
            <v>#N/A</v>
          </cell>
          <cell r="CA310" t="str">
            <v/>
          </cell>
        </row>
        <row r="311">
          <cell r="AT311" t="e">
            <v>#N/A</v>
          </cell>
          <cell r="AZ311" t="e">
            <v>#N/A</v>
          </cell>
          <cell r="BA311" t="e">
            <v>#DIV/0!</v>
          </cell>
          <cell r="BB311" t="e">
            <v>#N/A</v>
          </cell>
          <cell r="BC311" t="str">
            <v/>
          </cell>
          <cell r="BD311" t="e">
            <v>#N/A</v>
          </cell>
          <cell r="BF311" t="e">
            <v>#N/A</v>
          </cell>
          <cell r="BN311" t="e">
            <v>#DIV/0!</v>
          </cell>
          <cell r="BQ311" t="str">
            <v/>
          </cell>
          <cell r="BT311" t="e">
            <v>#N/A</v>
          </cell>
          <cell r="BU311" t="e">
            <v>#N/A</v>
          </cell>
          <cell r="BV311" t="e">
            <v>#N/A</v>
          </cell>
          <cell r="BW311" t="e">
            <v>#N/A</v>
          </cell>
          <cell r="BX311" t="e">
            <v>#N/A</v>
          </cell>
          <cell r="BY311" t="e">
            <v>#N/A</v>
          </cell>
          <cell r="BZ311" t="e">
            <v>#N/A</v>
          </cell>
          <cell r="CA311" t="str">
            <v/>
          </cell>
        </row>
        <row r="312">
          <cell r="AT312" t="e">
            <v>#N/A</v>
          </cell>
          <cell r="AZ312" t="e">
            <v>#N/A</v>
          </cell>
          <cell r="BA312" t="e">
            <v>#DIV/0!</v>
          </cell>
          <cell r="BB312" t="e">
            <v>#N/A</v>
          </cell>
          <cell r="BC312" t="str">
            <v/>
          </cell>
          <cell r="BD312" t="e">
            <v>#N/A</v>
          </cell>
          <cell r="BF312" t="e">
            <v>#N/A</v>
          </cell>
          <cell r="BN312" t="e">
            <v>#DIV/0!</v>
          </cell>
          <cell r="BQ312" t="str">
            <v/>
          </cell>
          <cell r="BT312" t="e">
            <v>#N/A</v>
          </cell>
          <cell r="BU312" t="e">
            <v>#N/A</v>
          </cell>
          <cell r="BV312" t="e">
            <v>#N/A</v>
          </cell>
          <cell r="BW312" t="e">
            <v>#N/A</v>
          </cell>
          <cell r="BX312" t="e">
            <v>#N/A</v>
          </cell>
          <cell r="BY312" t="e">
            <v>#N/A</v>
          </cell>
          <cell r="BZ312" t="e">
            <v>#N/A</v>
          </cell>
          <cell r="CA312" t="str">
            <v/>
          </cell>
        </row>
        <row r="313">
          <cell r="AT313" t="e">
            <v>#N/A</v>
          </cell>
          <cell r="AZ313" t="e">
            <v>#N/A</v>
          </cell>
          <cell r="BA313" t="e">
            <v>#DIV/0!</v>
          </cell>
          <cell r="BB313" t="e">
            <v>#N/A</v>
          </cell>
          <cell r="BC313" t="str">
            <v/>
          </cell>
          <cell r="BD313" t="e">
            <v>#N/A</v>
          </cell>
          <cell r="BF313" t="e">
            <v>#N/A</v>
          </cell>
          <cell r="BN313" t="e">
            <v>#DIV/0!</v>
          </cell>
          <cell r="BQ313" t="str">
            <v/>
          </cell>
          <cell r="BT313" t="e">
            <v>#N/A</v>
          </cell>
          <cell r="BU313" t="e">
            <v>#N/A</v>
          </cell>
          <cell r="BV313" t="e">
            <v>#N/A</v>
          </cell>
          <cell r="BW313" t="e">
            <v>#N/A</v>
          </cell>
          <cell r="BX313" t="e">
            <v>#N/A</v>
          </cell>
          <cell r="BY313" t="e">
            <v>#N/A</v>
          </cell>
          <cell r="BZ313" t="e">
            <v>#N/A</v>
          </cell>
          <cell r="CA313" t="str">
            <v/>
          </cell>
        </row>
        <row r="314">
          <cell r="AT314" t="e">
            <v>#N/A</v>
          </cell>
          <cell r="AZ314" t="e">
            <v>#REF!</v>
          </cell>
          <cell r="BA314" t="e">
            <v>#DIV/0!</v>
          </cell>
          <cell r="BB314" t="e">
            <v>#N/A</v>
          </cell>
          <cell r="BC314" t="str">
            <v/>
          </cell>
          <cell r="BD314" t="e">
            <v>#REF!</v>
          </cell>
          <cell r="BN314" t="e">
            <v>#DIV/0!</v>
          </cell>
          <cell r="BQ314" t="str">
            <v/>
          </cell>
          <cell r="BT314" t="e">
            <v>#N/A</v>
          </cell>
          <cell r="BU314" t="e">
            <v>#N/A</v>
          </cell>
          <cell r="BV314" t="e">
            <v>#N/A</v>
          </cell>
          <cell r="BW314" t="e">
            <v>#N/A</v>
          </cell>
          <cell r="BX314" t="e">
            <v>#N/A</v>
          </cell>
          <cell r="BY314" t="e">
            <v>#N/A</v>
          </cell>
          <cell r="BZ314" t="e">
            <v>#N/A</v>
          </cell>
          <cell r="CA314" t="str">
            <v/>
          </cell>
        </row>
        <row r="315">
          <cell r="AT315" t="e">
            <v>#N/A</v>
          </cell>
          <cell r="AZ315" t="e">
            <v>#REF!</v>
          </cell>
          <cell r="BA315" t="e">
            <v>#DIV/0!</v>
          </cell>
          <cell r="BB315" t="e">
            <v>#N/A</v>
          </cell>
          <cell r="BC315" t="str">
            <v/>
          </cell>
          <cell r="BD315" t="e">
            <v>#REF!</v>
          </cell>
          <cell r="BN315" t="e">
            <v>#DIV/0!</v>
          </cell>
          <cell r="BQ315" t="str">
            <v/>
          </cell>
          <cell r="BT315" t="e">
            <v>#N/A</v>
          </cell>
          <cell r="BU315" t="e">
            <v>#N/A</v>
          </cell>
          <cell r="BV315" t="e">
            <v>#N/A</v>
          </cell>
          <cell r="BW315" t="e">
            <v>#N/A</v>
          </cell>
          <cell r="BX315" t="e">
            <v>#N/A</v>
          </cell>
          <cell r="BY315" t="e">
            <v>#N/A</v>
          </cell>
          <cell r="BZ315" t="e">
            <v>#N/A</v>
          </cell>
          <cell r="CA315" t="str">
            <v/>
          </cell>
        </row>
        <row r="316">
          <cell r="AT316" t="e">
            <v>#N/A</v>
          </cell>
          <cell r="AZ316" t="e">
            <v>#REF!</v>
          </cell>
          <cell r="BA316" t="e">
            <v>#DIV/0!</v>
          </cell>
          <cell r="BB316" t="e">
            <v>#N/A</v>
          </cell>
          <cell r="BC316" t="str">
            <v/>
          </cell>
          <cell r="BD316" t="e">
            <v>#REF!</v>
          </cell>
          <cell r="BN316" t="e">
            <v>#DIV/0!</v>
          </cell>
          <cell r="BQ316" t="str">
            <v/>
          </cell>
          <cell r="BT316" t="e">
            <v>#N/A</v>
          </cell>
          <cell r="BU316" t="e">
            <v>#N/A</v>
          </cell>
          <cell r="BV316" t="e">
            <v>#N/A</v>
          </cell>
          <cell r="BW316" t="e">
            <v>#N/A</v>
          </cell>
          <cell r="BX316" t="e">
            <v>#N/A</v>
          </cell>
          <cell r="BY316" t="e">
            <v>#N/A</v>
          </cell>
          <cell r="BZ316" t="e">
            <v>#N/A</v>
          </cell>
          <cell r="CA316" t="str">
            <v/>
          </cell>
        </row>
        <row r="317">
          <cell r="AT317" t="e">
            <v>#N/A</v>
          </cell>
          <cell r="AZ317" t="e">
            <v>#REF!</v>
          </cell>
          <cell r="BA317" t="e">
            <v>#DIV/0!</v>
          </cell>
          <cell r="BB317" t="e">
            <v>#N/A</v>
          </cell>
          <cell r="BC317" t="str">
            <v/>
          </cell>
          <cell r="BD317" t="e">
            <v>#REF!</v>
          </cell>
          <cell r="BN317" t="e">
            <v>#DIV/0!</v>
          </cell>
          <cell r="BQ317" t="str">
            <v/>
          </cell>
          <cell r="BT317" t="e">
            <v>#N/A</v>
          </cell>
          <cell r="BU317" t="e">
            <v>#N/A</v>
          </cell>
          <cell r="BV317" t="e">
            <v>#N/A</v>
          </cell>
          <cell r="BW317" t="e">
            <v>#N/A</v>
          </cell>
          <cell r="BX317" t="e">
            <v>#N/A</v>
          </cell>
          <cell r="BY317" t="e">
            <v>#N/A</v>
          </cell>
          <cell r="BZ317" t="e">
            <v>#N/A</v>
          </cell>
          <cell r="CA317" t="str">
            <v/>
          </cell>
        </row>
        <row r="318">
          <cell r="AT318" t="e">
            <v>#N/A</v>
          </cell>
          <cell r="AZ318" t="e">
            <v>#REF!</v>
          </cell>
          <cell r="BA318" t="e">
            <v>#DIV/0!</v>
          </cell>
          <cell r="BB318" t="e">
            <v>#N/A</v>
          </cell>
          <cell r="BC318" t="str">
            <v/>
          </cell>
          <cell r="BD318" t="e">
            <v>#REF!</v>
          </cell>
          <cell r="BN318" t="e">
            <v>#DIV/0!</v>
          </cell>
          <cell r="BQ318" t="str">
            <v/>
          </cell>
          <cell r="BT318" t="e">
            <v>#N/A</v>
          </cell>
          <cell r="BU318" t="e">
            <v>#N/A</v>
          </cell>
          <cell r="BV318" t="e">
            <v>#N/A</v>
          </cell>
          <cell r="BW318" t="e">
            <v>#N/A</v>
          </cell>
          <cell r="BX318" t="e">
            <v>#N/A</v>
          </cell>
          <cell r="BY318" t="e">
            <v>#N/A</v>
          </cell>
          <cell r="BZ318" t="e">
            <v>#N/A</v>
          </cell>
          <cell r="CA318" t="str">
            <v/>
          </cell>
        </row>
        <row r="319">
          <cell r="AT319" t="e">
            <v>#N/A</v>
          </cell>
          <cell r="AZ319" t="e">
            <v>#REF!</v>
          </cell>
          <cell r="BA319" t="e">
            <v>#DIV/0!</v>
          </cell>
          <cell r="BB319" t="e">
            <v>#N/A</v>
          </cell>
          <cell r="BC319" t="str">
            <v/>
          </cell>
          <cell r="BD319" t="e">
            <v>#REF!</v>
          </cell>
          <cell r="BN319" t="e">
            <v>#DIV/0!</v>
          </cell>
          <cell r="BQ319" t="str">
            <v/>
          </cell>
          <cell r="BT319" t="e">
            <v>#N/A</v>
          </cell>
          <cell r="BU319" t="e">
            <v>#N/A</v>
          </cell>
          <cell r="BV319" t="e">
            <v>#N/A</v>
          </cell>
          <cell r="BW319" t="e">
            <v>#N/A</v>
          </cell>
          <cell r="BX319" t="e">
            <v>#N/A</v>
          </cell>
          <cell r="BY319" t="e">
            <v>#N/A</v>
          </cell>
          <cell r="BZ319" t="e">
            <v>#N/A</v>
          </cell>
          <cell r="CA319" t="str">
            <v/>
          </cell>
        </row>
        <row r="320">
          <cell r="AZ320" t="e">
            <v>#REF!</v>
          </cell>
          <cell r="BA320" t="e">
            <v>#DIV/0!</v>
          </cell>
          <cell r="BB320" t="e">
            <v>#N/A</v>
          </cell>
          <cell r="BC320" t="str">
            <v/>
          </cell>
          <cell r="BD320" t="e">
            <v>#REF!</v>
          </cell>
          <cell r="BN320" t="e">
            <v>#DIV/0!</v>
          </cell>
          <cell r="BQ320" t="str">
            <v/>
          </cell>
          <cell r="BT320" t="e">
            <v>#N/A</v>
          </cell>
          <cell r="BU320" t="e">
            <v>#N/A</v>
          </cell>
          <cell r="BV320" t="e">
            <v>#N/A</v>
          </cell>
          <cell r="BW320" t="e">
            <v>#N/A</v>
          </cell>
          <cell r="BX320" t="e">
            <v>#N/A</v>
          </cell>
          <cell r="BY320" t="e">
            <v>#N/A</v>
          </cell>
          <cell r="BZ320" t="e">
            <v>#N/A</v>
          </cell>
          <cell r="CA320" t="str">
            <v/>
          </cell>
        </row>
        <row r="321">
          <cell r="AZ321" t="e">
            <v>#REF!</v>
          </cell>
          <cell r="BA321" t="e">
            <v>#DIV/0!</v>
          </cell>
          <cell r="BB321" t="e">
            <v>#N/A</v>
          </cell>
          <cell r="BC321" t="str">
            <v/>
          </cell>
          <cell r="BD321" t="e">
            <v>#REF!</v>
          </cell>
          <cell r="BN321" t="e">
            <v>#DIV/0!</v>
          </cell>
          <cell r="BQ321" t="str">
            <v/>
          </cell>
          <cell r="BT321" t="e">
            <v>#N/A</v>
          </cell>
          <cell r="BU321" t="e">
            <v>#N/A</v>
          </cell>
          <cell r="BV321" t="e">
            <v>#N/A</v>
          </cell>
          <cell r="BW321" t="e">
            <v>#N/A</v>
          </cell>
          <cell r="BX321" t="e">
            <v>#N/A</v>
          </cell>
          <cell r="BY321" t="e">
            <v>#N/A</v>
          </cell>
          <cell r="BZ321" t="e">
            <v>#N/A</v>
          </cell>
          <cell r="CA321" t="str">
            <v/>
          </cell>
        </row>
        <row r="322">
          <cell r="AZ322" t="e">
            <v>#REF!</v>
          </cell>
          <cell r="BA322" t="e">
            <v>#DIV/0!</v>
          </cell>
          <cell r="BB322" t="e">
            <v>#N/A</v>
          </cell>
          <cell r="BC322" t="str">
            <v/>
          </cell>
          <cell r="BD322" t="e">
            <v>#REF!</v>
          </cell>
          <cell r="BN322" t="e">
            <v>#DIV/0!</v>
          </cell>
          <cell r="BQ322" t="str">
            <v/>
          </cell>
          <cell r="BT322" t="e">
            <v>#N/A</v>
          </cell>
          <cell r="BU322" t="e">
            <v>#N/A</v>
          </cell>
          <cell r="BV322" t="e">
            <v>#N/A</v>
          </cell>
          <cell r="BW322" t="e">
            <v>#N/A</v>
          </cell>
          <cell r="BX322" t="e">
            <v>#N/A</v>
          </cell>
          <cell r="BY322" t="e">
            <v>#N/A</v>
          </cell>
          <cell r="BZ322" t="e">
            <v>#N/A</v>
          </cell>
          <cell r="CA322" t="str">
            <v/>
          </cell>
        </row>
        <row r="323">
          <cell r="AZ323" t="e">
            <v>#REF!</v>
          </cell>
          <cell r="BA323" t="e">
            <v>#DIV/0!</v>
          </cell>
          <cell r="BB323" t="e">
            <v>#N/A</v>
          </cell>
          <cell r="BC323" t="str">
            <v/>
          </cell>
          <cell r="BD323" t="e">
            <v>#REF!</v>
          </cell>
          <cell r="BN323" t="e">
            <v>#DIV/0!</v>
          </cell>
          <cell r="BQ323" t="str">
            <v/>
          </cell>
          <cell r="BT323" t="e">
            <v>#N/A</v>
          </cell>
          <cell r="BU323" t="e">
            <v>#N/A</v>
          </cell>
          <cell r="BV323" t="e">
            <v>#N/A</v>
          </cell>
          <cell r="BW323" t="e">
            <v>#N/A</v>
          </cell>
          <cell r="BX323" t="e">
            <v>#N/A</v>
          </cell>
          <cell r="BY323" t="e">
            <v>#N/A</v>
          </cell>
          <cell r="BZ323" t="e">
            <v>#N/A</v>
          </cell>
          <cell r="CA323" t="str">
            <v/>
          </cell>
        </row>
        <row r="324">
          <cell r="AZ324" t="e">
            <v>#REF!</v>
          </cell>
          <cell r="BA324" t="e">
            <v>#DIV/0!</v>
          </cell>
          <cell r="BB324" t="e">
            <v>#N/A</v>
          </cell>
          <cell r="BC324" t="str">
            <v/>
          </cell>
          <cell r="BD324" t="e">
            <v>#REF!</v>
          </cell>
          <cell r="BN324" t="e">
            <v>#DIV/0!</v>
          </cell>
          <cell r="BQ324" t="str">
            <v/>
          </cell>
          <cell r="BT324" t="e">
            <v>#N/A</v>
          </cell>
          <cell r="BU324" t="e">
            <v>#N/A</v>
          </cell>
          <cell r="BV324" t="e">
            <v>#N/A</v>
          </cell>
          <cell r="BW324" t="e">
            <v>#N/A</v>
          </cell>
          <cell r="BX324" t="e">
            <v>#N/A</v>
          </cell>
          <cell r="BY324" t="e">
            <v>#N/A</v>
          </cell>
          <cell r="BZ324" t="e">
            <v>#N/A</v>
          </cell>
          <cell r="CA324" t="str">
            <v/>
          </cell>
        </row>
        <row r="325">
          <cell r="AZ325" t="e">
            <v>#REF!</v>
          </cell>
          <cell r="BA325" t="e">
            <v>#DIV/0!</v>
          </cell>
          <cell r="BB325" t="e">
            <v>#N/A</v>
          </cell>
          <cell r="BC325" t="str">
            <v/>
          </cell>
          <cell r="BD325" t="e">
            <v>#REF!</v>
          </cell>
          <cell r="BN325" t="e">
            <v>#DIV/0!</v>
          </cell>
          <cell r="BQ325" t="str">
            <v/>
          </cell>
          <cell r="BT325" t="e">
            <v>#N/A</v>
          </cell>
          <cell r="BU325" t="e">
            <v>#N/A</v>
          </cell>
          <cell r="BV325" t="e">
            <v>#N/A</v>
          </cell>
          <cell r="BW325" t="e">
            <v>#N/A</v>
          </cell>
          <cell r="BX325" t="e">
            <v>#N/A</v>
          </cell>
          <cell r="BY325" t="e">
            <v>#N/A</v>
          </cell>
          <cell r="BZ325" t="e">
            <v>#N/A</v>
          </cell>
          <cell r="CA325" t="str">
            <v/>
          </cell>
        </row>
        <row r="326">
          <cell r="AZ326" t="e">
            <v>#REF!</v>
          </cell>
          <cell r="BA326" t="e">
            <v>#DIV/0!</v>
          </cell>
          <cell r="BB326" t="e">
            <v>#N/A</v>
          </cell>
          <cell r="BC326" t="str">
            <v/>
          </cell>
          <cell r="BD326" t="e">
            <v>#REF!</v>
          </cell>
          <cell r="BN326" t="e">
            <v>#DIV/0!</v>
          </cell>
          <cell r="BT326" t="e">
            <v>#N/A</v>
          </cell>
          <cell r="BU326" t="e">
            <v>#N/A</v>
          </cell>
          <cell r="BV326" t="e">
            <v>#N/A</v>
          </cell>
          <cell r="BW326" t="e">
            <v>#N/A</v>
          </cell>
          <cell r="BX326" t="e">
            <v>#N/A</v>
          </cell>
          <cell r="BY326" t="e">
            <v>#N/A</v>
          </cell>
          <cell r="BZ326" t="e">
            <v>#N/A</v>
          </cell>
          <cell r="CA326" t="str">
            <v/>
          </cell>
        </row>
        <row r="327">
          <cell r="AZ327" t="e">
            <v>#REF!</v>
          </cell>
          <cell r="BA327" t="e">
            <v>#DIV/0!</v>
          </cell>
          <cell r="BB327" t="e">
            <v>#N/A</v>
          </cell>
          <cell r="BC327" t="str">
            <v/>
          </cell>
          <cell r="BD327" t="e">
            <v>#REF!</v>
          </cell>
          <cell r="BN327" t="e">
            <v>#DIV/0!</v>
          </cell>
          <cell r="BT327" t="e">
            <v>#N/A</v>
          </cell>
          <cell r="BU327" t="e">
            <v>#N/A</v>
          </cell>
          <cell r="BV327" t="e">
            <v>#N/A</v>
          </cell>
          <cell r="BW327" t="e">
            <v>#N/A</v>
          </cell>
          <cell r="BX327" t="e">
            <v>#N/A</v>
          </cell>
          <cell r="BY327" t="e">
            <v>#N/A</v>
          </cell>
          <cell r="BZ327" t="e">
            <v>#N/A</v>
          </cell>
          <cell r="CA327" t="str">
            <v/>
          </cell>
        </row>
        <row r="328">
          <cell r="AY328" t="e">
            <v>#N/A</v>
          </cell>
          <cell r="AZ328" t="e">
            <v>#REF!</v>
          </cell>
          <cell r="BA328" t="e">
            <v>#DIV/0!</v>
          </cell>
          <cell r="BB328" t="e">
            <v>#N/A</v>
          </cell>
          <cell r="BC328" t="str">
            <v/>
          </cell>
          <cell r="BD328" t="e">
            <v>#REF!</v>
          </cell>
          <cell r="BN328" t="e">
            <v>#DIV/0!</v>
          </cell>
          <cell r="BT328" t="e">
            <v>#N/A</v>
          </cell>
          <cell r="BU328" t="e">
            <v>#N/A</v>
          </cell>
          <cell r="BV328" t="e">
            <v>#N/A</v>
          </cell>
          <cell r="BW328" t="e">
            <v>#N/A</v>
          </cell>
          <cell r="BX328" t="e">
            <v>#N/A</v>
          </cell>
          <cell r="BY328" t="e">
            <v>#N/A</v>
          </cell>
          <cell r="BZ328" t="e">
            <v>#N/A</v>
          </cell>
          <cell r="CA328" t="str">
            <v/>
          </cell>
        </row>
        <row r="329">
          <cell r="AY329" t="e">
            <v>#N/A</v>
          </cell>
          <cell r="AZ329" t="e">
            <v>#REF!</v>
          </cell>
          <cell r="BA329" t="e">
            <v>#DIV/0!</v>
          </cell>
          <cell r="BB329" t="e">
            <v>#N/A</v>
          </cell>
          <cell r="BC329" t="str">
            <v/>
          </cell>
          <cell r="BD329" t="e">
            <v>#REF!</v>
          </cell>
          <cell r="BN329" t="e">
            <v>#DIV/0!</v>
          </cell>
          <cell r="BT329" t="e">
            <v>#N/A</v>
          </cell>
          <cell r="BU329" t="e">
            <v>#N/A</v>
          </cell>
          <cell r="BV329" t="e">
            <v>#N/A</v>
          </cell>
          <cell r="BW329" t="e">
            <v>#N/A</v>
          </cell>
          <cell r="BX329" t="e">
            <v>#N/A</v>
          </cell>
          <cell r="BY329" t="e">
            <v>#N/A</v>
          </cell>
          <cell r="BZ329" t="e">
            <v>#N/A</v>
          </cell>
          <cell r="CA329" t="str">
            <v/>
          </cell>
        </row>
        <row r="330">
          <cell r="AZ330" t="e">
            <v>#REF!</v>
          </cell>
          <cell r="BA330" t="e">
            <v>#DIV/0!</v>
          </cell>
          <cell r="BB330" t="e">
            <v>#N/A</v>
          </cell>
          <cell r="BC330" t="str">
            <v/>
          </cell>
          <cell r="BD330" t="e">
            <v>#REF!</v>
          </cell>
          <cell r="BN330" t="e">
            <v>#DIV/0!</v>
          </cell>
          <cell r="BT330" t="e">
            <v>#N/A</v>
          </cell>
          <cell r="BU330" t="e">
            <v>#N/A</v>
          </cell>
          <cell r="BV330" t="e">
            <v>#N/A</v>
          </cell>
          <cell r="BW330" t="e">
            <v>#N/A</v>
          </cell>
          <cell r="BX330" t="e">
            <v>#N/A</v>
          </cell>
          <cell r="BY330" t="e">
            <v>#N/A</v>
          </cell>
          <cell r="BZ330" t="e">
            <v>#N/A</v>
          </cell>
          <cell r="CA330" t="str">
            <v/>
          </cell>
        </row>
        <row r="331">
          <cell r="AZ331" t="e">
            <v>#REF!</v>
          </cell>
          <cell r="BA331" t="e">
            <v>#DIV/0!</v>
          </cell>
          <cell r="BB331" t="e">
            <v>#N/A</v>
          </cell>
          <cell r="BC331" t="str">
            <v/>
          </cell>
          <cell r="BD331" t="e">
            <v>#REF!</v>
          </cell>
          <cell r="BN331" t="e">
            <v>#DIV/0!</v>
          </cell>
          <cell r="BT331" t="e">
            <v>#N/A</v>
          </cell>
          <cell r="BU331" t="e">
            <v>#N/A</v>
          </cell>
          <cell r="BV331" t="e">
            <v>#N/A</v>
          </cell>
          <cell r="BW331" t="e">
            <v>#N/A</v>
          </cell>
          <cell r="BX331" t="e">
            <v>#N/A</v>
          </cell>
          <cell r="BY331" t="e">
            <v>#N/A</v>
          </cell>
          <cell r="BZ331" t="e">
            <v>#N/A</v>
          </cell>
          <cell r="CA331" t="str">
            <v/>
          </cell>
        </row>
        <row r="332">
          <cell r="AZ332" t="e">
            <v>#REF!</v>
          </cell>
          <cell r="BA332" t="e">
            <v>#DIV/0!</v>
          </cell>
          <cell r="BB332" t="e">
            <v>#N/A</v>
          </cell>
          <cell r="BC332" t="str">
            <v/>
          </cell>
          <cell r="BD332" t="e">
            <v>#REF!</v>
          </cell>
          <cell r="BN332" t="e">
            <v>#DIV/0!</v>
          </cell>
          <cell r="BT332" t="e">
            <v>#N/A</v>
          </cell>
          <cell r="BU332" t="e">
            <v>#N/A</v>
          </cell>
          <cell r="BV332" t="e">
            <v>#N/A</v>
          </cell>
          <cell r="BW332" t="e">
            <v>#N/A</v>
          </cell>
          <cell r="BX332" t="e">
            <v>#N/A</v>
          </cell>
          <cell r="BY332" t="e">
            <v>#N/A</v>
          </cell>
          <cell r="BZ332" t="e">
            <v>#N/A</v>
          </cell>
          <cell r="CA332" t="str">
            <v/>
          </cell>
        </row>
        <row r="333">
          <cell r="AZ333" t="e">
            <v>#REF!</v>
          </cell>
          <cell r="BA333" t="e">
            <v>#DIV/0!</v>
          </cell>
          <cell r="BB333" t="e">
            <v>#N/A</v>
          </cell>
          <cell r="BC333" t="str">
            <v/>
          </cell>
          <cell r="BD333" t="e">
            <v>#REF!</v>
          </cell>
          <cell r="BN333" t="e">
            <v>#DIV/0!</v>
          </cell>
          <cell r="BT333" t="e">
            <v>#N/A</v>
          </cell>
          <cell r="BU333" t="e">
            <v>#N/A</v>
          </cell>
          <cell r="BV333" t="e">
            <v>#N/A</v>
          </cell>
          <cell r="BW333" t="e">
            <v>#N/A</v>
          </cell>
          <cell r="BX333" t="e">
            <v>#N/A</v>
          </cell>
          <cell r="BY333" t="e">
            <v>#N/A</v>
          </cell>
          <cell r="BZ333" t="e">
            <v>#N/A</v>
          </cell>
          <cell r="CA333" t="str">
            <v/>
          </cell>
        </row>
        <row r="334">
          <cell r="AZ334" t="e">
            <v>#REF!</v>
          </cell>
          <cell r="BA334" t="e">
            <v>#DIV/0!</v>
          </cell>
          <cell r="BB334" t="e">
            <v>#N/A</v>
          </cell>
          <cell r="BC334" t="str">
            <v/>
          </cell>
          <cell r="BD334" t="e">
            <v>#REF!</v>
          </cell>
          <cell r="BN334" t="e">
            <v>#DIV/0!</v>
          </cell>
          <cell r="BT334" t="e">
            <v>#N/A</v>
          </cell>
          <cell r="BU334" t="e">
            <v>#N/A</v>
          </cell>
          <cell r="BV334" t="e">
            <v>#N/A</v>
          </cell>
          <cell r="BW334" t="e">
            <v>#N/A</v>
          </cell>
          <cell r="BX334" t="e">
            <v>#N/A</v>
          </cell>
          <cell r="BY334" t="e">
            <v>#N/A</v>
          </cell>
          <cell r="BZ334" t="e">
            <v>#N/A</v>
          </cell>
          <cell r="CA334" t="str">
            <v/>
          </cell>
        </row>
        <row r="335">
          <cell r="AZ335" t="e">
            <v>#REF!</v>
          </cell>
          <cell r="BA335" t="e">
            <v>#DIV/0!</v>
          </cell>
          <cell r="BB335" t="e">
            <v>#N/A</v>
          </cell>
          <cell r="BC335" t="str">
            <v/>
          </cell>
          <cell r="BD335" t="e">
            <v>#REF!</v>
          </cell>
          <cell r="BN335" t="e">
            <v>#DIV/0!</v>
          </cell>
          <cell r="BT335" t="e">
            <v>#N/A</v>
          </cell>
          <cell r="BU335" t="e">
            <v>#N/A</v>
          </cell>
          <cell r="BV335" t="e">
            <v>#N/A</v>
          </cell>
          <cell r="BW335" t="e">
            <v>#N/A</v>
          </cell>
          <cell r="BX335" t="e">
            <v>#N/A</v>
          </cell>
          <cell r="BY335" t="e">
            <v>#N/A</v>
          </cell>
          <cell r="BZ335" t="e">
            <v>#N/A</v>
          </cell>
          <cell r="CA335" t="str">
            <v/>
          </cell>
        </row>
        <row r="336">
          <cell r="AZ336" t="e">
            <v>#REF!</v>
          </cell>
          <cell r="BA336" t="e">
            <v>#DIV/0!</v>
          </cell>
          <cell r="BB336" t="e">
            <v>#N/A</v>
          </cell>
          <cell r="BC336" t="str">
            <v/>
          </cell>
          <cell r="BD336" t="e">
            <v>#REF!</v>
          </cell>
          <cell r="BN336" t="e">
            <v>#DIV/0!</v>
          </cell>
          <cell r="BT336" t="e">
            <v>#N/A</v>
          </cell>
          <cell r="BU336" t="e">
            <v>#N/A</v>
          </cell>
          <cell r="BV336" t="e">
            <v>#N/A</v>
          </cell>
          <cell r="BW336" t="e">
            <v>#N/A</v>
          </cell>
          <cell r="BX336" t="e">
            <v>#N/A</v>
          </cell>
          <cell r="BY336" t="e">
            <v>#N/A</v>
          </cell>
          <cell r="BZ336" t="e">
            <v>#N/A</v>
          </cell>
          <cell r="CA336" t="str">
            <v/>
          </cell>
        </row>
        <row r="337">
          <cell r="AZ337" t="e">
            <v>#REF!</v>
          </cell>
          <cell r="BA337" t="e">
            <v>#DIV/0!</v>
          </cell>
          <cell r="BB337" t="e">
            <v>#N/A</v>
          </cell>
          <cell r="BC337" t="str">
            <v/>
          </cell>
          <cell r="BD337" t="e">
            <v>#REF!</v>
          </cell>
        </row>
        <row r="338">
          <cell r="D338">
            <v>4</v>
          </cell>
          <cell r="E338">
            <v>5</v>
          </cell>
          <cell r="F338">
            <v>6</v>
          </cell>
          <cell r="G338">
            <v>7</v>
          </cell>
          <cell r="H338">
            <v>8</v>
          </cell>
          <cell r="I338">
            <v>9</v>
          </cell>
          <cell r="J338">
            <v>10</v>
          </cell>
          <cell r="K338">
            <v>11</v>
          </cell>
          <cell r="L338">
            <v>12</v>
          </cell>
          <cell r="M338">
            <v>13</v>
          </cell>
          <cell r="N338">
            <v>14</v>
          </cell>
          <cell r="O338">
            <v>15</v>
          </cell>
          <cell r="P338">
            <v>16</v>
          </cell>
          <cell r="Q338">
            <v>17</v>
          </cell>
          <cell r="R338">
            <v>18</v>
          </cell>
          <cell r="S338">
            <v>19</v>
          </cell>
          <cell r="T338">
            <v>20</v>
          </cell>
          <cell r="U338">
            <v>21</v>
          </cell>
          <cell r="V338">
            <v>22</v>
          </cell>
          <cell r="W338">
            <v>23</v>
          </cell>
          <cell r="X338">
            <v>24</v>
          </cell>
          <cell r="Y338">
            <v>25</v>
          </cell>
          <cell r="Z338">
            <v>26</v>
          </cell>
          <cell r="AA338">
            <v>27</v>
          </cell>
          <cell r="AB338">
            <v>28</v>
          </cell>
          <cell r="AC338">
            <v>29</v>
          </cell>
          <cell r="AD338">
            <v>30</v>
          </cell>
          <cell r="AE338">
            <v>31</v>
          </cell>
          <cell r="AF338">
            <v>32</v>
          </cell>
          <cell r="AG338">
            <v>33</v>
          </cell>
          <cell r="AH338">
            <v>34</v>
          </cell>
          <cell r="AI338">
            <v>35</v>
          </cell>
          <cell r="AJ338">
            <v>36</v>
          </cell>
          <cell r="AK338">
            <v>37</v>
          </cell>
          <cell r="AL338">
            <v>38</v>
          </cell>
          <cell r="AM338">
            <v>39</v>
          </cell>
          <cell r="AN338">
            <v>40</v>
          </cell>
          <cell r="AO338">
            <v>41</v>
          </cell>
          <cell r="AP338">
            <v>42</v>
          </cell>
          <cell r="AQ338">
            <v>43</v>
          </cell>
          <cell r="AR338">
            <v>44</v>
          </cell>
          <cell r="AS338">
            <v>45</v>
          </cell>
          <cell r="AT338">
            <v>46</v>
          </cell>
          <cell r="AU338">
            <v>47</v>
          </cell>
          <cell r="AV338">
            <v>48</v>
          </cell>
          <cell r="AW338">
            <v>49</v>
          </cell>
          <cell r="AX338">
            <v>50</v>
          </cell>
          <cell r="AY338">
            <v>51</v>
          </cell>
          <cell r="AZ338">
            <v>52</v>
          </cell>
          <cell r="BA338">
            <v>53</v>
          </cell>
          <cell r="BB338">
            <v>54</v>
          </cell>
          <cell r="BC338" t="str">
            <v/>
          </cell>
          <cell r="BD338">
            <v>56</v>
          </cell>
          <cell r="BF338">
            <v>57</v>
          </cell>
          <cell r="BU338">
            <v>58</v>
          </cell>
          <cell r="BV338">
            <v>59</v>
          </cell>
          <cell r="BW338">
            <v>60</v>
          </cell>
          <cell r="BX338">
            <v>61</v>
          </cell>
          <cell r="BY338">
            <v>62</v>
          </cell>
          <cell r="BZ338">
            <v>63</v>
          </cell>
          <cell r="CA338">
            <v>64</v>
          </cell>
        </row>
        <row r="339">
          <cell r="AZ339" t="e">
            <v>#REF!</v>
          </cell>
          <cell r="BA339" t="e">
            <v>#DIV/0!</v>
          </cell>
          <cell r="BB339" t="e">
            <v>#N/A</v>
          </cell>
          <cell r="BC339" t="str">
            <v/>
          </cell>
          <cell r="BD339" t="e">
            <v>#REF!</v>
          </cell>
        </row>
        <row r="340">
          <cell r="AZ340" t="e">
            <v>#REF!</v>
          </cell>
          <cell r="BA340" t="e">
            <v>#DIV/0!</v>
          </cell>
          <cell r="BB340" t="e">
            <v>#N/A</v>
          </cell>
          <cell r="BC340" t="str">
            <v/>
          </cell>
        </row>
        <row r="341">
          <cell r="AZ341" t="e">
            <v>#REF!</v>
          </cell>
          <cell r="BA341" t="e">
            <v>#DIV/0!</v>
          </cell>
          <cell r="BB341" t="e">
            <v>#N/A</v>
          </cell>
          <cell r="BC341" t="str">
            <v/>
          </cell>
        </row>
        <row r="342">
          <cell r="AZ342" t="e">
            <v>#REF!</v>
          </cell>
          <cell r="BA342" t="e">
            <v>#DIV/0!</v>
          </cell>
          <cell r="BB342" t="e">
            <v>#N/A</v>
          </cell>
          <cell r="BC342" t="str">
            <v/>
          </cell>
        </row>
        <row r="343">
          <cell r="AZ343" t="e">
            <v>#REF!</v>
          </cell>
          <cell r="BA343" t="e">
            <v>#DIV/0!</v>
          </cell>
          <cell r="BB343" t="e">
            <v>#N/A</v>
          </cell>
          <cell r="BC343" t="str">
            <v/>
          </cell>
        </row>
        <row r="344">
          <cell r="AZ344" t="e">
            <v>#REF!</v>
          </cell>
          <cell r="BA344" t="e">
            <v>#DIV/0!</v>
          </cell>
          <cell r="BB344" t="e">
            <v>#N/A</v>
          </cell>
          <cell r="BC344" t="str">
            <v/>
          </cell>
        </row>
        <row r="345">
          <cell r="AZ345" t="e">
            <v>#REF!</v>
          </cell>
          <cell r="BA345" t="e">
            <v>#DIV/0!</v>
          </cell>
          <cell r="BB345" t="e">
            <v>#N/A</v>
          </cell>
          <cell r="BC345" t="str">
            <v/>
          </cell>
        </row>
        <row r="346">
          <cell r="AZ346" t="e">
            <v>#REF!</v>
          </cell>
          <cell r="BA346" t="e">
            <v>#DIV/0!</v>
          </cell>
          <cell r="BB346" t="e">
            <v>#N/A</v>
          </cell>
          <cell r="BC346" t="str">
            <v/>
          </cell>
        </row>
        <row r="347">
          <cell r="AZ347" t="e">
            <v>#REF!</v>
          </cell>
          <cell r="BA347" t="e">
            <v>#DIV/0!</v>
          </cell>
          <cell r="BB347" t="e">
            <v>#N/A</v>
          </cell>
          <cell r="BC347" t="str">
            <v/>
          </cell>
        </row>
        <row r="348">
          <cell r="AZ348" t="e">
            <v>#REF!</v>
          </cell>
          <cell r="BB348" t="e">
            <v>#N/A</v>
          </cell>
          <cell r="BC348" t="str">
            <v/>
          </cell>
        </row>
        <row r="349">
          <cell r="AZ349" t="e">
            <v>#REF!</v>
          </cell>
          <cell r="BB349" t="e">
            <v>#N/A</v>
          </cell>
          <cell r="BC349" t="str">
            <v/>
          </cell>
        </row>
        <row r="350">
          <cell r="AZ350" t="e">
            <v>#REF!</v>
          </cell>
          <cell r="BB350" t="e">
            <v>#N/A</v>
          </cell>
          <cell r="BC350" t="str">
            <v/>
          </cell>
        </row>
        <row r="351">
          <cell r="AZ351" t="e">
            <v>#REF!</v>
          </cell>
          <cell r="BB351" t="e">
            <v>#N/A</v>
          </cell>
          <cell r="BC351" t="str">
            <v/>
          </cell>
        </row>
        <row r="352">
          <cell r="AZ352" t="e">
            <v>#REF!</v>
          </cell>
          <cell r="BB352" t="e">
            <v>#N/A</v>
          </cell>
          <cell r="BC352" t="str">
            <v/>
          </cell>
        </row>
        <row r="353">
          <cell r="AZ353" t="e">
            <v>#REF!</v>
          </cell>
          <cell r="BB353" t="e">
            <v>#N/A</v>
          </cell>
          <cell r="BC353" t="str">
            <v/>
          </cell>
        </row>
        <row r="354">
          <cell r="AZ354" t="e">
            <v>#REF!</v>
          </cell>
          <cell r="BB354" t="e">
            <v>#N/A</v>
          </cell>
          <cell r="BC354" t="str">
            <v/>
          </cell>
        </row>
        <row r="355">
          <cell r="AZ355" t="e">
            <v>#REF!</v>
          </cell>
          <cell r="BB355" t="e">
            <v>#N/A</v>
          </cell>
          <cell r="BC355" t="str">
            <v/>
          </cell>
        </row>
        <row r="356">
          <cell r="AZ356" t="e">
            <v>#REF!</v>
          </cell>
          <cell r="BB356" t="e">
            <v>#N/A</v>
          </cell>
          <cell r="BC356" t="str">
            <v/>
          </cell>
        </row>
        <row r="357">
          <cell r="AZ357" t="e">
            <v>#REF!</v>
          </cell>
          <cell r="BB357" t="e">
            <v>#N/A</v>
          </cell>
          <cell r="BC357" t="str">
            <v/>
          </cell>
        </row>
        <row r="358">
          <cell r="AZ358" t="e">
            <v>#REF!</v>
          </cell>
          <cell r="BB358" t="e">
            <v>#N/A</v>
          </cell>
          <cell r="BC358" t="str">
            <v/>
          </cell>
        </row>
        <row r="359">
          <cell r="AZ359" t="e">
            <v>#REF!</v>
          </cell>
          <cell r="BB359" t="e">
            <v>#N/A</v>
          </cell>
          <cell r="BC359" t="str">
            <v/>
          </cell>
        </row>
        <row r="360">
          <cell r="AZ360" t="e">
            <v>#REF!</v>
          </cell>
          <cell r="BB360" t="e">
            <v>#N/A</v>
          </cell>
          <cell r="BC360" t="str">
            <v/>
          </cell>
        </row>
        <row r="361">
          <cell r="AZ361" t="e">
            <v>#REF!</v>
          </cell>
          <cell r="BB361" t="e">
            <v>#N/A</v>
          </cell>
          <cell r="BC361" t="str">
            <v/>
          </cell>
        </row>
        <row r="362">
          <cell r="AZ362" t="e">
            <v>#REF!</v>
          </cell>
          <cell r="BB362" t="e">
            <v>#N/A</v>
          </cell>
          <cell r="BC362" t="str">
            <v/>
          </cell>
        </row>
        <row r="363">
          <cell r="AZ363" t="e">
            <v>#REF!</v>
          </cell>
          <cell r="BB363" t="e">
            <v>#N/A</v>
          </cell>
          <cell r="BC363" t="str">
            <v/>
          </cell>
        </row>
        <row r="364">
          <cell r="AZ364" t="e">
            <v>#REF!</v>
          </cell>
          <cell r="BB364" t="e">
            <v>#N/A</v>
          </cell>
          <cell r="BC364" t="str">
            <v/>
          </cell>
        </row>
        <row r="365">
          <cell r="AZ365" t="e">
            <v>#REF!</v>
          </cell>
          <cell r="BB365" t="e">
            <v>#N/A</v>
          </cell>
          <cell r="BC365" t="str">
            <v/>
          </cell>
        </row>
        <row r="366">
          <cell r="AZ366" t="e">
            <v>#REF!</v>
          </cell>
          <cell r="BB366" t="e">
            <v>#N/A</v>
          </cell>
          <cell r="BC366" t="str">
            <v/>
          </cell>
        </row>
        <row r="367">
          <cell r="AZ367" t="e">
            <v>#REF!</v>
          </cell>
          <cell r="BB367" t="e">
            <v>#N/A</v>
          </cell>
          <cell r="BC367" t="str">
            <v/>
          </cell>
        </row>
        <row r="368">
          <cell r="AZ368" t="e">
            <v>#REF!</v>
          </cell>
          <cell r="BB368" t="e">
            <v>#N/A</v>
          </cell>
          <cell r="BC368" t="str">
            <v/>
          </cell>
        </row>
        <row r="369">
          <cell r="AZ369" t="e">
            <v>#REF!</v>
          </cell>
          <cell r="BB369" t="e">
            <v>#N/A</v>
          </cell>
          <cell r="BC369" t="str">
            <v/>
          </cell>
        </row>
        <row r="370">
          <cell r="AZ370" t="e">
            <v>#REF!</v>
          </cell>
          <cell r="BB370" t="e">
            <v>#N/A</v>
          </cell>
          <cell r="BC370" t="str">
            <v/>
          </cell>
        </row>
        <row r="371">
          <cell r="AZ371" t="e">
            <v>#REF!</v>
          </cell>
          <cell r="BB371" t="e">
            <v>#N/A</v>
          </cell>
          <cell r="BC371" t="str">
            <v/>
          </cell>
        </row>
        <row r="372">
          <cell r="AZ372" t="e">
            <v>#REF!</v>
          </cell>
          <cell r="BB372" t="e">
            <v>#N/A</v>
          </cell>
          <cell r="BC372" t="str">
            <v/>
          </cell>
        </row>
        <row r="373">
          <cell r="AZ373" t="e">
            <v>#REF!</v>
          </cell>
          <cell r="BB373" t="e">
            <v>#N/A</v>
          </cell>
          <cell r="BC373" t="str">
            <v/>
          </cell>
        </row>
        <row r="374">
          <cell r="AZ374" t="e">
            <v>#REF!</v>
          </cell>
          <cell r="BB374" t="e">
            <v>#N/A</v>
          </cell>
          <cell r="BC374" t="str">
            <v/>
          </cell>
        </row>
        <row r="375">
          <cell r="AZ375" t="e">
            <v>#REF!</v>
          </cell>
          <cell r="BB375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 t="str">
            <v>姓名</v>
          </cell>
          <cell r="C3" t="str">
            <v>驗證日期</v>
          </cell>
          <cell r="D3" t="str">
            <v>檢驗項目</v>
          </cell>
          <cell r="E3" t="str">
            <v>檢驗值</v>
          </cell>
        </row>
        <row r="4">
          <cell r="B4" t="str">
            <v>呂文進</v>
          </cell>
          <cell r="C4">
            <v>20230308</v>
          </cell>
          <cell r="D4" t="str">
            <v>RET-HE</v>
          </cell>
          <cell r="E4">
            <v>20.6</v>
          </cell>
        </row>
        <row r="5">
          <cell r="B5" t="str">
            <v>楊六合</v>
          </cell>
          <cell r="C5">
            <v>20230308</v>
          </cell>
          <cell r="D5" t="str">
            <v>RET-HE</v>
          </cell>
          <cell r="E5">
            <v>33.700000000000003</v>
          </cell>
        </row>
        <row r="6">
          <cell r="B6" t="str">
            <v>邱創貝</v>
          </cell>
          <cell r="C6">
            <v>20230313</v>
          </cell>
          <cell r="D6" t="str">
            <v>RET-HE</v>
          </cell>
          <cell r="E6">
            <v>34.5</v>
          </cell>
        </row>
        <row r="7">
          <cell r="B7" t="str">
            <v>潘國強</v>
          </cell>
          <cell r="C7">
            <v>20230308</v>
          </cell>
          <cell r="D7" t="str">
            <v>RET-HE</v>
          </cell>
          <cell r="E7">
            <v>32.4</v>
          </cell>
        </row>
        <row r="8">
          <cell r="B8" t="str">
            <v>范左信</v>
          </cell>
          <cell r="C8">
            <v>20230308</v>
          </cell>
          <cell r="D8" t="str">
            <v>RET-HE</v>
          </cell>
          <cell r="E8">
            <v>32.6</v>
          </cell>
        </row>
        <row r="9">
          <cell r="B9" t="str">
            <v>蔡文龍</v>
          </cell>
          <cell r="C9">
            <v>20230308</v>
          </cell>
          <cell r="D9" t="str">
            <v>RET-HE</v>
          </cell>
          <cell r="E9">
            <v>32.1</v>
          </cell>
        </row>
        <row r="10">
          <cell r="B10" t="str">
            <v>蔡仁智</v>
          </cell>
          <cell r="C10">
            <v>20230308</v>
          </cell>
          <cell r="D10" t="str">
            <v>RET-HE</v>
          </cell>
          <cell r="E10">
            <v>36</v>
          </cell>
        </row>
        <row r="11">
          <cell r="B11" t="str">
            <v>游靜燕</v>
          </cell>
          <cell r="C11">
            <v>20230308</v>
          </cell>
          <cell r="D11" t="str">
            <v>RET-HE</v>
          </cell>
          <cell r="E11">
            <v>33.299999999999997</v>
          </cell>
        </row>
        <row r="12">
          <cell r="B12" t="str">
            <v>楊文吉</v>
          </cell>
          <cell r="C12">
            <v>20230308</v>
          </cell>
          <cell r="D12" t="str">
            <v>RET-HE</v>
          </cell>
          <cell r="E12">
            <v>35.200000000000003</v>
          </cell>
        </row>
        <row r="13">
          <cell r="B13" t="str">
            <v>陳朝銘</v>
          </cell>
          <cell r="C13">
            <v>20230308</v>
          </cell>
          <cell r="D13" t="str">
            <v>RET-HE</v>
          </cell>
          <cell r="E13">
            <v>34.5</v>
          </cell>
        </row>
        <row r="14">
          <cell r="B14" t="str">
            <v>黃茂盛</v>
          </cell>
          <cell r="C14">
            <v>20230308</v>
          </cell>
          <cell r="D14" t="str">
            <v>RET-HE</v>
          </cell>
          <cell r="E14">
            <v>35.299999999999997</v>
          </cell>
        </row>
        <row r="15">
          <cell r="B15" t="str">
            <v>王鴻湖</v>
          </cell>
          <cell r="C15">
            <v>20230308</v>
          </cell>
          <cell r="D15" t="str">
            <v>RET-HE</v>
          </cell>
          <cell r="E15">
            <v>35.9</v>
          </cell>
        </row>
        <row r="16">
          <cell r="B16" t="str">
            <v>邱黃美華</v>
          </cell>
          <cell r="C16">
            <v>20230308</v>
          </cell>
          <cell r="D16" t="str">
            <v>RET-HE</v>
          </cell>
          <cell r="E16">
            <v>37.6</v>
          </cell>
        </row>
        <row r="17">
          <cell r="B17" t="str">
            <v>黃吳招英</v>
          </cell>
          <cell r="C17">
            <v>20230308</v>
          </cell>
          <cell r="D17" t="str">
            <v>RET-HE</v>
          </cell>
          <cell r="E17">
            <v>37.1</v>
          </cell>
        </row>
        <row r="18">
          <cell r="B18" t="str">
            <v>陳啟輝</v>
          </cell>
          <cell r="C18">
            <v>20230308</v>
          </cell>
          <cell r="D18" t="str">
            <v>RET-HE</v>
          </cell>
          <cell r="E18">
            <v>23.5</v>
          </cell>
        </row>
        <row r="19">
          <cell r="B19" t="str">
            <v>施文俊</v>
          </cell>
          <cell r="C19">
            <v>20230308</v>
          </cell>
          <cell r="D19" t="str">
            <v>RET-HE</v>
          </cell>
          <cell r="E19">
            <v>36.5</v>
          </cell>
        </row>
        <row r="20">
          <cell r="B20" t="str">
            <v>江高貴</v>
          </cell>
          <cell r="C20">
            <v>20230308</v>
          </cell>
          <cell r="D20" t="str">
            <v>RET-HE</v>
          </cell>
          <cell r="E20">
            <v>34</v>
          </cell>
        </row>
        <row r="21">
          <cell r="B21" t="str">
            <v>藍啟誠</v>
          </cell>
          <cell r="C21">
            <v>20230308</v>
          </cell>
          <cell r="D21" t="str">
            <v>RET-HE</v>
          </cell>
          <cell r="E21">
            <v>32.4</v>
          </cell>
        </row>
        <row r="22">
          <cell r="B22" t="str">
            <v>林青熥</v>
          </cell>
          <cell r="C22">
            <v>20230308</v>
          </cell>
          <cell r="D22" t="str">
            <v>RET-HE</v>
          </cell>
          <cell r="E22">
            <v>29.7</v>
          </cell>
        </row>
        <row r="23">
          <cell r="B23" t="str">
            <v>李錦濤</v>
          </cell>
          <cell r="C23">
            <v>20230308</v>
          </cell>
          <cell r="D23" t="str">
            <v>RET-HE</v>
          </cell>
          <cell r="E23">
            <v>31.9</v>
          </cell>
        </row>
        <row r="24">
          <cell r="B24" t="str">
            <v>黃美</v>
          </cell>
          <cell r="C24">
            <v>20230308</v>
          </cell>
          <cell r="D24" t="str">
            <v>RET-HE</v>
          </cell>
          <cell r="E24">
            <v>34.200000000000003</v>
          </cell>
        </row>
        <row r="25">
          <cell r="B25" t="str">
            <v>蕭金傳</v>
          </cell>
          <cell r="C25">
            <v>20230308</v>
          </cell>
          <cell r="D25" t="str">
            <v>RET-HE</v>
          </cell>
          <cell r="E25">
            <v>29.4</v>
          </cell>
        </row>
        <row r="26">
          <cell r="B26" t="str">
            <v>蔡雲</v>
          </cell>
          <cell r="C26">
            <v>20230306</v>
          </cell>
          <cell r="D26" t="str">
            <v>RET-HE</v>
          </cell>
          <cell r="E26">
            <v>34.5</v>
          </cell>
        </row>
        <row r="27">
          <cell r="B27" t="str">
            <v>李志賢</v>
          </cell>
          <cell r="C27">
            <v>20230308</v>
          </cell>
          <cell r="D27" t="str">
            <v>RET-HE</v>
          </cell>
          <cell r="E27">
            <v>37.6</v>
          </cell>
        </row>
        <row r="28">
          <cell r="B28" t="str">
            <v>林碧雄</v>
          </cell>
          <cell r="C28">
            <v>20230308</v>
          </cell>
          <cell r="D28" t="str">
            <v>RET-HE</v>
          </cell>
          <cell r="E28">
            <v>34.9</v>
          </cell>
        </row>
        <row r="29">
          <cell r="B29" t="str">
            <v>呂王淑李</v>
          </cell>
          <cell r="C29">
            <v>20230308</v>
          </cell>
          <cell r="D29" t="str">
            <v>RET-HE</v>
          </cell>
          <cell r="E29">
            <v>36.5</v>
          </cell>
        </row>
        <row r="30">
          <cell r="B30" t="str">
            <v>林梅鳳</v>
          </cell>
          <cell r="C30">
            <v>20230308</v>
          </cell>
          <cell r="D30" t="str">
            <v>RET-HE</v>
          </cell>
          <cell r="E30">
            <v>33.700000000000003</v>
          </cell>
        </row>
        <row r="31">
          <cell r="B31" t="str">
            <v>江光茂</v>
          </cell>
          <cell r="C31">
            <v>20230308</v>
          </cell>
          <cell r="D31" t="str">
            <v>RET-HE</v>
          </cell>
          <cell r="E31">
            <v>37.299999999999997</v>
          </cell>
        </row>
        <row r="32">
          <cell r="B32" t="str">
            <v>簡元章</v>
          </cell>
          <cell r="C32">
            <v>20230308</v>
          </cell>
          <cell r="D32" t="str">
            <v>RET-HE</v>
          </cell>
          <cell r="E32">
            <v>31.3</v>
          </cell>
        </row>
        <row r="33">
          <cell r="B33" t="str">
            <v>呂芳雄</v>
          </cell>
          <cell r="C33">
            <v>20230308</v>
          </cell>
          <cell r="D33" t="str">
            <v>RET-HE</v>
          </cell>
          <cell r="E33">
            <v>33.4</v>
          </cell>
        </row>
        <row r="34">
          <cell r="B34" t="str">
            <v>游秀蘭</v>
          </cell>
          <cell r="C34">
            <v>20230308</v>
          </cell>
          <cell r="D34" t="str">
            <v>RET-HE</v>
          </cell>
          <cell r="E34">
            <v>36.299999999999997</v>
          </cell>
        </row>
        <row r="35">
          <cell r="B35" t="str">
            <v>李素勤</v>
          </cell>
          <cell r="C35">
            <v>20230308</v>
          </cell>
          <cell r="D35" t="str">
            <v>RET-HE</v>
          </cell>
          <cell r="E35">
            <v>38</v>
          </cell>
        </row>
        <row r="36">
          <cell r="B36" t="str">
            <v>歐羽嫻</v>
          </cell>
          <cell r="C36">
            <v>20230308</v>
          </cell>
          <cell r="D36" t="str">
            <v>RET-HE</v>
          </cell>
          <cell r="E36">
            <v>34.700000000000003</v>
          </cell>
        </row>
        <row r="37">
          <cell r="B37" t="str">
            <v>陳月雲</v>
          </cell>
          <cell r="C37">
            <v>20230306</v>
          </cell>
          <cell r="D37" t="str">
            <v>RET-HE</v>
          </cell>
          <cell r="E37">
            <v>32</v>
          </cell>
        </row>
        <row r="38">
          <cell r="B38" t="str">
            <v>劉瑛珠</v>
          </cell>
          <cell r="C38">
            <v>20230308</v>
          </cell>
          <cell r="D38" t="str">
            <v>RET-HE</v>
          </cell>
          <cell r="E38">
            <v>30.1</v>
          </cell>
        </row>
        <row r="39">
          <cell r="B39" t="str">
            <v>簡麗芳</v>
          </cell>
          <cell r="C39">
            <v>20230308</v>
          </cell>
          <cell r="D39" t="str">
            <v>RET-HE</v>
          </cell>
          <cell r="E39">
            <v>36.200000000000003</v>
          </cell>
        </row>
        <row r="40">
          <cell r="B40" t="str">
            <v>楊清松</v>
          </cell>
          <cell r="C40">
            <v>20230308</v>
          </cell>
          <cell r="D40" t="str">
            <v>RET-HE</v>
          </cell>
          <cell r="E40">
            <v>25.8</v>
          </cell>
        </row>
        <row r="41">
          <cell r="B41" t="str">
            <v>林炎勳</v>
          </cell>
          <cell r="C41">
            <v>20230308</v>
          </cell>
          <cell r="D41" t="str">
            <v>RET-HE</v>
          </cell>
          <cell r="E41">
            <v>28.7</v>
          </cell>
        </row>
        <row r="42">
          <cell r="B42" t="str">
            <v>陳明玉</v>
          </cell>
          <cell r="C42">
            <v>20230313</v>
          </cell>
          <cell r="D42" t="str">
            <v>RET-HE</v>
          </cell>
          <cell r="E42">
            <v>32.799999999999997</v>
          </cell>
        </row>
        <row r="43">
          <cell r="B43" t="str">
            <v>劉杰松</v>
          </cell>
          <cell r="C43">
            <v>20230308</v>
          </cell>
          <cell r="D43" t="str">
            <v>RET-HE</v>
          </cell>
          <cell r="E43">
            <v>26.8</v>
          </cell>
        </row>
        <row r="44">
          <cell r="B44" t="str">
            <v>李王巧雲</v>
          </cell>
          <cell r="C44">
            <v>20230306</v>
          </cell>
          <cell r="D44" t="str">
            <v>RET-HE</v>
          </cell>
          <cell r="E44">
            <v>37.5</v>
          </cell>
        </row>
        <row r="45">
          <cell r="B45" t="str">
            <v>張森雄</v>
          </cell>
          <cell r="C45">
            <v>20230308</v>
          </cell>
          <cell r="D45" t="str">
            <v>RET-HE</v>
          </cell>
          <cell r="E45">
            <v>20.5</v>
          </cell>
        </row>
        <row r="46">
          <cell r="B46" t="str">
            <v>謝勝隆</v>
          </cell>
          <cell r="C46">
            <v>20230308</v>
          </cell>
          <cell r="D46" t="str">
            <v>RET-HE</v>
          </cell>
          <cell r="E46">
            <v>33.6</v>
          </cell>
        </row>
        <row r="47">
          <cell r="B47" t="str">
            <v>楊張秀緞</v>
          </cell>
          <cell r="C47">
            <v>20230310</v>
          </cell>
          <cell r="D47" t="str">
            <v>RET-HE</v>
          </cell>
          <cell r="E47">
            <v>26.8</v>
          </cell>
        </row>
        <row r="48">
          <cell r="B48" t="str">
            <v>蔡斐萍</v>
          </cell>
          <cell r="C48">
            <v>20230308</v>
          </cell>
          <cell r="D48" t="str">
            <v>RET-HE</v>
          </cell>
          <cell r="E48">
            <v>32.200000000000003</v>
          </cell>
        </row>
        <row r="49">
          <cell r="B49" t="str">
            <v>呂維義</v>
          </cell>
          <cell r="C49">
            <v>20230308</v>
          </cell>
          <cell r="D49" t="str">
            <v>RET-HE</v>
          </cell>
          <cell r="E49">
            <v>35.6</v>
          </cell>
        </row>
        <row r="50">
          <cell r="B50" t="str">
            <v>黃雅玲</v>
          </cell>
          <cell r="C50">
            <v>20230308</v>
          </cell>
          <cell r="D50" t="str">
            <v>RET-HE</v>
          </cell>
          <cell r="E50">
            <v>23.2</v>
          </cell>
        </row>
        <row r="51">
          <cell r="B51" t="str">
            <v>謝永發</v>
          </cell>
          <cell r="C51">
            <v>20230308</v>
          </cell>
          <cell r="D51" t="str">
            <v>RET-HE</v>
          </cell>
          <cell r="E51">
            <v>36</v>
          </cell>
        </row>
        <row r="52">
          <cell r="B52" t="str">
            <v>王志雄</v>
          </cell>
          <cell r="C52">
            <v>20230308</v>
          </cell>
          <cell r="D52" t="str">
            <v>RET-HE</v>
          </cell>
          <cell r="E52">
            <v>25.9</v>
          </cell>
        </row>
        <row r="53">
          <cell r="B53" t="str">
            <v>張桂湘</v>
          </cell>
          <cell r="C53">
            <v>20230309</v>
          </cell>
          <cell r="D53" t="str">
            <v>RET-HE</v>
          </cell>
          <cell r="E53">
            <v>33</v>
          </cell>
        </row>
        <row r="54">
          <cell r="B54" t="str">
            <v>鄭陳寶秀</v>
          </cell>
          <cell r="C54">
            <v>20230308</v>
          </cell>
          <cell r="D54" t="str">
            <v>RET-HE</v>
          </cell>
          <cell r="E54">
            <v>32.1</v>
          </cell>
        </row>
        <row r="55">
          <cell r="B55" t="str">
            <v>林吳阿珍</v>
          </cell>
          <cell r="C55">
            <v>20230306</v>
          </cell>
          <cell r="D55" t="str">
            <v>RET-HE</v>
          </cell>
          <cell r="E55">
            <v>25.3</v>
          </cell>
        </row>
        <row r="56">
          <cell r="B56" t="str">
            <v>戴秀陵</v>
          </cell>
          <cell r="C56">
            <v>20230308</v>
          </cell>
          <cell r="D56" t="str">
            <v>RET-HE</v>
          </cell>
          <cell r="E56">
            <v>34.4</v>
          </cell>
        </row>
        <row r="57">
          <cell r="B57" t="str">
            <v>林祿妹</v>
          </cell>
          <cell r="C57">
            <v>20230308</v>
          </cell>
          <cell r="D57" t="str">
            <v>RET-HE</v>
          </cell>
          <cell r="E57">
            <v>34</v>
          </cell>
        </row>
        <row r="58">
          <cell r="B58" t="str">
            <v>洪博夫</v>
          </cell>
          <cell r="C58">
            <v>20230306</v>
          </cell>
          <cell r="D58" t="str">
            <v>RET-HE</v>
          </cell>
          <cell r="E58">
            <v>32.9</v>
          </cell>
        </row>
        <row r="59">
          <cell r="B59" t="str">
            <v>林吳淑如</v>
          </cell>
          <cell r="C59">
            <v>20230306</v>
          </cell>
          <cell r="D59" t="str">
            <v>RET-HE</v>
          </cell>
          <cell r="E59">
            <v>35.1</v>
          </cell>
        </row>
        <row r="60">
          <cell r="B60" t="str">
            <v>李麗子</v>
          </cell>
          <cell r="C60">
            <v>20230307</v>
          </cell>
          <cell r="D60" t="str">
            <v>RET-HE</v>
          </cell>
          <cell r="E60">
            <v>33.9</v>
          </cell>
        </row>
        <row r="61">
          <cell r="B61" t="str">
            <v>簡精峰</v>
          </cell>
          <cell r="C61">
            <v>20230311</v>
          </cell>
          <cell r="D61" t="str">
            <v>RET-HE</v>
          </cell>
          <cell r="E61">
            <v>31.8</v>
          </cell>
        </row>
        <row r="62">
          <cell r="B62" t="str">
            <v>張惠美</v>
          </cell>
          <cell r="C62">
            <v>20230308</v>
          </cell>
          <cell r="D62" t="str">
            <v>RET-HE</v>
          </cell>
          <cell r="E62">
            <v>36.1</v>
          </cell>
        </row>
        <row r="63">
          <cell r="B63" t="str">
            <v>呂清山</v>
          </cell>
          <cell r="C63">
            <v>20230308</v>
          </cell>
          <cell r="D63" t="str">
            <v>RET-HE</v>
          </cell>
          <cell r="E63">
            <v>36.799999999999997</v>
          </cell>
        </row>
        <row r="64">
          <cell r="B64" t="str">
            <v>林玉花</v>
          </cell>
          <cell r="C64">
            <v>20230308</v>
          </cell>
          <cell r="D64" t="str">
            <v>RET-HE</v>
          </cell>
          <cell r="E64">
            <v>37.200000000000003</v>
          </cell>
        </row>
        <row r="65">
          <cell r="B65" t="str">
            <v>胡秋玲</v>
          </cell>
          <cell r="C65">
            <v>20230308</v>
          </cell>
          <cell r="D65" t="str">
            <v>RET-HE</v>
          </cell>
          <cell r="E65">
            <v>31.3</v>
          </cell>
        </row>
        <row r="66">
          <cell r="B66" t="str">
            <v>胡世忠</v>
          </cell>
          <cell r="C66">
            <v>20230308</v>
          </cell>
          <cell r="D66" t="str">
            <v>RET-HE</v>
          </cell>
          <cell r="E66">
            <v>34.4</v>
          </cell>
        </row>
        <row r="67">
          <cell r="B67" t="str">
            <v>許楊蘭</v>
          </cell>
          <cell r="C67">
            <v>20230308</v>
          </cell>
          <cell r="D67" t="str">
            <v>RET-HE</v>
          </cell>
          <cell r="E67">
            <v>31.3</v>
          </cell>
        </row>
        <row r="68">
          <cell r="B68" t="str">
            <v>劉思玉</v>
          </cell>
          <cell r="C68">
            <v>20230308</v>
          </cell>
          <cell r="D68" t="str">
            <v>RET-HE</v>
          </cell>
          <cell r="E68">
            <v>33.1</v>
          </cell>
        </row>
        <row r="69">
          <cell r="B69" t="str">
            <v>陳朝傑</v>
          </cell>
          <cell r="C69">
            <v>20230307</v>
          </cell>
          <cell r="D69" t="str">
            <v>RET-HE</v>
          </cell>
          <cell r="E69">
            <v>30.4</v>
          </cell>
        </row>
        <row r="70">
          <cell r="B70" t="str">
            <v>江泉源</v>
          </cell>
          <cell r="C70">
            <v>20230308</v>
          </cell>
          <cell r="D70" t="str">
            <v>RET-HE</v>
          </cell>
          <cell r="E70">
            <v>37.4</v>
          </cell>
        </row>
        <row r="71">
          <cell r="B71" t="str">
            <v>陳詩豪</v>
          </cell>
          <cell r="C71">
            <v>20230308</v>
          </cell>
          <cell r="D71" t="str">
            <v>RET-HE</v>
          </cell>
          <cell r="E71">
            <v>30.4</v>
          </cell>
        </row>
        <row r="72">
          <cell r="B72" t="str">
            <v>張錦光</v>
          </cell>
          <cell r="C72">
            <v>20230308</v>
          </cell>
          <cell r="D72" t="str">
            <v>RET-HE</v>
          </cell>
          <cell r="E72">
            <v>38.4</v>
          </cell>
        </row>
        <row r="73">
          <cell r="B73" t="str">
            <v>陳勇興</v>
          </cell>
          <cell r="C73">
            <v>20230308</v>
          </cell>
          <cell r="D73" t="str">
            <v>RET-HE</v>
          </cell>
          <cell r="E73">
            <v>32.5</v>
          </cell>
        </row>
        <row r="74">
          <cell r="B74" t="str">
            <v>蔡文旺</v>
          </cell>
          <cell r="C74">
            <v>20230308</v>
          </cell>
          <cell r="D74" t="str">
            <v>RET-HE</v>
          </cell>
          <cell r="E74">
            <v>35.1</v>
          </cell>
        </row>
        <row r="75">
          <cell r="B75" t="str">
            <v>梁格銘</v>
          </cell>
          <cell r="C75">
            <v>20230308</v>
          </cell>
          <cell r="D75" t="str">
            <v>RET-HE</v>
          </cell>
          <cell r="E75">
            <v>37.6</v>
          </cell>
        </row>
        <row r="76">
          <cell r="B76" t="str">
            <v>孫桂英</v>
          </cell>
          <cell r="C76">
            <v>20230306</v>
          </cell>
          <cell r="D76" t="str">
            <v>RET-HE</v>
          </cell>
          <cell r="E76">
            <v>32.4</v>
          </cell>
        </row>
        <row r="77">
          <cell r="B77" t="str">
            <v>林瑞富</v>
          </cell>
          <cell r="C77">
            <v>20230308</v>
          </cell>
          <cell r="D77" t="str">
            <v>RET-HE</v>
          </cell>
          <cell r="E77">
            <v>36</v>
          </cell>
        </row>
        <row r="78">
          <cell r="B78" t="str">
            <v>劉淑娟</v>
          </cell>
          <cell r="C78">
            <v>20230308</v>
          </cell>
          <cell r="D78" t="str">
            <v>RET-HE</v>
          </cell>
          <cell r="E78">
            <v>37</v>
          </cell>
        </row>
        <row r="79">
          <cell r="B79" t="str">
            <v>許細明</v>
          </cell>
          <cell r="C79">
            <v>20230308</v>
          </cell>
          <cell r="D79" t="str">
            <v>RET-HE</v>
          </cell>
          <cell r="E79">
            <v>33.299999999999997</v>
          </cell>
        </row>
        <row r="80">
          <cell r="B80" t="str">
            <v>楊月枝</v>
          </cell>
          <cell r="C80">
            <v>20230308</v>
          </cell>
          <cell r="D80" t="str">
            <v>RET-HE</v>
          </cell>
          <cell r="E80">
            <v>35.6</v>
          </cell>
        </row>
        <row r="81">
          <cell r="B81" t="str">
            <v>黃金城</v>
          </cell>
          <cell r="C81">
            <v>20230308</v>
          </cell>
          <cell r="D81" t="str">
            <v>RET-HE</v>
          </cell>
          <cell r="E81">
            <v>36.9</v>
          </cell>
        </row>
        <row r="82">
          <cell r="B82" t="str">
            <v>李忠</v>
          </cell>
          <cell r="C82">
            <v>20230308</v>
          </cell>
          <cell r="D82" t="str">
            <v>RET-HE</v>
          </cell>
          <cell r="E82">
            <v>36.1</v>
          </cell>
        </row>
        <row r="83">
          <cell r="B83" t="str">
            <v>侯保良</v>
          </cell>
          <cell r="C83">
            <v>20230308</v>
          </cell>
          <cell r="D83" t="str">
            <v>RET-HE</v>
          </cell>
          <cell r="E83">
            <v>35</v>
          </cell>
        </row>
        <row r="84">
          <cell r="B84" t="str">
            <v>陳信利</v>
          </cell>
          <cell r="C84">
            <v>20230308</v>
          </cell>
          <cell r="D84" t="str">
            <v>RET-HE</v>
          </cell>
          <cell r="E84">
            <v>36.700000000000003</v>
          </cell>
        </row>
        <row r="85">
          <cell r="B85" t="str">
            <v>黃泰元</v>
          </cell>
          <cell r="C85">
            <v>20230308</v>
          </cell>
          <cell r="D85" t="str">
            <v>RET-HE</v>
          </cell>
          <cell r="E85">
            <v>19.899999999999999</v>
          </cell>
        </row>
        <row r="86">
          <cell r="B86" t="str">
            <v>邱垂芃</v>
          </cell>
          <cell r="C86">
            <v>20230308</v>
          </cell>
          <cell r="D86" t="str">
            <v>RET-HE</v>
          </cell>
          <cell r="E86">
            <v>35</v>
          </cell>
        </row>
        <row r="87">
          <cell r="B87" t="str">
            <v>陳複華</v>
          </cell>
          <cell r="C87">
            <v>20230308</v>
          </cell>
          <cell r="D87" t="str">
            <v>RET-HE</v>
          </cell>
          <cell r="E87">
            <v>36</v>
          </cell>
        </row>
        <row r="88">
          <cell r="B88" t="str">
            <v>葉佐乾</v>
          </cell>
          <cell r="C88">
            <v>20230308</v>
          </cell>
          <cell r="D88" t="str">
            <v>RET-HE</v>
          </cell>
          <cell r="E88">
            <v>36</v>
          </cell>
        </row>
        <row r="89">
          <cell r="B89" t="str">
            <v>詹君萍</v>
          </cell>
          <cell r="C89">
            <v>20230310</v>
          </cell>
          <cell r="D89" t="str">
            <v>RET-HE</v>
          </cell>
          <cell r="E89">
            <v>30.7</v>
          </cell>
        </row>
        <row r="90">
          <cell r="B90" t="str">
            <v>吳俊源</v>
          </cell>
          <cell r="C90">
            <v>20230308</v>
          </cell>
          <cell r="D90" t="str">
            <v>RET-HE</v>
          </cell>
          <cell r="E90">
            <v>36</v>
          </cell>
        </row>
        <row r="91">
          <cell r="B91" t="str">
            <v>陳金華</v>
          </cell>
          <cell r="C91">
            <v>20230308</v>
          </cell>
          <cell r="D91" t="str">
            <v>RET-HE</v>
          </cell>
          <cell r="E91">
            <v>34.299999999999997</v>
          </cell>
        </row>
        <row r="92">
          <cell r="B92" t="str">
            <v>吳美華</v>
          </cell>
          <cell r="C92">
            <v>20230308</v>
          </cell>
          <cell r="D92" t="str">
            <v>RET-HE</v>
          </cell>
          <cell r="E92">
            <v>34.9</v>
          </cell>
        </row>
        <row r="93">
          <cell r="B93" t="str">
            <v>王秀華</v>
          </cell>
          <cell r="C93">
            <v>20230308</v>
          </cell>
          <cell r="D93" t="str">
            <v>RET-HE</v>
          </cell>
          <cell r="E93">
            <v>33.9</v>
          </cell>
        </row>
        <row r="94">
          <cell r="B94" t="str">
            <v>褚順彬</v>
          </cell>
          <cell r="C94">
            <v>20230308</v>
          </cell>
          <cell r="D94" t="str">
            <v>RET-HE</v>
          </cell>
          <cell r="E94">
            <v>31.4</v>
          </cell>
        </row>
        <row r="95">
          <cell r="B95" t="str">
            <v>游勝義</v>
          </cell>
          <cell r="C95">
            <v>20230308</v>
          </cell>
          <cell r="D95" t="str">
            <v>RET-HE</v>
          </cell>
          <cell r="E95">
            <v>36.799999999999997</v>
          </cell>
        </row>
        <row r="96">
          <cell r="B96" t="str">
            <v>楊炳輝</v>
          </cell>
          <cell r="C96">
            <v>20230308</v>
          </cell>
          <cell r="D96" t="str">
            <v>RET-HE</v>
          </cell>
          <cell r="E96">
            <v>35</v>
          </cell>
        </row>
        <row r="97">
          <cell r="B97" t="str">
            <v>簡志正</v>
          </cell>
          <cell r="C97">
            <v>20230308</v>
          </cell>
          <cell r="D97" t="str">
            <v>RET-HE</v>
          </cell>
          <cell r="E97">
            <v>32.799999999999997</v>
          </cell>
        </row>
        <row r="98">
          <cell r="B98" t="str">
            <v>王吉豐</v>
          </cell>
          <cell r="C98">
            <v>20230309</v>
          </cell>
          <cell r="D98" t="str">
            <v>RET-HE</v>
          </cell>
          <cell r="E98">
            <v>24.9</v>
          </cell>
        </row>
        <row r="99">
          <cell r="B99" t="str">
            <v>邱簡阿秋</v>
          </cell>
          <cell r="C99">
            <v>20230309</v>
          </cell>
          <cell r="D99" t="str">
            <v>RET-HE</v>
          </cell>
          <cell r="E99">
            <v>34.700000000000003</v>
          </cell>
        </row>
        <row r="100">
          <cell r="B100" t="str">
            <v>馬慧珍</v>
          </cell>
          <cell r="C100">
            <v>20230309</v>
          </cell>
          <cell r="D100" t="str">
            <v>RET-HE</v>
          </cell>
          <cell r="E100">
            <v>25</v>
          </cell>
        </row>
        <row r="101">
          <cell r="B101" t="str">
            <v>黃金豪</v>
          </cell>
          <cell r="C101">
            <v>20230309</v>
          </cell>
          <cell r="D101" t="str">
            <v>RET-HE</v>
          </cell>
          <cell r="E101">
            <v>35.200000000000003</v>
          </cell>
        </row>
        <row r="102">
          <cell r="B102" t="str">
            <v>游清朝</v>
          </cell>
          <cell r="C102">
            <v>20230309</v>
          </cell>
          <cell r="D102" t="str">
            <v>RET-HE</v>
          </cell>
          <cell r="E102">
            <v>23.1</v>
          </cell>
        </row>
        <row r="103">
          <cell r="B103" t="str">
            <v>曹饒榮彩</v>
          </cell>
          <cell r="C103">
            <v>20230309</v>
          </cell>
          <cell r="D103" t="str">
            <v>RET-HE</v>
          </cell>
          <cell r="E103">
            <v>32.6</v>
          </cell>
        </row>
        <row r="104">
          <cell r="B104" t="str">
            <v>林瑞枝</v>
          </cell>
          <cell r="C104">
            <v>20230309</v>
          </cell>
          <cell r="D104" t="str">
            <v>RET-HE</v>
          </cell>
          <cell r="E104">
            <v>37.5</v>
          </cell>
        </row>
        <row r="105">
          <cell r="B105" t="str">
            <v>吳阿笨</v>
          </cell>
          <cell r="C105">
            <v>20230309</v>
          </cell>
          <cell r="D105" t="str">
            <v>RET-HE</v>
          </cell>
          <cell r="E105">
            <v>28.4</v>
          </cell>
        </row>
        <row r="106">
          <cell r="B106" t="str">
            <v>劉新昌</v>
          </cell>
          <cell r="C106">
            <v>20230309</v>
          </cell>
          <cell r="D106" t="str">
            <v>RET-HE</v>
          </cell>
          <cell r="E106">
            <v>36.299999999999997</v>
          </cell>
        </row>
        <row r="107">
          <cell r="B107" t="str">
            <v>林燈壽</v>
          </cell>
          <cell r="C107">
            <v>20230309</v>
          </cell>
          <cell r="D107" t="str">
            <v>RET-HE</v>
          </cell>
          <cell r="E107">
            <v>33.799999999999997</v>
          </cell>
        </row>
        <row r="108">
          <cell r="B108" t="str">
            <v>林高忠</v>
          </cell>
          <cell r="C108">
            <v>20230309</v>
          </cell>
          <cell r="D108" t="str">
            <v>RET-HE</v>
          </cell>
          <cell r="E108">
            <v>34.5</v>
          </cell>
        </row>
        <row r="109">
          <cell r="B109" t="str">
            <v>楊美華</v>
          </cell>
          <cell r="C109">
            <v>20230309</v>
          </cell>
          <cell r="D109" t="str">
            <v>RET-HE</v>
          </cell>
          <cell r="E109">
            <v>37.200000000000003</v>
          </cell>
        </row>
        <row r="110">
          <cell r="B110" t="str">
            <v>李加添</v>
          </cell>
          <cell r="C110">
            <v>20230309</v>
          </cell>
          <cell r="D110" t="str">
            <v>RET-HE</v>
          </cell>
          <cell r="E110">
            <v>33.299999999999997</v>
          </cell>
        </row>
        <row r="111">
          <cell r="B111" t="str">
            <v>廖萬得</v>
          </cell>
          <cell r="C111">
            <v>20230309</v>
          </cell>
          <cell r="D111" t="str">
            <v>RET-HE</v>
          </cell>
          <cell r="E111">
            <v>35.799999999999997</v>
          </cell>
        </row>
        <row r="112">
          <cell r="B112" t="str">
            <v>林國超</v>
          </cell>
          <cell r="C112">
            <v>20230309</v>
          </cell>
          <cell r="D112" t="str">
            <v>RET-HE</v>
          </cell>
          <cell r="E112">
            <v>21.7</v>
          </cell>
        </row>
        <row r="113">
          <cell r="B113" t="str">
            <v>黃國榮</v>
          </cell>
          <cell r="C113">
            <v>20230309</v>
          </cell>
          <cell r="D113" t="str">
            <v>RET-HE</v>
          </cell>
          <cell r="E113">
            <v>36.5</v>
          </cell>
        </row>
        <row r="114">
          <cell r="B114" t="str">
            <v>林天扶</v>
          </cell>
          <cell r="C114">
            <v>20230309</v>
          </cell>
          <cell r="D114" t="str">
            <v>RET-HE</v>
          </cell>
          <cell r="E114">
            <v>34</v>
          </cell>
        </row>
        <row r="115">
          <cell r="B115" t="str">
            <v>陳簡金枝</v>
          </cell>
          <cell r="C115">
            <v>20230309</v>
          </cell>
          <cell r="D115" t="str">
            <v>RET-HE</v>
          </cell>
          <cell r="E115">
            <v>35.5</v>
          </cell>
        </row>
        <row r="116">
          <cell r="B116" t="str">
            <v>于廖月香</v>
          </cell>
          <cell r="C116">
            <v>20230307</v>
          </cell>
          <cell r="D116" t="str">
            <v>RET-HE</v>
          </cell>
          <cell r="E116">
            <v>33.1</v>
          </cell>
        </row>
        <row r="117">
          <cell r="B117" t="str">
            <v>張素真</v>
          </cell>
          <cell r="C117">
            <v>20230309</v>
          </cell>
          <cell r="D117" t="str">
            <v>RET-HE</v>
          </cell>
          <cell r="E117">
            <v>34.5</v>
          </cell>
        </row>
        <row r="118">
          <cell r="B118" t="str">
            <v>葉陳阿香</v>
          </cell>
          <cell r="C118">
            <v>20230309</v>
          </cell>
          <cell r="D118" t="str">
            <v>RET-HE</v>
          </cell>
          <cell r="E118">
            <v>34.700000000000003</v>
          </cell>
        </row>
        <row r="119">
          <cell r="B119" t="str">
            <v>徐秀玉</v>
          </cell>
          <cell r="C119">
            <v>20230309</v>
          </cell>
          <cell r="D119" t="str">
            <v>RET-HE</v>
          </cell>
          <cell r="E119">
            <v>32.6</v>
          </cell>
        </row>
        <row r="120">
          <cell r="B120" t="str">
            <v>游寶珠</v>
          </cell>
          <cell r="C120">
            <v>20230309</v>
          </cell>
          <cell r="D120" t="str">
            <v>RET-HE</v>
          </cell>
          <cell r="E120">
            <v>34.9</v>
          </cell>
        </row>
        <row r="121">
          <cell r="B121" t="str">
            <v>邱謝連香</v>
          </cell>
          <cell r="C121">
            <v>20230309</v>
          </cell>
          <cell r="D121" t="str">
            <v>RET-HE</v>
          </cell>
          <cell r="E121">
            <v>33.700000000000003</v>
          </cell>
        </row>
        <row r="122">
          <cell r="B122" t="str">
            <v>張瑋志</v>
          </cell>
          <cell r="C122">
            <v>20230309</v>
          </cell>
          <cell r="D122" t="str">
            <v>RET-HE</v>
          </cell>
          <cell r="E122">
            <v>36.1</v>
          </cell>
        </row>
        <row r="123">
          <cell r="B123" t="str">
            <v>曾玉味</v>
          </cell>
          <cell r="C123">
            <v>20230309</v>
          </cell>
          <cell r="D123" t="str">
            <v>RET-HE</v>
          </cell>
          <cell r="E123">
            <v>35.5</v>
          </cell>
        </row>
        <row r="124">
          <cell r="B124" t="str">
            <v>簡清秀</v>
          </cell>
          <cell r="C124">
            <v>20230307</v>
          </cell>
          <cell r="D124" t="str">
            <v>RET-HE</v>
          </cell>
          <cell r="E124">
            <v>33.700000000000003</v>
          </cell>
        </row>
        <row r="125">
          <cell r="B125" t="str">
            <v>沈韻如</v>
          </cell>
          <cell r="C125">
            <v>20230309</v>
          </cell>
          <cell r="D125" t="str">
            <v>RET-HE</v>
          </cell>
          <cell r="E125">
            <v>30.9</v>
          </cell>
        </row>
        <row r="126">
          <cell r="B126" t="str">
            <v>林冠廷</v>
          </cell>
          <cell r="C126">
            <v>20230309</v>
          </cell>
          <cell r="D126" t="str">
            <v>RET-HE</v>
          </cell>
          <cell r="E126">
            <v>22.1</v>
          </cell>
        </row>
        <row r="127">
          <cell r="B127" t="str">
            <v>何秀雀</v>
          </cell>
          <cell r="C127">
            <v>20230309</v>
          </cell>
          <cell r="D127" t="str">
            <v>RET-HE</v>
          </cell>
          <cell r="E127">
            <v>33.1</v>
          </cell>
        </row>
        <row r="128">
          <cell r="B128" t="str">
            <v>呂</v>
          </cell>
          <cell r="C128">
            <v>20230307</v>
          </cell>
          <cell r="D128" t="str">
            <v>RET-HE</v>
          </cell>
          <cell r="E128">
            <v>32.9</v>
          </cell>
        </row>
        <row r="129">
          <cell r="B129" t="str">
            <v>呂陳金蓮</v>
          </cell>
          <cell r="C129">
            <v>20230309</v>
          </cell>
          <cell r="D129" t="str">
            <v>RET-HE</v>
          </cell>
          <cell r="E129">
            <v>26.8</v>
          </cell>
        </row>
        <row r="130">
          <cell r="B130" t="str">
            <v>林進福</v>
          </cell>
          <cell r="C130">
            <v>20230309</v>
          </cell>
          <cell r="D130" t="str">
            <v>RET-HE</v>
          </cell>
          <cell r="E130">
            <v>33.200000000000003</v>
          </cell>
        </row>
        <row r="131">
          <cell r="B131" t="str">
            <v>陳明照</v>
          </cell>
          <cell r="C131">
            <v>20230309</v>
          </cell>
          <cell r="D131" t="str">
            <v>RET-HE</v>
          </cell>
          <cell r="E131">
            <v>19.5</v>
          </cell>
        </row>
        <row r="132">
          <cell r="B132" t="str">
            <v>李陳玉英</v>
          </cell>
          <cell r="C132">
            <v>20230309</v>
          </cell>
          <cell r="D132" t="str">
            <v>RET-HE</v>
          </cell>
          <cell r="E132">
            <v>29.6</v>
          </cell>
        </row>
        <row r="133">
          <cell r="B133" t="str">
            <v>陳玉英</v>
          </cell>
          <cell r="C133">
            <v>20230309</v>
          </cell>
          <cell r="D133" t="str">
            <v>RET-HE</v>
          </cell>
          <cell r="E133">
            <v>33.700000000000003</v>
          </cell>
        </row>
        <row r="134">
          <cell r="B134" t="str">
            <v>李秀蘭</v>
          </cell>
          <cell r="C134">
            <v>20230309</v>
          </cell>
          <cell r="D134" t="str">
            <v>RET-HE</v>
          </cell>
          <cell r="E134">
            <v>34</v>
          </cell>
        </row>
        <row r="135">
          <cell r="B135" t="str">
            <v>尤月湄</v>
          </cell>
          <cell r="C135">
            <v>20230309</v>
          </cell>
          <cell r="D135" t="str">
            <v>RET-HE</v>
          </cell>
          <cell r="E135">
            <v>36.6</v>
          </cell>
        </row>
        <row r="136">
          <cell r="B136" t="str">
            <v>鄭許月嬌</v>
          </cell>
          <cell r="C136">
            <v>20230311</v>
          </cell>
          <cell r="D136" t="str">
            <v>RET-HE</v>
          </cell>
          <cell r="E136">
            <v>36.5</v>
          </cell>
        </row>
        <row r="137">
          <cell r="B137" t="str">
            <v>陳明輝</v>
          </cell>
          <cell r="C137">
            <v>20230311</v>
          </cell>
          <cell r="D137" t="str">
            <v>RET-HE</v>
          </cell>
          <cell r="E137">
            <v>37</v>
          </cell>
        </row>
        <row r="138">
          <cell r="B138" t="str">
            <v>李清五</v>
          </cell>
          <cell r="C138">
            <v>20230309</v>
          </cell>
          <cell r="D138" t="str">
            <v>RET-HE</v>
          </cell>
          <cell r="E138">
            <v>36.9</v>
          </cell>
        </row>
        <row r="139">
          <cell r="B139" t="str">
            <v>徐永堂</v>
          </cell>
          <cell r="C139">
            <v>20230309</v>
          </cell>
          <cell r="D139" t="str">
            <v>RET-HE</v>
          </cell>
          <cell r="E139">
            <v>31.8</v>
          </cell>
        </row>
        <row r="140">
          <cell r="B140" t="str">
            <v>葉林素蘭</v>
          </cell>
          <cell r="C140">
            <v>20230309</v>
          </cell>
          <cell r="D140" t="str">
            <v>RET-HE</v>
          </cell>
          <cell r="E140">
            <v>27.7</v>
          </cell>
        </row>
        <row r="141">
          <cell r="B141" t="str">
            <v>黃榮堂</v>
          </cell>
          <cell r="C141">
            <v>20230307</v>
          </cell>
          <cell r="D141" t="str">
            <v>RET-HE</v>
          </cell>
          <cell r="E141">
            <v>32</v>
          </cell>
        </row>
        <row r="142">
          <cell r="B142" t="str">
            <v>劉麗菁</v>
          </cell>
          <cell r="C142">
            <v>20230309</v>
          </cell>
          <cell r="D142" t="str">
            <v>RET-HE</v>
          </cell>
          <cell r="E142">
            <v>35.799999999999997</v>
          </cell>
        </row>
        <row r="143">
          <cell r="B143" t="str">
            <v>許素秋</v>
          </cell>
          <cell r="C143">
            <v>20230309</v>
          </cell>
          <cell r="D143" t="str">
            <v>RET-HE</v>
          </cell>
          <cell r="E143">
            <v>29.4</v>
          </cell>
        </row>
        <row r="144">
          <cell r="B144" t="str">
            <v>蘇登郎</v>
          </cell>
          <cell r="C144">
            <v>20230307</v>
          </cell>
          <cell r="D144" t="str">
            <v>RET-HE</v>
          </cell>
          <cell r="E144">
            <v>39.700000000000003</v>
          </cell>
        </row>
        <row r="145">
          <cell r="B145" t="str">
            <v>楊進美</v>
          </cell>
          <cell r="C145">
            <v>20230309</v>
          </cell>
          <cell r="D145" t="str">
            <v>RET-HE</v>
          </cell>
          <cell r="E145">
            <v>36.9</v>
          </cell>
        </row>
        <row r="146">
          <cell r="B146" t="str">
            <v>陳英蘭</v>
          </cell>
          <cell r="C146">
            <v>20230309</v>
          </cell>
          <cell r="D146" t="str">
            <v>RET-HE</v>
          </cell>
          <cell r="E146">
            <v>33.700000000000003</v>
          </cell>
        </row>
        <row r="147">
          <cell r="B147" t="str">
            <v>林春花</v>
          </cell>
          <cell r="C147">
            <v>20230309</v>
          </cell>
          <cell r="D147" t="str">
            <v>RET-HE</v>
          </cell>
          <cell r="E147">
            <v>30.7</v>
          </cell>
        </row>
        <row r="148">
          <cell r="B148" t="str">
            <v>袁誌嶸</v>
          </cell>
          <cell r="C148">
            <v>20230309</v>
          </cell>
          <cell r="D148" t="str">
            <v>RET-HE</v>
          </cell>
          <cell r="E148">
            <v>32.799999999999997</v>
          </cell>
        </row>
        <row r="149">
          <cell r="B149" t="str">
            <v>余進賢</v>
          </cell>
          <cell r="C149">
            <v>20230309</v>
          </cell>
          <cell r="D149" t="str">
            <v>RET-HE</v>
          </cell>
          <cell r="E149">
            <v>33</v>
          </cell>
        </row>
        <row r="150">
          <cell r="B150" t="str">
            <v>陳月梅</v>
          </cell>
          <cell r="C150">
            <v>20230307</v>
          </cell>
          <cell r="D150" t="str">
            <v>RET-HE</v>
          </cell>
          <cell r="E150">
            <v>32</v>
          </cell>
        </row>
        <row r="151">
          <cell r="B151" t="str">
            <v>林培金</v>
          </cell>
          <cell r="C151">
            <v>20230309</v>
          </cell>
          <cell r="D151" t="str">
            <v>RET-HE</v>
          </cell>
          <cell r="E151">
            <v>36.9</v>
          </cell>
        </row>
        <row r="152">
          <cell r="B152" t="str">
            <v>葉李足珠</v>
          </cell>
          <cell r="C152">
            <v>20230309</v>
          </cell>
          <cell r="D152" t="str">
            <v>RET-HE</v>
          </cell>
          <cell r="E152">
            <v>31.7</v>
          </cell>
        </row>
        <row r="153">
          <cell r="B153" t="str">
            <v>陳秋蘋</v>
          </cell>
          <cell r="C153">
            <v>20230309</v>
          </cell>
          <cell r="D153" t="str">
            <v>RET-HE</v>
          </cell>
          <cell r="E153">
            <v>36.700000000000003</v>
          </cell>
        </row>
        <row r="154">
          <cell r="B154" t="str">
            <v>吳陳寶月</v>
          </cell>
          <cell r="C154">
            <v>20230308</v>
          </cell>
          <cell r="D154" t="str">
            <v>RET-HE</v>
          </cell>
          <cell r="E154">
            <v>37.200000000000003</v>
          </cell>
        </row>
        <row r="155">
          <cell r="B155" t="str">
            <v>古秀妹</v>
          </cell>
          <cell r="C155">
            <v>20230309</v>
          </cell>
          <cell r="D155" t="str">
            <v>RET-HE</v>
          </cell>
          <cell r="E155">
            <v>30</v>
          </cell>
        </row>
        <row r="156">
          <cell r="B156" t="str">
            <v>周笠綸</v>
          </cell>
          <cell r="C156">
            <v>20230311</v>
          </cell>
          <cell r="D156" t="str">
            <v>RET-HE</v>
          </cell>
          <cell r="E156">
            <v>34</v>
          </cell>
        </row>
        <row r="157">
          <cell r="B157" t="str">
            <v>周志湘</v>
          </cell>
          <cell r="C157">
            <v>20230309</v>
          </cell>
          <cell r="D157" t="str">
            <v>RET-HE</v>
          </cell>
          <cell r="E157">
            <v>29.9</v>
          </cell>
        </row>
        <row r="158">
          <cell r="B158" t="str">
            <v>陳新發</v>
          </cell>
          <cell r="C158">
            <v>20230309</v>
          </cell>
          <cell r="D158" t="str">
            <v>RET-HE</v>
          </cell>
          <cell r="E158">
            <v>34.700000000000003</v>
          </cell>
        </row>
        <row r="159">
          <cell r="B159" t="str">
            <v>楊阿春</v>
          </cell>
          <cell r="C159">
            <v>20230309</v>
          </cell>
          <cell r="D159" t="str">
            <v>RET-HE</v>
          </cell>
          <cell r="E159">
            <v>35.200000000000003</v>
          </cell>
        </row>
        <row r="160">
          <cell r="B160" t="str">
            <v>阿傑</v>
          </cell>
          <cell r="C160">
            <v>20230309</v>
          </cell>
          <cell r="D160" t="str">
            <v>RET-HE</v>
          </cell>
          <cell r="E160">
            <v>34.200000000000003</v>
          </cell>
        </row>
        <row r="161">
          <cell r="B161" t="str">
            <v>宋隆中</v>
          </cell>
          <cell r="C161">
            <v>20230309</v>
          </cell>
          <cell r="D161" t="str">
            <v>RET-HE</v>
          </cell>
          <cell r="E161">
            <v>34.6</v>
          </cell>
        </row>
        <row r="162">
          <cell r="B162" t="str">
            <v>葉詠綺</v>
          </cell>
          <cell r="C162">
            <v>20230309</v>
          </cell>
          <cell r="D162" t="str">
            <v>RET-HE</v>
          </cell>
          <cell r="E162">
            <v>24.6</v>
          </cell>
        </row>
        <row r="163">
          <cell r="B163" t="str">
            <v>楊木棍</v>
          </cell>
          <cell r="C163">
            <v>20230309</v>
          </cell>
          <cell r="D163" t="str">
            <v>RET-HE</v>
          </cell>
          <cell r="E163">
            <v>36.700000000000003</v>
          </cell>
        </row>
        <row r="164">
          <cell r="B164" t="str">
            <v>陳基圓</v>
          </cell>
          <cell r="C164">
            <v>20230309</v>
          </cell>
          <cell r="D164" t="str">
            <v>RET-HE</v>
          </cell>
          <cell r="E164">
            <v>36.299999999999997</v>
          </cell>
        </row>
        <row r="165">
          <cell r="B165" t="str">
            <v>邱鈺銘</v>
          </cell>
          <cell r="C165">
            <v>20230309</v>
          </cell>
          <cell r="D165" t="str">
            <v>RET-HE</v>
          </cell>
          <cell r="E165">
            <v>34.9</v>
          </cell>
        </row>
        <row r="166">
          <cell r="B166" t="str">
            <v>張俊義</v>
          </cell>
          <cell r="C166">
            <v>20230309</v>
          </cell>
          <cell r="D166" t="str">
            <v>RET-HE</v>
          </cell>
          <cell r="E166">
            <v>34.700000000000003</v>
          </cell>
        </row>
        <row r="167">
          <cell r="B167" t="str">
            <v>李亨通</v>
          </cell>
          <cell r="C167">
            <v>20230309</v>
          </cell>
          <cell r="D167" t="str">
            <v>RET-HE</v>
          </cell>
          <cell r="E167">
            <v>32.6</v>
          </cell>
        </row>
        <row r="168">
          <cell r="B168" t="str">
            <v>伍瑞隆</v>
          </cell>
          <cell r="C168">
            <v>20230308</v>
          </cell>
          <cell r="D168" t="str">
            <v>RET-HE</v>
          </cell>
          <cell r="E168">
            <v>35.4</v>
          </cell>
        </row>
        <row r="169">
          <cell r="B169" t="str">
            <v>李蕙如</v>
          </cell>
          <cell r="C169">
            <v>20230308</v>
          </cell>
          <cell r="D169" t="str">
            <v>RET-HE</v>
          </cell>
          <cell r="E169">
            <v>35.799999999999997</v>
          </cell>
        </row>
        <row r="170">
          <cell r="B170" t="str">
            <v>邵美娥</v>
          </cell>
          <cell r="C170">
            <v>20230308</v>
          </cell>
          <cell r="D170" t="str">
            <v>RET-HE</v>
          </cell>
          <cell r="E170">
            <v>34.9</v>
          </cell>
        </row>
        <row r="171">
          <cell r="B171" t="str">
            <v>錢琴妹</v>
          </cell>
          <cell r="C171">
            <v>20230308</v>
          </cell>
          <cell r="D171" t="str">
            <v>RET-HE</v>
          </cell>
          <cell r="E171">
            <v>37</v>
          </cell>
        </row>
        <row r="172">
          <cell r="B172" t="str">
            <v>陳慧玫</v>
          </cell>
          <cell r="C172">
            <v>20230308</v>
          </cell>
          <cell r="D172" t="str">
            <v>RET-HE</v>
          </cell>
          <cell r="E172">
            <v>24.3</v>
          </cell>
        </row>
        <row r="173">
          <cell r="B173" t="str">
            <v>張鈞傑</v>
          </cell>
          <cell r="C173">
            <v>20230308</v>
          </cell>
          <cell r="D173" t="str">
            <v>RET-HE</v>
          </cell>
          <cell r="E173">
            <v>35.4</v>
          </cell>
        </row>
        <row r="174">
          <cell r="B174" t="str">
            <v>車學俊</v>
          </cell>
          <cell r="C174">
            <v>20230308</v>
          </cell>
          <cell r="D174" t="str">
            <v>RET-HE</v>
          </cell>
          <cell r="E174">
            <v>35.200000000000003</v>
          </cell>
        </row>
        <row r="175">
          <cell r="B175" t="str">
            <v>陳怡樺</v>
          </cell>
          <cell r="C175">
            <v>20230308</v>
          </cell>
          <cell r="D175" t="str">
            <v>RET-HE</v>
          </cell>
          <cell r="E175">
            <v>33.299999999999997</v>
          </cell>
        </row>
        <row r="176">
          <cell r="B176" t="str">
            <v>陳宏欣</v>
          </cell>
          <cell r="C176">
            <v>20230308</v>
          </cell>
          <cell r="D176" t="str">
            <v>RET-HE</v>
          </cell>
          <cell r="E176">
            <v>34.799999999999997</v>
          </cell>
        </row>
        <row r="177">
          <cell r="B177" t="str">
            <v>宋春蘭</v>
          </cell>
          <cell r="C177">
            <v>20230308</v>
          </cell>
          <cell r="D177" t="str">
            <v>RET-HE</v>
          </cell>
          <cell r="E177">
            <v>31.7</v>
          </cell>
        </row>
        <row r="178">
          <cell r="B178" t="str">
            <v>陳坤平</v>
          </cell>
          <cell r="C178">
            <v>20230308</v>
          </cell>
          <cell r="D178" t="str">
            <v>RET-HE</v>
          </cell>
          <cell r="E178">
            <v>35.299999999999997</v>
          </cell>
        </row>
        <row r="179">
          <cell r="B179" t="str">
            <v>邱游梅</v>
          </cell>
          <cell r="C179">
            <v>20230308</v>
          </cell>
          <cell r="D179" t="str">
            <v>RET-HE</v>
          </cell>
          <cell r="E179">
            <v>36.4</v>
          </cell>
        </row>
        <row r="180">
          <cell r="B180" t="str">
            <v>於鄧玉嬌</v>
          </cell>
          <cell r="C180">
            <v>20230308</v>
          </cell>
          <cell r="D180" t="str">
            <v>RET-HE</v>
          </cell>
          <cell r="E180">
            <v>32</v>
          </cell>
        </row>
        <row r="181">
          <cell r="B181" t="str">
            <v>烏金妹</v>
          </cell>
          <cell r="C181">
            <v>20230308</v>
          </cell>
          <cell r="D181" t="str">
            <v>RET-HE</v>
          </cell>
          <cell r="E181">
            <v>34.5</v>
          </cell>
        </row>
        <row r="182">
          <cell r="B182" t="str">
            <v>蔡美惠</v>
          </cell>
          <cell r="C182">
            <v>20230308</v>
          </cell>
          <cell r="D182" t="str">
            <v>RET-HE</v>
          </cell>
          <cell r="E182">
            <v>24.8</v>
          </cell>
        </row>
        <row r="183">
          <cell r="B183" t="str">
            <v>施世棠</v>
          </cell>
          <cell r="C183">
            <v>20230308</v>
          </cell>
          <cell r="D183" t="str">
            <v>RET-HE</v>
          </cell>
          <cell r="E183">
            <v>21</v>
          </cell>
        </row>
        <row r="184">
          <cell r="B184" t="str">
            <v>曾水繁</v>
          </cell>
          <cell r="C184">
            <v>20230308</v>
          </cell>
          <cell r="D184" t="str">
            <v>RET-HE</v>
          </cell>
          <cell r="E184">
            <v>31.4</v>
          </cell>
        </row>
        <row r="185">
          <cell r="B185" t="str">
            <v>連彬貴</v>
          </cell>
          <cell r="C185">
            <v>20230308</v>
          </cell>
          <cell r="D185" t="str">
            <v>RET-HE</v>
          </cell>
          <cell r="E185">
            <v>33.5</v>
          </cell>
        </row>
        <row r="186">
          <cell r="B186" t="str">
            <v>陳阿美</v>
          </cell>
          <cell r="C186">
            <v>20230308</v>
          </cell>
          <cell r="D186" t="str">
            <v>RET-HE</v>
          </cell>
          <cell r="E186">
            <v>32.799999999999997</v>
          </cell>
        </row>
        <row r="187">
          <cell r="B187" t="str">
            <v>李富田</v>
          </cell>
          <cell r="C187">
            <v>20230308</v>
          </cell>
          <cell r="D187" t="str">
            <v>RET-HE</v>
          </cell>
          <cell r="E187">
            <v>36.1</v>
          </cell>
        </row>
        <row r="188">
          <cell r="B188" t="str">
            <v>游寶珠</v>
          </cell>
          <cell r="C188">
            <v>20230306</v>
          </cell>
          <cell r="D188" t="str">
            <v>RET-HE</v>
          </cell>
          <cell r="E188">
            <v>36.200000000000003</v>
          </cell>
        </row>
        <row r="189">
          <cell r="B189" t="str">
            <v>張桂圓</v>
          </cell>
          <cell r="C189">
            <v>20230308</v>
          </cell>
          <cell r="D189" t="str">
            <v>RET-HE</v>
          </cell>
          <cell r="E189">
            <v>33.6</v>
          </cell>
        </row>
        <row r="190">
          <cell r="B190" t="str">
            <v>呂逢江</v>
          </cell>
          <cell r="C190">
            <v>20230308</v>
          </cell>
          <cell r="D190" t="str">
            <v>RET-HE</v>
          </cell>
          <cell r="E190">
            <v>38</v>
          </cell>
        </row>
        <row r="191">
          <cell r="B191" t="str">
            <v>蘇蔡秀珍</v>
          </cell>
          <cell r="C191">
            <v>20230308</v>
          </cell>
          <cell r="D191" t="str">
            <v>RET-HE</v>
          </cell>
          <cell r="E191">
            <v>34.700000000000003</v>
          </cell>
        </row>
        <row r="192">
          <cell r="B192" t="str">
            <v>陳秀梅</v>
          </cell>
          <cell r="C192">
            <v>20230308</v>
          </cell>
          <cell r="D192" t="str">
            <v>RET-HE</v>
          </cell>
          <cell r="E192">
            <v>35.1</v>
          </cell>
        </row>
        <row r="193">
          <cell r="B193" t="str">
            <v>吳文達</v>
          </cell>
          <cell r="C193">
            <v>20230308</v>
          </cell>
          <cell r="D193" t="str">
            <v>RET-HE</v>
          </cell>
          <cell r="E193">
            <v>33</v>
          </cell>
        </row>
        <row r="194">
          <cell r="B194" t="str">
            <v>黃淑玲</v>
          </cell>
          <cell r="C194">
            <v>20230308</v>
          </cell>
          <cell r="D194" t="str">
            <v>RET-HE</v>
          </cell>
          <cell r="E194">
            <v>35.799999999999997</v>
          </cell>
        </row>
        <row r="195">
          <cell r="B195" t="str">
            <v>李鳳英</v>
          </cell>
          <cell r="C195">
            <v>20230306</v>
          </cell>
          <cell r="D195" t="str">
            <v>RET-HE</v>
          </cell>
          <cell r="E195">
            <v>35.799999999999997</v>
          </cell>
        </row>
        <row r="196">
          <cell r="B196" t="str">
            <v>游榮和</v>
          </cell>
          <cell r="C196">
            <v>20230306</v>
          </cell>
          <cell r="D196" t="str">
            <v>RET-HE</v>
          </cell>
          <cell r="E196">
            <v>34.700000000000003</v>
          </cell>
        </row>
        <row r="197">
          <cell r="B197" t="str">
            <v>楊江南</v>
          </cell>
          <cell r="C197">
            <v>20230308</v>
          </cell>
          <cell r="D197" t="str">
            <v>RET-HE</v>
          </cell>
          <cell r="E197">
            <v>35.6</v>
          </cell>
        </row>
        <row r="198">
          <cell r="B198" t="str">
            <v>王吳秀春</v>
          </cell>
          <cell r="C198">
            <v>20230308</v>
          </cell>
          <cell r="D198" t="str">
            <v>RET-HE</v>
          </cell>
          <cell r="E198">
            <v>33.799999999999997</v>
          </cell>
        </row>
        <row r="199">
          <cell r="B199" t="str">
            <v>王明仁</v>
          </cell>
          <cell r="C199">
            <v>20230308</v>
          </cell>
          <cell r="D199" t="str">
            <v>RET-HE</v>
          </cell>
          <cell r="E199">
            <v>33.700000000000003</v>
          </cell>
        </row>
        <row r="200">
          <cell r="B200" t="str">
            <v>陳德生</v>
          </cell>
          <cell r="C200">
            <v>20230308</v>
          </cell>
          <cell r="D200" t="str">
            <v>RET-HE</v>
          </cell>
          <cell r="E200">
            <v>33.299999999999997</v>
          </cell>
        </row>
        <row r="201">
          <cell r="B201" t="str">
            <v>張貽權</v>
          </cell>
          <cell r="C201">
            <v>20230308</v>
          </cell>
          <cell r="D201" t="str">
            <v>RET-HE</v>
          </cell>
          <cell r="E201">
            <v>33.1</v>
          </cell>
        </row>
        <row r="202">
          <cell r="B202" t="str">
            <v>陳許美玉</v>
          </cell>
          <cell r="C202">
            <v>20230306</v>
          </cell>
          <cell r="D202" t="str">
            <v>RET-HE</v>
          </cell>
          <cell r="E202">
            <v>30.5</v>
          </cell>
        </row>
        <row r="203">
          <cell r="B203" t="str">
            <v>彭淑妹</v>
          </cell>
          <cell r="C203">
            <v>20230308</v>
          </cell>
          <cell r="D203" t="str">
            <v>RET-HE</v>
          </cell>
          <cell r="E203">
            <v>24.4</v>
          </cell>
        </row>
        <row r="204">
          <cell r="B204" t="str">
            <v>郭沈秀雲</v>
          </cell>
          <cell r="C204">
            <v>20230306</v>
          </cell>
          <cell r="D204" t="str">
            <v>RET-HE</v>
          </cell>
          <cell r="E204">
            <v>28</v>
          </cell>
        </row>
        <row r="205">
          <cell r="B205" t="str">
            <v>余周香蘭</v>
          </cell>
          <cell r="C205">
            <v>20230308</v>
          </cell>
          <cell r="D205" t="str">
            <v>RET-HE</v>
          </cell>
          <cell r="E205">
            <v>31.3</v>
          </cell>
        </row>
        <row r="206">
          <cell r="B206" t="str">
            <v>詹月桂</v>
          </cell>
          <cell r="C206">
            <v>20230310</v>
          </cell>
          <cell r="D206" t="str">
            <v>RET-HE</v>
          </cell>
          <cell r="E206">
            <v>34.200000000000003</v>
          </cell>
        </row>
        <row r="207">
          <cell r="B207" t="str">
            <v>吳定憲</v>
          </cell>
          <cell r="C207">
            <v>20230308</v>
          </cell>
          <cell r="D207" t="str">
            <v>RET-HE</v>
          </cell>
          <cell r="E207">
            <v>27.3</v>
          </cell>
        </row>
        <row r="208">
          <cell r="B208" t="str">
            <v>歐秀蕙</v>
          </cell>
          <cell r="C208">
            <v>20230308</v>
          </cell>
          <cell r="D208" t="str">
            <v>RET-HE</v>
          </cell>
          <cell r="E208">
            <v>31.5</v>
          </cell>
        </row>
        <row r="209">
          <cell r="B209" t="str">
            <v>黃玉娥</v>
          </cell>
          <cell r="C209">
            <v>20230308</v>
          </cell>
          <cell r="D209" t="str">
            <v>RET-HE</v>
          </cell>
          <cell r="E209">
            <v>33.200000000000003</v>
          </cell>
        </row>
        <row r="210">
          <cell r="B210" t="str">
            <v>林素</v>
          </cell>
          <cell r="C210">
            <v>20230308</v>
          </cell>
          <cell r="D210" t="str">
            <v>RET-HE</v>
          </cell>
          <cell r="E210">
            <v>33.9</v>
          </cell>
        </row>
        <row r="211">
          <cell r="B211" t="str">
            <v>楊順發</v>
          </cell>
          <cell r="C211">
            <v>20230308</v>
          </cell>
          <cell r="D211" t="str">
            <v>RET-HE</v>
          </cell>
          <cell r="E211">
            <v>32</v>
          </cell>
        </row>
        <row r="212">
          <cell r="B212" t="str">
            <v>李賜村</v>
          </cell>
          <cell r="C212">
            <v>20230308</v>
          </cell>
          <cell r="D212" t="str">
            <v>RET-HE</v>
          </cell>
          <cell r="E212">
            <v>32.9</v>
          </cell>
        </row>
        <row r="213">
          <cell r="B213" t="str">
            <v>黃雲婷</v>
          </cell>
          <cell r="C213">
            <v>20230308</v>
          </cell>
          <cell r="D213" t="str">
            <v>RET-HE</v>
          </cell>
          <cell r="E213">
            <v>35.799999999999997</v>
          </cell>
        </row>
        <row r="214">
          <cell r="B214" t="str">
            <v>徐振宏</v>
          </cell>
          <cell r="C214">
            <v>20230308</v>
          </cell>
          <cell r="D214" t="str">
            <v>RET-HE</v>
          </cell>
          <cell r="E214">
            <v>39.200000000000003</v>
          </cell>
        </row>
        <row r="215">
          <cell r="B215" t="str">
            <v>賴騰文</v>
          </cell>
          <cell r="C215">
            <v>20230308</v>
          </cell>
          <cell r="D215" t="str">
            <v>RET-HE</v>
          </cell>
          <cell r="E215">
            <v>34.9</v>
          </cell>
        </row>
        <row r="216">
          <cell r="B216" t="str">
            <v>陳繼慶</v>
          </cell>
          <cell r="C216">
            <v>20230309</v>
          </cell>
          <cell r="D216" t="str">
            <v>RET-HE</v>
          </cell>
          <cell r="E216">
            <v>34.299999999999997</v>
          </cell>
        </row>
        <row r="217">
          <cell r="B217" t="str">
            <v>余福龍</v>
          </cell>
          <cell r="C217">
            <v>20230309</v>
          </cell>
          <cell r="D217" t="str">
            <v>RET-HE</v>
          </cell>
          <cell r="E217">
            <v>28.1</v>
          </cell>
        </row>
        <row r="218">
          <cell r="B218" t="str">
            <v>張秀鳳</v>
          </cell>
          <cell r="C218">
            <v>20230309</v>
          </cell>
          <cell r="D218" t="str">
            <v>RET-HE</v>
          </cell>
          <cell r="E218">
            <v>21.9</v>
          </cell>
        </row>
        <row r="219">
          <cell r="B219" t="str">
            <v>周陳善</v>
          </cell>
          <cell r="C219">
            <v>20230309</v>
          </cell>
          <cell r="D219" t="str">
            <v>RET-HE</v>
          </cell>
          <cell r="E219">
            <v>30.9</v>
          </cell>
        </row>
        <row r="220">
          <cell r="B220" t="str">
            <v>游添順</v>
          </cell>
          <cell r="C220">
            <v>20230309</v>
          </cell>
          <cell r="D220" t="str">
            <v>RET-HE</v>
          </cell>
          <cell r="E220">
            <v>35.299999999999997</v>
          </cell>
        </row>
        <row r="221">
          <cell r="B221" t="str">
            <v>呂泳漣</v>
          </cell>
          <cell r="C221">
            <v>20230309</v>
          </cell>
          <cell r="D221" t="str">
            <v>RET-HE</v>
          </cell>
          <cell r="E221">
            <v>33.799999999999997</v>
          </cell>
        </row>
        <row r="222">
          <cell r="B222" t="str">
            <v>官阿明</v>
          </cell>
          <cell r="C222">
            <v>20230309</v>
          </cell>
          <cell r="D222" t="str">
            <v>RET-HE</v>
          </cell>
          <cell r="E222">
            <v>34.5</v>
          </cell>
        </row>
        <row r="223">
          <cell r="B223" t="str">
            <v>徐麗香</v>
          </cell>
          <cell r="C223">
            <v>20230307</v>
          </cell>
          <cell r="D223" t="str">
            <v>RET-HE</v>
          </cell>
          <cell r="E223">
            <v>33.200000000000003</v>
          </cell>
        </row>
        <row r="224">
          <cell r="B224" t="str">
            <v>吳笑治</v>
          </cell>
          <cell r="C224">
            <v>20230309</v>
          </cell>
          <cell r="D224" t="str">
            <v>RET-HE</v>
          </cell>
          <cell r="E224">
            <v>35.6</v>
          </cell>
        </row>
        <row r="225">
          <cell r="B225" t="str">
            <v>鄭蔡碧玉</v>
          </cell>
          <cell r="C225">
            <v>20230309</v>
          </cell>
          <cell r="D225" t="str">
            <v>RET-HE</v>
          </cell>
          <cell r="E225">
            <v>31.5</v>
          </cell>
        </row>
        <row r="226">
          <cell r="B226" t="str">
            <v>游福全</v>
          </cell>
          <cell r="C226">
            <v>20230309</v>
          </cell>
          <cell r="D226" t="str">
            <v>RET-HE</v>
          </cell>
          <cell r="E226">
            <v>34.5</v>
          </cell>
        </row>
        <row r="227">
          <cell r="B227" t="str">
            <v>王品森</v>
          </cell>
          <cell r="C227">
            <v>20230309</v>
          </cell>
          <cell r="D227" t="str">
            <v>RET-HE</v>
          </cell>
          <cell r="E227">
            <v>36.299999999999997</v>
          </cell>
        </row>
        <row r="228">
          <cell r="B228" t="str">
            <v>游黃明媛</v>
          </cell>
          <cell r="C228">
            <v>20230310</v>
          </cell>
          <cell r="D228" t="str">
            <v>RET-HE</v>
          </cell>
          <cell r="E228">
            <v>32.6</v>
          </cell>
        </row>
        <row r="229">
          <cell r="B229" t="str">
            <v>戴陳仙妹</v>
          </cell>
          <cell r="C229">
            <v>20230309</v>
          </cell>
          <cell r="D229" t="str">
            <v>RET-HE</v>
          </cell>
          <cell r="E229">
            <v>35.9</v>
          </cell>
        </row>
        <row r="230">
          <cell r="B230" t="str">
            <v>鄭湯明珠</v>
          </cell>
          <cell r="C230">
            <v>20230309</v>
          </cell>
          <cell r="D230" t="str">
            <v>RET-HE</v>
          </cell>
          <cell r="E230">
            <v>34.6</v>
          </cell>
        </row>
        <row r="231">
          <cell r="B231" t="str">
            <v>許阿月</v>
          </cell>
          <cell r="C231">
            <v>20230307</v>
          </cell>
          <cell r="D231" t="str">
            <v>RET-HE</v>
          </cell>
          <cell r="E231">
            <v>35.5</v>
          </cell>
        </row>
        <row r="232">
          <cell r="B232" t="str">
            <v>歐麗秋</v>
          </cell>
          <cell r="C232">
            <v>20230309</v>
          </cell>
          <cell r="D232" t="str">
            <v>RET-HE</v>
          </cell>
          <cell r="E232">
            <v>33.1</v>
          </cell>
        </row>
        <row r="233">
          <cell r="B233" t="str">
            <v>陳琪鈁</v>
          </cell>
          <cell r="C233">
            <v>20230309</v>
          </cell>
          <cell r="D233" t="str">
            <v>RET-HE</v>
          </cell>
          <cell r="E233">
            <v>37.4</v>
          </cell>
        </row>
        <row r="234">
          <cell r="B234" t="str">
            <v>風秀蘭</v>
          </cell>
          <cell r="C234">
            <v>20230309</v>
          </cell>
          <cell r="D234" t="str">
            <v>RET-HE</v>
          </cell>
          <cell r="E234">
            <v>35.700000000000003</v>
          </cell>
        </row>
        <row r="235">
          <cell r="B235" t="str">
            <v>黃勝堯</v>
          </cell>
          <cell r="C235">
            <v>20230309</v>
          </cell>
          <cell r="D235" t="str">
            <v>RET-HE</v>
          </cell>
          <cell r="E235">
            <v>36.4</v>
          </cell>
        </row>
        <row r="236">
          <cell r="B236" t="str">
            <v>張清豐</v>
          </cell>
          <cell r="C236">
            <v>20230309</v>
          </cell>
          <cell r="D236" t="str">
            <v>RET-HE</v>
          </cell>
          <cell r="E236">
            <v>32.1</v>
          </cell>
        </row>
        <row r="237">
          <cell r="B237" t="str">
            <v>劉莉蘭</v>
          </cell>
          <cell r="C237">
            <v>20230309</v>
          </cell>
          <cell r="D237" t="str">
            <v>RET-HE</v>
          </cell>
          <cell r="E237">
            <v>34.9</v>
          </cell>
        </row>
        <row r="238">
          <cell r="B238" t="str">
            <v>巫淑吟</v>
          </cell>
          <cell r="C238">
            <v>20230309</v>
          </cell>
          <cell r="D238" t="str">
            <v>RET-HE</v>
          </cell>
          <cell r="E238">
            <v>30.3</v>
          </cell>
        </row>
        <row r="239">
          <cell r="B239" t="str">
            <v>游恭麟</v>
          </cell>
          <cell r="C239">
            <v>20230309</v>
          </cell>
          <cell r="D239" t="str">
            <v>RET-HE</v>
          </cell>
          <cell r="E239">
            <v>35.700000000000003</v>
          </cell>
        </row>
        <row r="240">
          <cell r="B240" t="str">
            <v>余進何</v>
          </cell>
          <cell r="C240">
            <v>20230309</v>
          </cell>
          <cell r="D240" t="str">
            <v>RET-HE</v>
          </cell>
          <cell r="E240">
            <v>35.700000000000003</v>
          </cell>
        </row>
        <row r="241">
          <cell r="B241" t="str">
            <v>陳良雄</v>
          </cell>
          <cell r="C241">
            <v>20230309</v>
          </cell>
          <cell r="D241" t="str">
            <v>RET-HE</v>
          </cell>
          <cell r="E241">
            <v>33.700000000000003</v>
          </cell>
        </row>
        <row r="242">
          <cell r="B242" t="str">
            <v>鄭連有</v>
          </cell>
          <cell r="C242">
            <v>20230309</v>
          </cell>
          <cell r="D242" t="str">
            <v>RET-HE</v>
          </cell>
          <cell r="E242">
            <v>33.4</v>
          </cell>
        </row>
        <row r="243">
          <cell r="B243" t="str">
            <v>陳豐志</v>
          </cell>
          <cell r="C243">
            <v>20230309</v>
          </cell>
          <cell r="D243" t="str">
            <v>RET-HE</v>
          </cell>
          <cell r="E243">
            <v>32</v>
          </cell>
        </row>
        <row r="244">
          <cell r="B244" t="str">
            <v>曾錦圓</v>
          </cell>
          <cell r="C244">
            <v>20230311</v>
          </cell>
          <cell r="D244" t="str">
            <v>RET-HE</v>
          </cell>
          <cell r="E244">
            <v>33.5</v>
          </cell>
        </row>
        <row r="245">
          <cell r="B245" t="str">
            <v>呂理深</v>
          </cell>
          <cell r="C245">
            <v>20230309</v>
          </cell>
          <cell r="D245" t="str">
            <v>RET-HE</v>
          </cell>
          <cell r="E245">
            <v>34.1</v>
          </cell>
        </row>
        <row r="246">
          <cell r="B246" t="str">
            <v>林賢芳</v>
          </cell>
          <cell r="C246">
            <v>20230309</v>
          </cell>
          <cell r="D246" t="str">
            <v>RET-HE</v>
          </cell>
          <cell r="E246">
            <v>31.9</v>
          </cell>
        </row>
        <row r="247">
          <cell r="B247" t="str">
            <v>劉新清</v>
          </cell>
          <cell r="C247">
            <v>20230309</v>
          </cell>
          <cell r="D247" t="str">
            <v>RET-HE</v>
          </cell>
          <cell r="E247">
            <v>36.5</v>
          </cell>
        </row>
        <row r="248">
          <cell r="B248" t="str">
            <v>簡茂松</v>
          </cell>
          <cell r="C248">
            <v>20230309</v>
          </cell>
          <cell r="D248" t="str">
            <v>RET-HE</v>
          </cell>
          <cell r="E248">
            <v>34.1</v>
          </cell>
        </row>
        <row r="249">
          <cell r="B249" t="str">
            <v>吳胡秋妹</v>
          </cell>
          <cell r="C249">
            <v>20230309</v>
          </cell>
          <cell r="D249" t="str">
            <v>RET-HE</v>
          </cell>
          <cell r="E249">
            <v>24.1</v>
          </cell>
        </row>
        <row r="250">
          <cell r="B250" t="str">
            <v>趙黃秀珍</v>
          </cell>
          <cell r="C250">
            <v>20230309</v>
          </cell>
          <cell r="D250" t="str">
            <v>RET-HE</v>
          </cell>
          <cell r="E250">
            <v>30.4</v>
          </cell>
        </row>
        <row r="251">
          <cell r="B251" t="str">
            <v>廖棋寬</v>
          </cell>
          <cell r="C251">
            <v>20230309</v>
          </cell>
          <cell r="D251" t="str">
            <v>RET-HE</v>
          </cell>
          <cell r="E251">
            <v>34.9</v>
          </cell>
        </row>
        <row r="252">
          <cell r="B252" t="str">
            <v>謝明翰</v>
          </cell>
          <cell r="C252">
            <v>20230308</v>
          </cell>
          <cell r="D252" t="str">
            <v>RET-HE</v>
          </cell>
          <cell r="E252">
            <v>38.5</v>
          </cell>
        </row>
        <row r="253">
          <cell r="B253" t="str">
            <v>劉登順</v>
          </cell>
          <cell r="C253">
            <v>20230308</v>
          </cell>
          <cell r="D253" t="str">
            <v>RET-HE</v>
          </cell>
          <cell r="E253">
            <v>34.200000000000003</v>
          </cell>
        </row>
        <row r="254">
          <cell r="B254" t="str">
            <v>郭阿月</v>
          </cell>
          <cell r="C254">
            <v>20230306</v>
          </cell>
          <cell r="D254" t="str">
            <v>RET-HE</v>
          </cell>
          <cell r="E254">
            <v>34.1</v>
          </cell>
        </row>
        <row r="255">
          <cell r="B255" t="str">
            <v>鄭正德</v>
          </cell>
          <cell r="C255">
            <v>20230306</v>
          </cell>
          <cell r="D255" t="str">
            <v>RET-HE</v>
          </cell>
          <cell r="E255">
            <v>35.200000000000003</v>
          </cell>
        </row>
        <row r="256">
          <cell r="B256" t="str">
            <v>黃昭明</v>
          </cell>
          <cell r="C256">
            <v>20230308</v>
          </cell>
          <cell r="D256" t="str">
            <v>RET-HE</v>
          </cell>
          <cell r="E256">
            <v>33.799999999999997</v>
          </cell>
        </row>
        <row r="257">
          <cell r="B257" t="str">
            <v>吳昭明</v>
          </cell>
          <cell r="C257">
            <v>20230308</v>
          </cell>
          <cell r="D257" t="str">
            <v>RET-HE</v>
          </cell>
          <cell r="E257">
            <v>31.6</v>
          </cell>
        </row>
        <row r="258">
          <cell r="B258" t="str">
            <v>張文耀</v>
          </cell>
          <cell r="C258">
            <v>20230307</v>
          </cell>
          <cell r="D258" t="str">
            <v>RET-HE</v>
          </cell>
          <cell r="E258">
            <v>34</v>
          </cell>
        </row>
        <row r="259">
          <cell r="B259" t="str">
            <v>卓劉月</v>
          </cell>
          <cell r="C259">
            <v>20230307</v>
          </cell>
          <cell r="D259" t="str">
            <v>RET-HE</v>
          </cell>
          <cell r="E259">
            <v>30.5</v>
          </cell>
        </row>
        <row r="260">
          <cell r="B260" t="str">
            <v>潘阿美</v>
          </cell>
          <cell r="C260">
            <v>20230308</v>
          </cell>
          <cell r="D260" t="str">
            <v>RET-HE</v>
          </cell>
          <cell r="E260">
            <v>33.5</v>
          </cell>
        </row>
        <row r="261">
          <cell r="B261" t="str">
            <v>王昌信</v>
          </cell>
          <cell r="C261">
            <v>20230308</v>
          </cell>
          <cell r="D261" t="str">
            <v>RET-HE</v>
          </cell>
          <cell r="E261">
            <v>32.6</v>
          </cell>
        </row>
        <row r="262">
          <cell r="B262" t="str">
            <v>吳烈夫</v>
          </cell>
          <cell r="C262">
            <v>20230310</v>
          </cell>
          <cell r="D262" t="str">
            <v>RET-HE</v>
          </cell>
          <cell r="E262">
            <v>17.600000000000001</v>
          </cell>
        </row>
        <row r="263">
          <cell r="B263" t="str">
            <v>柯水龍</v>
          </cell>
          <cell r="C263">
            <v>20230309</v>
          </cell>
          <cell r="D263" t="str">
            <v>RET-HE</v>
          </cell>
          <cell r="E263">
            <v>35.299999999999997</v>
          </cell>
        </row>
      </sheetData>
      <sheetData sheetId="10">
        <row r="3">
          <cell r="B3" t="str">
            <v>姓名</v>
          </cell>
          <cell r="C3" t="str">
            <v>驗證日期</v>
          </cell>
          <cell r="D3" t="str">
            <v>檢驗項目</v>
          </cell>
          <cell r="E3" t="str">
            <v>檢驗值</v>
          </cell>
          <cell r="F3" t="e">
            <v>#VALUE!</v>
          </cell>
        </row>
        <row r="4">
          <cell r="B4" t="str">
            <v>呂文進</v>
          </cell>
          <cell r="C4">
            <v>20230310</v>
          </cell>
          <cell r="D4" t="str">
            <v>FE</v>
          </cell>
          <cell r="E4">
            <v>31</v>
          </cell>
          <cell r="F4">
            <v>0.12062256809338522</v>
          </cell>
        </row>
        <row r="5">
          <cell r="B5" t="str">
            <v>呂文進</v>
          </cell>
          <cell r="C5">
            <v>20230310</v>
          </cell>
          <cell r="D5" t="str">
            <v>TIBC</v>
          </cell>
          <cell r="E5">
            <v>257</v>
          </cell>
          <cell r="F5">
            <v>6.4249999999999998</v>
          </cell>
        </row>
        <row r="6">
          <cell r="B6" t="str">
            <v>楊六合</v>
          </cell>
          <cell r="C6">
            <v>20230310</v>
          </cell>
          <cell r="D6" t="str">
            <v>FE</v>
          </cell>
          <cell r="E6">
            <v>40</v>
          </cell>
          <cell r="F6">
            <v>0.15810276679841898</v>
          </cell>
        </row>
        <row r="7">
          <cell r="B7" t="str">
            <v>楊六合</v>
          </cell>
          <cell r="C7">
            <v>20230310</v>
          </cell>
          <cell r="D7" t="str">
            <v>TIBC</v>
          </cell>
          <cell r="E7">
            <v>253</v>
          </cell>
          <cell r="F7">
            <v>12.65</v>
          </cell>
        </row>
        <row r="8">
          <cell r="B8" t="str">
            <v>邱創貝</v>
          </cell>
          <cell r="C8">
            <v>20230313</v>
          </cell>
          <cell r="D8" t="str">
            <v>FE</v>
          </cell>
          <cell r="E8">
            <v>20</v>
          </cell>
          <cell r="F8">
            <v>0.12987012987012986</v>
          </cell>
        </row>
        <row r="9">
          <cell r="B9" t="str">
            <v>邱創貝</v>
          </cell>
          <cell r="C9">
            <v>20230313</v>
          </cell>
          <cell r="D9" t="str">
            <v>TIBC</v>
          </cell>
          <cell r="E9">
            <v>154</v>
          </cell>
          <cell r="F9">
            <v>3.1428571428571428</v>
          </cell>
        </row>
        <row r="10">
          <cell r="B10" t="str">
            <v>潘國強</v>
          </cell>
          <cell r="C10">
            <v>20230310</v>
          </cell>
          <cell r="D10" t="str">
            <v>FE</v>
          </cell>
          <cell r="E10">
            <v>49</v>
          </cell>
          <cell r="F10">
            <v>0.2076271186440678</v>
          </cell>
        </row>
        <row r="11">
          <cell r="B11" t="str">
            <v>潘國強</v>
          </cell>
          <cell r="C11">
            <v>20230310</v>
          </cell>
          <cell r="D11" t="str">
            <v>TIBC</v>
          </cell>
          <cell r="E11">
            <v>236</v>
          </cell>
          <cell r="F11">
            <v>3.323943661971831</v>
          </cell>
        </row>
        <row r="12">
          <cell r="B12" t="str">
            <v>范左信</v>
          </cell>
          <cell r="C12">
            <v>20230310</v>
          </cell>
          <cell r="D12" t="str">
            <v>FE</v>
          </cell>
          <cell r="E12">
            <v>71</v>
          </cell>
          <cell r="F12">
            <v>0.31555555555555553</v>
          </cell>
        </row>
        <row r="13">
          <cell r="B13" t="str">
            <v>范左信</v>
          </cell>
          <cell r="C13">
            <v>20230310</v>
          </cell>
          <cell r="D13" t="str">
            <v>TIBC</v>
          </cell>
          <cell r="E13">
            <v>225</v>
          </cell>
          <cell r="F13">
            <v>3.125</v>
          </cell>
        </row>
        <row r="14">
          <cell r="B14" t="str">
            <v>蔡文龍</v>
          </cell>
          <cell r="C14">
            <v>20230310</v>
          </cell>
          <cell r="D14" t="str">
            <v>FE</v>
          </cell>
          <cell r="E14">
            <v>72</v>
          </cell>
          <cell r="F14">
            <v>0.2</v>
          </cell>
        </row>
        <row r="15">
          <cell r="B15" t="str">
            <v>蔡文龍</v>
          </cell>
          <cell r="C15">
            <v>20230310</v>
          </cell>
          <cell r="D15" t="str">
            <v>TIBC</v>
          </cell>
          <cell r="E15">
            <v>360</v>
          </cell>
          <cell r="F15">
            <v>8</v>
          </cell>
        </row>
        <row r="16">
          <cell r="B16" t="str">
            <v>蔡仁智</v>
          </cell>
          <cell r="C16">
            <v>20230310</v>
          </cell>
          <cell r="D16" t="str">
            <v>FE</v>
          </cell>
          <cell r="E16">
            <v>45</v>
          </cell>
          <cell r="F16">
            <v>0.18828451882845187</v>
          </cell>
        </row>
        <row r="17">
          <cell r="B17" t="str">
            <v>蔡仁智</v>
          </cell>
          <cell r="C17">
            <v>20230310</v>
          </cell>
          <cell r="D17" t="str">
            <v>TIBC</v>
          </cell>
          <cell r="E17">
            <v>239</v>
          </cell>
          <cell r="F17">
            <v>2.5425531914893615</v>
          </cell>
        </row>
        <row r="18">
          <cell r="B18" t="str">
            <v>游靜燕</v>
          </cell>
          <cell r="C18">
            <v>20230310</v>
          </cell>
          <cell r="D18" t="str">
            <v>FE</v>
          </cell>
          <cell r="E18">
            <v>94</v>
          </cell>
          <cell r="F18">
            <v>0.44131455399061031</v>
          </cell>
        </row>
        <row r="19">
          <cell r="B19" t="str">
            <v>游靜燕</v>
          </cell>
          <cell r="C19">
            <v>20230310</v>
          </cell>
          <cell r="D19" t="str">
            <v>TIBC</v>
          </cell>
          <cell r="E19">
            <v>213</v>
          </cell>
          <cell r="F19">
            <v>2.4204545454545454</v>
          </cell>
        </row>
        <row r="20">
          <cell r="B20" t="str">
            <v>楊文吉</v>
          </cell>
          <cell r="C20">
            <v>20230310</v>
          </cell>
          <cell r="D20" t="str">
            <v>FE</v>
          </cell>
          <cell r="E20">
            <v>88</v>
          </cell>
          <cell r="F20">
            <v>0.32116788321167883</v>
          </cell>
        </row>
        <row r="21">
          <cell r="B21" t="str">
            <v>楊文吉</v>
          </cell>
          <cell r="C21">
            <v>20230310</v>
          </cell>
          <cell r="D21" t="str">
            <v>TIBC</v>
          </cell>
          <cell r="E21">
            <v>274</v>
          </cell>
          <cell r="F21">
            <v>4.1515151515151514</v>
          </cell>
        </row>
        <row r="22">
          <cell r="B22" t="str">
            <v>陳朝銘</v>
          </cell>
          <cell r="C22">
            <v>20230310</v>
          </cell>
          <cell r="D22" t="str">
            <v>FE</v>
          </cell>
          <cell r="E22">
            <v>66</v>
          </cell>
          <cell r="F22">
            <v>0.25384615384615383</v>
          </cell>
        </row>
        <row r="23">
          <cell r="B23" t="str">
            <v>陳朝銘</v>
          </cell>
          <cell r="C23">
            <v>20230310</v>
          </cell>
          <cell r="D23" t="str">
            <v>TIBC</v>
          </cell>
          <cell r="E23">
            <v>260</v>
          </cell>
          <cell r="F23">
            <v>2.4299065420560746</v>
          </cell>
        </row>
        <row r="24">
          <cell r="B24" t="str">
            <v>黃茂盛</v>
          </cell>
          <cell r="C24">
            <v>20230310</v>
          </cell>
          <cell r="D24" t="str">
            <v>FE</v>
          </cell>
          <cell r="E24">
            <v>107</v>
          </cell>
          <cell r="F24">
            <v>0.49767441860465117</v>
          </cell>
        </row>
        <row r="25">
          <cell r="B25" t="str">
            <v>黃茂盛</v>
          </cell>
          <cell r="C25">
            <v>20230310</v>
          </cell>
          <cell r="D25" t="str">
            <v>TIBC</v>
          </cell>
          <cell r="E25">
            <v>215</v>
          </cell>
          <cell r="F25">
            <v>2.9861111111111112</v>
          </cell>
        </row>
        <row r="26">
          <cell r="B26" t="str">
            <v>王鴻湖</v>
          </cell>
          <cell r="C26">
            <v>20230310</v>
          </cell>
          <cell r="D26" t="str">
            <v>FE</v>
          </cell>
          <cell r="E26">
            <v>72</v>
          </cell>
          <cell r="F26">
            <v>0.30769230769230771</v>
          </cell>
        </row>
        <row r="27">
          <cell r="B27" t="str">
            <v>王鴻湖</v>
          </cell>
          <cell r="C27">
            <v>20230310</v>
          </cell>
          <cell r="D27" t="str">
            <v>TIBC</v>
          </cell>
          <cell r="E27">
            <v>234</v>
          </cell>
          <cell r="F27">
            <v>3.4411764705882355</v>
          </cell>
        </row>
        <row r="28">
          <cell r="B28" t="str">
            <v>邱黃美華</v>
          </cell>
          <cell r="C28">
            <v>20230310</v>
          </cell>
          <cell r="D28" t="str">
            <v>FE</v>
          </cell>
          <cell r="E28">
            <v>68</v>
          </cell>
          <cell r="F28">
            <v>0.28691983122362869</v>
          </cell>
        </row>
        <row r="29">
          <cell r="B29" t="str">
            <v>邱黃美華</v>
          </cell>
          <cell r="C29">
            <v>20230310</v>
          </cell>
          <cell r="D29" t="str">
            <v>TIBC</v>
          </cell>
          <cell r="E29">
            <v>237</v>
          </cell>
          <cell r="F29">
            <v>2.6629213483146068</v>
          </cell>
        </row>
        <row r="30">
          <cell r="B30" t="str">
            <v>黃吳招英</v>
          </cell>
          <cell r="C30">
            <v>20230310</v>
          </cell>
          <cell r="D30" t="str">
            <v>FE</v>
          </cell>
          <cell r="E30">
            <v>89</v>
          </cell>
          <cell r="F30">
            <v>0.41203703703703703</v>
          </cell>
        </row>
        <row r="31">
          <cell r="B31" t="str">
            <v>黃吳招英</v>
          </cell>
          <cell r="C31">
            <v>20230310</v>
          </cell>
          <cell r="D31" t="str">
            <v>TIBC</v>
          </cell>
          <cell r="E31">
            <v>216</v>
          </cell>
          <cell r="F31">
            <v>2.3736263736263736</v>
          </cell>
        </row>
        <row r="32">
          <cell r="B32" t="str">
            <v>陳啟輝</v>
          </cell>
          <cell r="C32">
            <v>20230310</v>
          </cell>
          <cell r="D32" t="str">
            <v>FE</v>
          </cell>
          <cell r="E32">
            <v>91</v>
          </cell>
          <cell r="F32">
            <v>0.28526645768025077</v>
          </cell>
        </row>
        <row r="33">
          <cell r="B33" t="str">
            <v>陳啟輝</v>
          </cell>
          <cell r="C33">
            <v>20230310</v>
          </cell>
          <cell r="D33" t="str">
            <v>TIBC</v>
          </cell>
          <cell r="E33">
            <v>319</v>
          </cell>
          <cell r="F33">
            <v>3.038095238095238</v>
          </cell>
        </row>
        <row r="34">
          <cell r="B34" t="str">
            <v>施文俊</v>
          </cell>
          <cell r="C34">
            <v>20230310</v>
          </cell>
          <cell r="D34" t="str">
            <v>FE</v>
          </cell>
          <cell r="E34">
            <v>105</v>
          </cell>
          <cell r="F34">
            <v>0.39325842696629215</v>
          </cell>
        </row>
        <row r="35">
          <cell r="B35" t="str">
            <v>施文俊</v>
          </cell>
          <cell r="C35">
            <v>20230310</v>
          </cell>
          <cell r="D35" t="str">
            <v>TIBC</v>
          </cell>
          <cell r="E35">
            <v>267</v>
          </cell>
          <cell r="F35">
            <v>3.9850746268656718</v>
          </cell>
        </row>
        <row r="36">
          <cell r="B36" t="str">
            <v>江高貴</v>
          </cell>
          <cell r="C36">
            <v>20230310</v>
          </cell>
          <cell r="D36" t="str">
            <v>FE</v>
          </cell>
          <cell r="E36">
            <v>67</v>
          </cell>
          <cell r="F36">
            <v>0.29257641921397382</v>
          </cell>
        </row>
        <row r="37">
          <cell r="B37" t="str">
            <v>江高貴</v>
          </cell>
          <cell r="C37">
            <v>20230310</v>
          </cell>
          <cell r="D37" t="str">
            <v>TIBC</v>
          </cell>
          <cell r="E37">
            <v>229</v>
          </cell>
          <cell r="F37">
            <v>5.0888888888888886</v>
          </cell>
        </row>
        <row r="38">
          <cell r="B38" t="str">
            <v>藍啟誠</v>
          </cell>
          <cell r="C38">
            <v>20230310</v>
          </cell>
          <cell r="D38" t="str">
            <v>FE</v>
          </cell>
          <cell r="E38">
            <v>45</v>
          </cell>
          <cell r="F38">
            <v>0.13677811550151975</v>
          </cell>
        </row>
        <row r="39">
          <cell r="B39" t="str">
            <v>藍啟誠</v>
          </cell>
          <cell r="C39">
            <v>20230310</v>
          </cell>
          <cell r="D39" t="str">
            <v>TIBC</v>
          </cell>
          <cell r="E39">
            <v>329</v>
          </cell>
          <cell r="F39">
            <v>5.2222222222222223</v>
          </cell>
        </row>
        <row r="40">
          <cell r="B40" t="str">
            <v>林青熥</v>
          </cell>
          <cell r="C40">
            <v>20230310</v>
          </cell>
          <cell r="D40" t="str">
            <v>FE</v>
          </cell>
          <cell r="E40">
            <v>63</v>
          </cell>
          <cell r="F40">
            <v>0.23247232472324722</v>
          </cell>
        </row>
        <row r="41">
          <cell r="B41" t="str">
            <v>林青熥</v>
          </cell>
          <cell r="C41">
            <v>20230310</v>
          </cell>
          <cell r="D41" t="str">
            <v>TIBC</v>
          </cell>
          <cell r="E41">
            <v>271</v>
          </cell>
          <cell r="F41">
            <v>7.5277777777777777</v>
          </cell>
        </row>
        <row r="42">
          <cell r="B42" t="str">
            <v>李錦濤</v>
          </cell>
          <cell r="C42">
            <v>20230310</v>
          </cell>
          <cell r="D42" t="str">
            <v>FE</v>
          </cell>
          <cell r="E42">
            <v>36</v>
          </cell>
          <cell r="F42">
            <v>0.15652173913043479</v>
          </cell>
        </row>
        <row r="43">
          <cell r="B43" t="str">
            <v>李錦濤</v>
          </cell>
          <cell r="C43">
            <v>20230310</v>
          </cell>
          <cell r="D43" t="str">
            <v>TIBC</v>
          </cell>
          <cell r="E43">
            <v>230</v>
          </cell>
          <cell r="F43">
            <v>5.4761904761904763</v>
          </cell>
        </row>
        <row r="44">
          <cell r="B44" t="str">
            <v>黃美</v>
          </cell>
          <cell r="C44">
            <v>20230310</v>
          </cell>
          <cell r="D44" t="str">
            <v>FE</v>
          </cell>
          <cell r="E44">
            <v>42</v>
          </cell>
          <cell r="F44">
            <v>0.25766871165644173</v>
          </cell>
        </row>
        <row r="45">
          <cell r="B45" t="str">
            <v>黃美</v>
          </cell>
          <cell r="C45">
            <v>20230310</v>
          </cell>
          <cell r="D45" t="str">
            <v>TIBC</v>
          </cell>
          <cell r="E45">
            <v>163</v>
          </cell>
          <cell r="F45">
            <v>2.7166666666666668</v>
          </cell>
        </row>
        <row r="46">
          <cell r="B46" t="str">
            <v>蕭金傳</v>
          </cell>
          <cell r="C46">
            <v>20230310</v>
          </cell>
          <cell r="D46" t="str">
            <v>FE</v>
          </cell>
          <cell r="E46">
            <v>60</v>
          </cell>
          <cell r="F46">
            <v>0.20338983050847459</v>
          </cell>
        </row>
        <row r="47">
          <cell r="B47" t="str">
            <v>蕭金傳</v>
          </cell>
          <cell r="C47">
            <v>20230310</v>
          </cell>
          <cell r="D47" t="str">
            <v>TIBC</v>
          </cell>
          <cell r="E47">
            <v>295</v>
          </cell>
          <cell r="F47">
            <v>7.7631578947368425</v>
          </cell>
        </row>
        <row r="48">
          <cell r="B48" t="str">
            <v>蔡雲</v>
          </cell>
          <cell r="C48">
            <v>20230310</v>
          </cell>
          <cell r="D48" t="str">
            <v>FE</v>
          </cell>
          <cell r="E48">
            <v>38</v>
          </cell>
          <cell r="F48">
            <v>0.15833333333333333</v>
          </cell>
        </row>
        <row r="49">
          <cell r="B49" t="str">
            <v>蔡雲</v>
          </cell>
          <cell r="C49">
            <v>20230310</v>
          </cell>
          <cell r="D49" t="str">
            <v>TIBC</v>
          </cell>
          <cell r="E49">
            <v>240</v>
          </cell>
          <cell r="F49">
            <v>4.615384615384615</v>
          </cell>
        </row>
        <row r="50">
          <cell r="B50" t="str">
            <v>李志賢</v>
          </cell>
          <cell r="C50">
            <v>20230310</v>
          </cell>
          <cell r="D50" t="str">
            <v>FE</v>
          </cell>
          <cell r="E50">
            <v>52</v>
          </cell>
          <cell r="F50">
            <v>0.24528301886792453</v>
          </cell>
        </row>
        <row r="51">
          <cell r="B51" t="str">
            <v>李志賢</v>
          </cell>
          <cell r="C51">
            <v>20230310</v>
          </cell>
          <cell r="D51" t="str">
            <v>TIBC</v>
          </cell>
          <cell r="E51">
            <v>212</v>
          </cell>
          <cell r="F51">
            <v>2.5853658536585367</v>
          </cell>
        </row>
        <row r="52">
          <cell r="B52" t="str">
            <v>林碧雄</v>
          </cell>
          <cell r="C52">
            <v>20230310</v>
          </cell>
          <cell r="D52" t="str">
            <v>FE</v>
          </cell>
          <cell r="E52">
            <v>82</v>
          </cell>
          <cell r="F52">
            <v>0.34024896265560167</v>
          </cell>
        </row>
        <row r="53">
          <cell r="B53" t="str">
            <v>林碧雄</v>
          </cell>
          <cell r="C53">
            <v>20230310</v>
          </cell>
          <cell r="D53" t="str">
            <v>TIBC</v>
          </cell>
          <cell r="E53">
            <v>241</v>
          </cell>
          <cell r="F53">
            <v>5.1276595744680851</v>
          </cell>
        </row>
        <row r="54">
          <cell r="B54" t="str">
            <v>呂王淑李</v>
          </cell>
          <cell r="C54">
            <v>20230310</v>
          </cell>
          <cell r="D54" t="str">
            <v>FE</v>
          </cell>
          <cell r="E54">
            <v>47</v>
          </cell>
          <cell r="F54">
            <v>0.20346320346320346</v>
          </cell>
        </row>
        <row r="55">
          <cell r="B55" t="str">
            <v>呂王淑李</v>
          </cell>
          <cell r="C55">
            <v>20230310</v>
          </cell>
          <cell r="D55" t="str">
            <v>TIBC</v>
          </cell>
          <cell r="E55">
            <v>231</v>
          </cell>
          <cell r="F55">
            <v>2.8170731707317072</v>
          </cell>
        </row>
        <row r="56">
          <cell r="B56" t="str">
            <v>林梅鳳</v>
          </cell>
          <cell r="C56">
            <v>20230310</v>
          </cell>
          <cell r="D56" t="str">
            <v>FE</v>
          </cell>
          <cell r="E56">
            <v>82</v>
          </cell>
          <cell r="F56">
            <v>0.30258302583025831</v>
          </cell>
        </row>
        <row r="57">
          <cell r="B57" t="str">
            <v>林梅鳳</v>
          </cell>
          <cell r="C57">
            <v>20230310</v>
          </cell>
          <cell r="D57" t="str">
            <v>TIBC</v>
          </cell>
          <cell r="E57">
            <v>271</v>
          </cell>
          <cell r="F57">
            <v>2.4862385321100917</v>
          </cell>
        </row>
        <row r="58">
          <cell r="B58" t="str">
            <v>江光茂</v>
          </cell>
          <cell r="C58">
            <v>20230310</v>
          </cell>
          <cell r="D58" t="str">
            <v>FE</v>
          </cell>
          <cell r="E58">
            <v>109</v>
          </cell>
          <cell r="F58">
            <v>0.40823970037453183</v>
          </cell>
        </row>
        <row r="59">
          <cell r="B59" t="str">
            <v>江光茂</v>
          </cell>
          <cell r="C59">
            <v>20230310</v>
          </cell>
          <cell r="D59" t="str">
            <v>TIBC</v>
          </cell>
          <cell r="E59">
            <v>267</v>
          </cell>
          <cell r="F59">
            <v>4.8545454545454545</v>
          </cell>
        </row>
        <row r="60">
          <cell r="B60" t="str">
            <v>簡元章</v>
          </cell>
          <cell r="C60">
            <v>20230310</v>
          </cell>
          <cell r="D60" t="str">
            <v>FE</v>
          </cell>
          <cell r="E60">
            <v>55</v>
          </cell>
          <cell r="F60">
            <v>0.28350515463917525</v>
          </cell>
        </row>
        <row r="61">
          <cell r="B61" t="str">
            <v>簡元章</v>
          </cell>
          <cell r="C61">
            <v>20230310</v>
          </cell>
          <cell r="D61" t="str">
            <v>TIBC</v>
          </cell>
          <cell r="E61">
            <v>194</v>
          </cell>
          <cell r="F61">
            <v>1.6440677966101696</v>
          </cell>
        </row>
        <row r="62">
          <cell r="B62" t="str">
            <v>呂芳雄</v>
          </cell>
          <cell r="C62">
            <v>20230310</v>
          </cell>
          <cell r="D62" t="str">
            <v>FE</v>
          </cell>
          <cell r="E62">
            <v>118</v>
          </cell>
          <cell r="F62">
            <v>0.39464882943143814</v>
          </cell>
        </row>
        <row r="63">
          <cell r="B63" t="str">
            <v>呂芳雄</v>
          </cell>
          <cell r="C63">
            <v>20230310</v>
          </cell>
          <cell r="D63" t="str">
            <v>TIBC</v>
          </cell>
          <cell r="E63">
            <v>299</v>
          </cell>
          <cell r="F63">
            <v>6.5</v>
          </cell>
        </row>
        <row r="64">
          <cell r="B64" t="str">
            <v>游秀蘭</v>
          </cell>
          <cell r="C64">
            <v>20230310</v>
          </cell>
          <cell r="D64" t="str">
            <v>FE</v>
          </cell>
          <cell r="E64">
            <v>46</v>
          </cell>
          <cell r="F64">
            <v>0.21495327102803738</v>
          </cell>
        </row>
        <row r="65">
          <cell r="B65" t="str">
            <v>游秀蘭</v>
          </cell>
          <cell r="C65">
            <v>20230310</v>
          </cell>
          <cell r="D65" t="str">
            <v>TIBC</v>
          </cell>
          <cell r="E65">
            <v>214</v>
          </cell>
          <cell r="F65">
            <v>2.5176470588235293</v>
          </cell>
        </row>
        <row r="66">
          <cell r="B66" t="str">
            <v>李素勤</v>
          </cell>
          <cell r="C66">
            <v>20230310</v>
          </cell>
          <cell r="D66" t="str">
            <v>FE</v>
          </cell>
          <cell r="E66">
            <v>85</v>
          </cell>
          <cell r="F66">
            <v>0.42079207920792078</v>
          </cell>
        </row>
        <row r="67">
          <cell r="B67" t="str">
            <v>李素勤</v>
          </cell>
          <cell r="C67">
            <v>20230310</v>
          </cell>
          <cell r="D67" t="str">
            <v>TIBC</v>
          </cell>
          <cell r="E67">
            <v>202</v>
          </cell>
          <cell r="F67">
            <v>3.6727272727272728</v>
          </cell>
        </row>
        <row r="68">
          <cell r="B68" t="str">
            <v>歐羽嫻</v>
          </cell>
          <cell r="C68">
            <v>20230310</v>
          </cell>
          <cell r="D68" t="str">
            <v>FE</v>
          </cell>
          <cell r="E68">
            <v>55</v>
          </cell>
          <cell r="F68">
            <v>0.21912350597609562</v>
          </cell>
        </row>
        <row r="69">
          <cell r="B69" t="str">
            <v>歐羽嫻</v>
          </cell>
          <cell r="C69">
            <v>20230310</v>
          </cell>
          <cell r="D69" t="str">
            <v>TIBC</v>
          </cell>
          <cell r="E69">
            <v>251</v>
          </cell>
          <cell r="F69">
            <v>3.4383561643835616</v>
          </cell>
        </row>
        <row r="70">
          <cell r="B70" t="str">
            <v>陳月雲</v>
          </cell>
          <cell r="C70">
            <v>20230310</v>
          </cell>
          <cell r="D70" t="str">
            <v>FE</v>
          </cell>
          <cell r="E70">
            <v>73</v>
          </cell>
          <cell r="F70">
            <v>0.41242937853107342</v>
          </cell>
        </row>
        <row r="71">
          <cell r="B71" t="str">
            <v>陳月雲</v>
          </cell>
          <cell r="C71">
            <v>20230310</v>
          </cell>
          <cell r="D71" t="str">
            <v>TIBC</v>
          </cell>
          <cell r="E71">
            <v>177</v>
          </cell>
          <cell r="F71">
            <v>3.4705882352941178</v>
          </cell>
        </row>
        <row r="72">
          <cell r="B72" t="str">
            <v>劉瑛珠</v>
          </cell>
          <cell r="C72">
            <v>20230310</v>
          </cell>
          <cell r="D72" t="str">
            <v>FE</v>
          </cell>
          <cell r="E72">
            <v>51</v>
          </cell>
          <cell r="F72">
            <v>0.24285714285714285</v>
          </cell>
        </row>
        <row r="73">
          <cell r="B73" t="str">
            <v>劉瑛珠</v>
          </cell>
          <cell r="C73">
            <v>20230310</v>
          </cell>
          <cell r="D73" t="str">
            <v>TIBC</v>
          </cell>
          <cell r="E73">
            <v>210</v>
          </cell>
          <cell r="F73">
            <v>2.8</v>
          </cell>
        </row>
        <row r="74">
          <cell r="B74" t="str">
            <v>簡麗芳</v>
          </cell>
          <cell r="C74">
            <v>20230310</v>
          </cell>
          <cell r="D74" t="str">
            <v>FE</v>
          </cell>
          <cell r="E74">
            <v>75</v>
          </cell>
          <cell r="F74">
            <v>0.28957528957528955</v>
          </cell>
        </row>
        <row r="75">
          <cell r="B75" t="str">
            <v>簡麗芳</v>
          </cell>
          <cell r="C75">
            <v>20230310</v>
          </cell>
          <cell r="D75" t="str">
            <v>TIBC</v>
          </cell>
          <cell r="E75">
            <v>259</v>
          </cell>
          <cell r="F75">
            <v>4.3166666666666664</v>
          </cell>
        </row>
        <row r="76">
          <cell r="B76" t="str">
            <v>楊清松</v>
          </cell>
          <cell r="C76">
            <v>20230310</v>
          </cell>
          <cell r="D76" t="str">
            <v>FE</v>
          </cell>
          <cell r="E76">
            <v>60</v>
          </cell>
          <cell r="F76">
            <v>0.33898305084745761</v>
          </cell>
        </row>
        <row r="77">
          <cell r="B77" t="str">
            <v>楊清松</v>
          </cell>
          <cell r="C77">
            <v>20230310</v>
          </cell>
          <cell r="D77" t="str">
            <v>TIBC</v>
          </cell>
          <cell r="E77">
            <v>177</v>
          </cell>
          <cell r="F77">
            <v>4.2142857142857144</v>
          </cell>
        </row>
        <row r="78">
          <cell r="B78" t="str">
            <v>林炎勳</v>
          </cell>
          <cell r="C78">
            <v>20230310</v>
          </cell>
          <cell r="D78" t="str">
            <v>FE</v>
          </cell>
          <cell r="E78">
            <v>42</v>
          </cell>
          <cell r="F78">
            <v>0.25149700598802394</v>
          </cell>
        </row>
        <row r="79">
          <cell r="B79" t="str">
            <v>林炎勳</v>
          </cell>
          <cell r="C79">
            <v>20230310</v>
          </cell>
          <cell r="D79" t="str">
            <v>TIBC</v>
          </cell>
          <cell r="E79">
            <v>167</v>
          </cell>
          <cell r="F79">
            <v>3.0363636363636362</v>
          </cell>
        </row>
        <row r="80">
          <cell r="B80" t="str">
            <v>陳明玉</v>
          </cell>
          <cell r="C80">
            <v>20230313</v>
          </cell>
          <cell r="D80" t="str">
            <v>FE</v>
          </cell>
          <cell r="E80">
            <v>55</v>
          </cell>
          <cell r="F80">
            <v>0.16871165644171779</v>
          </cell>
        </row>
        <row r="81">
          <cell r="B81" t="str">
            <v>陳明玉</v>
          </cell>
          <cell r="C81">
            <v>20230313</v>
          </cell>
          <cell r="D81" t="str">
            <v>TIBC</v>
          </cell>
          <cell r="E81">
            <v>326</v>
          </cell>
          <cell r="F81">
            <v>4.7941176470588234</v>
          </cell>
        </row>
        <row r="82">
          <cell r="B82" t="str">
            <v>劉杰松</v>
          </cell>
          <cell r="C82">
            <v>20230310</v>
          </cell>
          <cell r="D82" t="str">
            <v>FE</v>
          </cell>
          <cell r="E82">
            <v>68</v>
          </cell>
          <cell r="F82">
            <v>0.18230563002680966</v>
          </cell>
        </row>
        <row r="83">
          <cell r="B83" t="str">
            <v>劉杰松</v>
          </cell>
          <cell r="C83">
            <v>20230310</v>
          </cell>
          <cell r="D83" t="str">
            <v>TIBC</v>
          </cell>
          <cell r="E83">
            <v>373</v>
          </cell>
          <cell r="F83">
            <v>11.65625</v>
          </cell>
        </row>
        <row r="84">
          <cell r="B84" t="str">
            <v>李王巧雲</v>
          </cell>
          <cell r="C84">
            <v>20230310</v>
          </cell>
          <cell r="D84" t="str">
            <v>FE</v>
          </cell>
          <cell r="E84">
            <v>32</v>
          </cell>
          <cell r="F84">
            <v>0.15920398009950248</v>
          </cell>
        </row>
        <row r="85">
          <cell r="B85" t="str">
            <v>李王巧雲</v>
          </cell>
          <cell r="C85">
            <v>20230310</v>
          </cell>
          <cell r="D85" t="str">
            <v>TIBC</v>
          </cell>
          <cell r="E85">
            <v>201</v>
          </cell>
          <cell r="F85">
            <v>1.0523560209424083</v>
          </cell>
        </row>
        <row r="86">
          <cell r="B86" t="str">
            <v>張森雄</v>
          </cell>
          <cell r="C86">
            <v>20230310</v>
          </cell>
          <cell r="D86" t="str">
            <v>FE</v>
          </cell>
          <cell r="E86">
            <v>191</v>
          </cell>
          <cell r="F86">
            <v>0.83771929824561409</v>
          </cell>
        </row>
        <row r="87">
          <cell r="B87" t="str">
            <v>張森雄</v>
          </cell>
          <cell r="C87">
            <v>20230310</v>
          </cell>
          <cell r="D87" t="str">
            <v>TIBC</v>
          </cell>
          <cell r="E87">
            <v>228</v>
          </cell>
          <cell r="F87">
            <v>4.0714285714285712</v>
          </cell>
        </row>
        <row r="88">
          <cell r="B88" t="str">
            <v>謝勝隆</v>
          </cell>
          <cell r="C88">
            <v>20230310</v>
          </cell>
          <cell r="D88" t="str">
            <v>FE</v>
          </cell>
          <cell r="E88">
            <v>56</v>
          </cell>
          <cell r="F88">
            <v>0.28426395939086296</v>
          </cell>
        </row>
        <row r="89">
          <cell r="B89" t="str">
            <v>謝勝隆</v>
          </cell>
          <cell r="C89">
            <v>20230310</v>
          </cell>
          <cell r="D89" t="str">
            <v>TIBC</v>
          </cell>
          <cell r="E89">
            <v>197</v>
          </cell>
          <cell r="F89">
            <v>3.1774193548387095</v>
          </cell>
        </row>
        <row r="90">
          <cell r="B90" t="str">
            <v>楊張秀緞</v>
          </cell>
          <cell r="C90">
            <v>20230310</v>
          </cell>
          <cell r="D90" t="str">
            <v>FE</v>
          </cell>
          <cell r="E90">
            <v>62</v>
          </cell>
          <cell r="F90">
            <v>0.35632183908045978</v>
          </cell>
        </row>
        <row r="91">
          <cell r="B91" t="str">
            <v>楊張秀緞</v>
          </cell>
          <cell r="C91">
            <v>20230310</v>
          </cell>
          <cell r="D91" t="str">
            <v>TIBC</v>
          </cell>
          <cell r="E91">
            <v>174</v>
          </cell>
          <cell r="F91">
            <v>2.7619047619047619</v>
          </cell>
        </row>
        <row r="92">
          <cell r="B92" t="str">
            <v>蔡斐萍</v>
          </cell>
          <cell r="C92">
            <v>20230310</v>
          </cell>
          <cell r="D92" t="str">
            <v>FE</v>
          </cell>
          <cell r="E92">
            <v>63</v>
          </cell>
          <cell r="F92">
            <v>0.25099601593625498</v>
          </cell>
        </row>
        <row r="93">
          <cell r="B93" t="str">
            <v>蔡斐萍</v>
          </cell>
          <cell r="C93">
            <v>20230310</v>
          </cell>
          <cell r="D93" t="str">
            <v>TIBC</v>
          </cell>
          <cell r="E93">
            <v>251</v>
          </cell>
          <cell r="F93">
            <v>3.3026315789473686</v>
          </cell>
        </row>
        <row r="94">
          <cell r="B94" t="str">
            <v>呂維義</v>
          </cell>
          <cell r="C94">
            <v>20230310</v>
          </cell>
          <cell r="D94" t="str">
            <v>FE</v>
          </cell>
          <cell r="E94">
            <v>76</v>
          </cell>
          <cell r="F94">
            <v>0.41304347826086957</v>
          </cell>
        </row>
        <row r="95">
          <cell r="B95" t="str">
            <v>呂維義</v>
          </cell>
          <cell r="C95">
            <v>20230310</v>
          </cell>
          <cell r="D95" t="str">
            <v>TIBC</v>
          </cell>
          <cell r="E95">
            <v>184</v>
          </cell>
          <cell r="F95">
            <v>2.5205479452054793</v>
          </cell>
        </row>
        <row r="96">
          <cell r="B96" t="str">
            <v>黃雅玲</v>
          </cell>
          <cell r="C96">
            <v>20230310</v>
          </cell>
          <cell r="D96" t="str">
            <v>FE</v>
          </cell>
          <cell r="E96">
            <v>73</v>
          </cell>
          <cell r="F96">
            <v>0.35960591133004927</v>
          </cell>
        </row>
        <row r="97">
          <cell r="B97" t="str">
            <v>黃雅玲</v>
          </cell>
          <cell r="C97">
            <v>20230310</v>
          </cell>
          <cell r="D97" t="str">
            <v>TIBC</v>
          </cell>
          <cell r="E97">
            <v>203</v>
          </cell>
          <cell r="F97">
            <v>2.0714285714285716</v>
          </cell>
        </row>
        <row r="98">
          <cell r="B98" t="str">
            <v>謝永發</v>
          </cell>
          <cell r="C98">
            <v>20230310</v>
          </cell>
          <cell r="D98" t="str">
            <v>FE</v>
          </cell>
          <cell r="E98">
            <v>98</v>
          </cell>
          <cell r="F98">
            <v>0.59756097560975607</v>
          </cell>
        </row>
        <row r="99">
          <cell r="B99" t="str">
            <v>謝永發</v>
          </cell>
          <cell r="C99">
            <v>20230310</v>
          </cell>
          <cell r="D99" t="str">
            <v>TIBC</v>
          </cell>
          <cell r="E99">
            <v>164</v>
          </cell>
          <cell r="F99">
            <v>2.1025641025641026</v>
          </cell>
        </row>
        <row r="100">
          <cell r="B100" t="str">
            <v>王志雄</v>
          </cell>
          <cell r="C100">
            <v>20230310</v>
          </cell>
          <cell r="D100" t="str">
            <v>FE</v>
          </cell>
          <cell r="E100">
            <v>78</v>
          </cell>
          <cell r="F100">
            <v>0.31578947368421051</v>
          </cell>
        </row>
        <row r="101">
          <cell r="B101" t="str">
            <v>王志雄</v>
          </cell>
          <cell r="C101">
            <v>20230310</v>
          </cell>
          <cell r="D101" t="str">
            <v>TIBC</v>
          </cell>
          <cell r="E101">
            <v>247</v>
          </cell>
          <cell r="F101">
            <v>5.4888888888888889</v>
          </cell>
        </row>
        <row r="102">
          <cell r="B102" t="str">
            <v>張桂湘</v>
          </cell>
          <cell r="C102">
            <v>20230310</v>
          </cell>
          <cell r="D102" t="str">
            <v>FE</v>
          </cell>
          <cell r="E102">
            <v>45</v>
          </cell>
          <cell r="F102">
            <v>0.18442622950819673</v>
          </cell>
        </row>
        <row r="103">
          <cell r="B103" t="str">
            <v>張桂湘</v>
          </cell>
          <cell r="C103">
            <v>20230310</v>
          </cell>
          <cell r="D103" t="str">
            <v>TIBC</v>
          </cell>
          <cell r="E103">
            <v>244</v>
          </cell>
          <cell r="F103">
            <v>5.9512195121951219</v>
          </cell>
        </row>
        <row r="104">
          <cell r="B104" t="str">
            <v>鄭陳寶秀</v>
          </cell>
          <cell r="C104">
            <v>20230310</v>
          </cell>
          <cell r="D104" t="str">
            <v>FE</v>
          </cell>
          <cell r="E104">
            <v>41</v>
          </cell>
          <cell r="F104">
            <v>0.20499999999999999</v>
          </cell>
        </row>
        <row r="105">
          <cell r="B105" t="str">
            <v>鄭陳寶秀</v>
          </cell>
          <cell r="C105">
            <v>20230310</v>
          </cell>
          <cell r="D105" t="str">
            <v>TIBC</v>
          </cell>
          <cell r="E105">
            <v>200</v>
          </cell>
          <cell r="F105">
            <v>3.4482758620689653</v>
          </cell>
        </row>
        <row r="106">
          <cell r="B106" t="str">
            <v>林吳阿珍</v>
          </cell>
          <cell r="C106">
            <v>20230310</v>
          </cell>
          <cell r="D106" t="str">
            <v>FE</v>
          </cell>
          <cell r="E106">
            <v>58</v>
          </cell>
          <cell r="F106">
            <v>0.25663716814159293</v>
          </cell>
        </row>
        <row r="107">
          <cell r="B107" t="str">
            <v>林吳阿珍</v>
          </cell>
          <cell r="C107">
            <v>20230310</v>
          </cell>
          <cell r="D107" t="str">
            <v>TIBC</v>
          </cell>
          <cell r="E107">
            <v>226</v>
          </cell>
          <cell r="F107">
            <v>2</v>
          </cell>
        </row>
        <row r="108">
          <cell r="B108" t="str">
            <v>戴秀陵</v>
          </cell>
          <cell r="C108">
            <v>20230310</v>
          </cell>
          <cell r="D108" t="str">
            <v>FE</v>
          </cell>
          <cell r="E108">
            <v>113</v>
          </cell>
          <cell r="F108">
            <v>0.46694214876033058</v>
          </cell>
        </row>
        <row r="109">
          <cell r="B109" t="str">
            <v>戴秀陵</v>
          </cell>
          <cell r="C109">
            <v>20230310</v>
          </cell>
          <cell r="D109" t="str">
            <v>TIBC</v>
          </cell>
          <cell r="E109">
            <v>242</v>
          </cell>
          <cell r="F109">
            <v>3.8412698412698414</v>
          </cell>
        </row>
        <row r="110">
          <cell r="B110" t="str">
            <v>林祿妹</v>
          </cell>
          <cell r="C110">
            <v>20230310</v>
          </cell>
          <cell r="D110" t="str">
            <v>FE</v>
          </cell>
          <cell r="E110">
            <v>63</v>
          </cell>
          <cell r="F110">
            <v>0.29032258064516131</v>
          </cell>
        </row>
        <row r="111">
          <cell r="B111" t="str">
            <v>林祿妹</v>
          </cell>
          <cell r="C111">
            <v>20230310</v>
          </cell>
          <cell r="D111" t="str">
            <v>TIBC</v>
          </cell>
          <cell r="E111">
            <v>217</v>
          </cell>
          <cell r="F111">
            <v>5.166666666666667</v>
          </cell>
        </row>
        <row r="112">
          <cell r="B112" t="str">
            <v>洪博夫</v>
          </cell>
          <cell r="C112">
            <v>20230310</v>
          </cell>
          <cell r="D112" t="str">
            <v>FE</v>
          </cell>
          <cell r="E112">
            <v>42</v>
          </cell>
          <cell r="F112">
            <v>0.18584070796460178</v>
          </cell>
        </row>
        <row r="113">
          <cell r="B113" t="str">
            <v>洪博夫</v>
          </cell>
          <cell r="C113">
            <v>20230310</v>
          </cell>
          <cell r="D113" t="str">
            <v>TIBC</v>
          </cell>
          <cell r="E113">
            <v>226</v>
          </cell>
          <cell r="F113">
            <v>5.1363636363636367</v>
          </cell>
        </row>
        <row r="114">
          <cell r="B114" t="str">
            <v>林吳淑如</v>
          </cell>
          <cell r="C114">
            <v>20230310</v>
          </cell>
          <cell r="D114" t="str">
            <v>FE</v>
          </cell>
          <cell r="E114">
            <v>44</v>
          </cell>
          <cell r="F114">
            <v>0.15120274914089346</v>
          </cell>
        </row>
        <row r="115">
          <cell r="B115" t="str">
            <v>林吳淑如</v>
          </cell>
          <cell r="C115">
            <v>20230310</v>
          </cell>
          <cell r="D115" t="str">
            <v>TIBC</v>
          </cell>
          <cell r="E115">
            <v>291</v>
          </cell>
          <cell r="F115">
            <v>6.0625</v>
          </cell>
        </row>
        <row r="116">
          <cell r="B116" t="str">
            <v>李麗子</v>
          </cell>
          <cell r="C116">
            <v>20230310</v>
          </cell>
          <cell r="D116" t="str">
            <v>FE</v>
          </cell>
          <cell r="E116">
            <v>48</v>
          </cell>
          <cell r="F116">
            <v>0.20168067226890757</v>
          </cell>
        </row>
        <row r="117">
          <cell r="B117" t="str">
            <v>李麗子</v>
          </cell>
          <cell r="C117">
            <v>20230310</v>
          </cell>
          <cell r="D117" t="str">
            <v>TIBC</v>
          </cell>
          <cell r="E117">
            <v>238</v>
          </cell>
          <cell r="F117">
            <v>7.9333333333333336</v>
          </cell>
        </row>
        <row r="118">
          <cell r="B118" t="str">
            <v>簡精峰</v>
          </cell>
          <cell r="C118">
            <v>20230311</v>
          </cell>
          <cell r="D118" t="str">
            <v>FE</v>
          </cell>
          <cell r="E118">
            <v>30</v>
          </cell>
          <cell r="F118">
            <v>0.12396694214876033</v>
          </cell>
        </row>
        <row r="119">
          <cell r="B119" t="str">
            <v>簡精峰</v>
          </cell>
          <cell r="C119">
            <v>20230311</v>
          </cell>
          <cell r="D119" t="str">
            <v>TIBC</v>
          </cell>
          <cell r="E119">
            <v>242</v>
          </cell>
          <cell r="F119">
            <v>3.78125</v>
          </cell>
        </row>
        <row r="120">
          <cell r="B120" t="str">
            <v>張惠美</v>
          </cell>
          <cell r="C120">
            <v>20230310</v>
          </cell>
          <cell r="D120" t="str">
            <v>FE</v>
          </cell>
          <cell r="E120">
            <v>64</v>
          </cell>
          <cell r="F120">
            <v>0.28828828828828829</v>
          </cell>
        </row>
        <row r="121">
          <cell r="B121" t="str">
            <v>張惠美</v>
          </cell>
          <cell r="C121">
            <v>20230310</v>
          </cell>
          <cell r="D121" t="str">
            <v>TIBC</v>
          </cell>
          <cell r="E121">
            <v>222</v>
          </cell>
          <cell r="F121">
            <v>2.7407407407407409</v>
          </cell>
        </row>
        <row r="122">
          <cell r="B122" t="str">
            <v>呂清山</v>
          </cell>
          <cell r="C122">
            <v>20230310</v>
          </cell>
          <cell r="D122" t="str">
            <v>FE</v>
          </cell>
          <cell r="E122">
            <v>81</v>
          </cell>
          <cell r="F122">
            <v>0.33196721311475408</v>
          </cell>
        </row>
        <row r="123">
          <cell r="B123" t="str">
            <v>呂清山</v>
          </cell>
          <cell r="C123">
            <v>20230310</v>
          </cell>
          <cell r="D123" t="str">
            <v>TIBC</v>
          </cell>
          <cell r="E123">
            <v>244</v>
          </cell>
          <cell r="F123">
            <v>2.2803738317757007</v>
          </cell>
        </row>
        <row r="124">
          <cell r="B124" t="str">
            <v>林玉花</v>
          </cell>
          <cell r="C124">
            <v>20230310</v>
          </cell>
          <cell r="D124" t="str">
            <v>FE</v>
          </cell>
          <cell r="E124">
            <v>107</v>
          </cell>
          <cell r="F124">
            <v>0.3890909090909091</v>
          </cell>
        </row>
        <row r="125">
          <cell r="B125" t="str">
            <v>林玉花</v>
          </cell>
          <cell r="C125">
            <v>20230310</v>
          </cell>
          <cell r="D125" t="str">
            <v>TIBC</v>
          </cell>
          <cell r="E125">
            <v>275</v>
          </cell>
          <cell r="F125">
            <v>6.7073170731707314</v>
          </cell>
        </row>
        <row r="126">
          <cell r="B126" t="str">
            <v>胡秋玲</v>
          </cell>
          <cell r="C126">
            <v>20230310</v>
          </cell>
          <cell r="D126" t="str">
            <v>FE</v>
          </cell>
          <cell r="E126">
            <v>41</v>
          </cell>
          <cell r="F126">
            <v>0.21693121693121692</v>
          </cell>
        </row>
        <row r="127">
          <cell r="B127" t="str">
            <v>胡秋玲</v>
          </cell>
          <cell r="C127">
            <v>20230310</v>
          </cell>
          <cell r="D127" t="str">
            <v>TIBC</v>
          </cell>
          <cell r="E127">
            <v>189</v>
          </cell>
          <cell r="F127">
            <v>4.9736842105263159</v>
          </cell>
        </row>
        <row r="128">
          <cell r="B128" t="str">
            <v>胡世忠</v>
          </cell>
          <cell r="C128">
            <v>20230310</v>
          </cell>
          <cell r="D128" t="str">
            <v>FE</v>
          </cell>
          <cell r="E128">
            <v>38</v>
          </cell>
          <cell r="F128">
            <v>0.17674418604651163</v>
          </cell>
        </row>
        <row r="129">
          <cell r="B129" t="str">
            <v>胡世忠</v>
          </cell>
          <cell r="C129">
            <v>20230310</v>
          </cell>
          <cell r="D129" t="str">
            <v>TIBC</v>
          </cell>
          <cell r="E129">
            <v>215</v>
          </cell>
          <cell r="F129">
            <v>5.2439024390243905</v>
          </cell>
        </row>
        <row r="130">
          <cell r="B130" t="str">
            <v>許楊蘭</v>
          </cell>
          <cell r="C130">
            <v>20230310</v>
          </cell>
          <cell r="D130" t="str">
            <v>FE</v>
          </cell>
          <cell r="E130">
            <v>41</v>
          </cell>
          <cell r="F130">
            <v>0.23699421965317918</v>
          </cell>
        </row>
        <row r="131">
          <cell r="B131" t="str">
            <v>許楊蘭</v>
          </cell>
          <cell r="C131">
            <v>20230310</v>
          </cell>
          <cell r="D131" t="str">
            <v>TIBC</v>
          </cell>
          <cell r="E131">
            <v>173</v>
          </cell>
          <cell r="F131">
            <v>2.9827586206896552</v>
          </cell>
        </row>
        <row r="132">
          <cell r="B132" t="str">
            <v>劉思玉</v>
          </cell>
          <cell r="C132">
            <v>20230310</v>
          </cell>
          <cell r="D132" t="str">
            <v>FE</v>
          </cell>
          <cell r="E132">
            <v>58</v>
          </cell>
          <cell r="F132">
            <v>0.26976744186046514</v>
          </cell>
        </row>
        <row r="133">
          <cell r="B133" t="str">
            <v>劉思玉</v>
          </cell>
          <cell r="C133">
            <v>20230310</v>
          </cell>
          <cell r="D133" t="str">
            <v>TIBC</v>
          </cell>
          <cell r="E133">
            <v>215</v>
          </cell>
          <cell r="F133">
            <v>7.4137931034482758</v>
          </cell>
        </row>
        <row r="134">
          <cell r="B134" t="str">
            <v>陳朝傑</v>
          </cell>
          <cell r="C134">
            <v>20230310</v>
          </cell>
          <cell r="D134" t="str">
            <v>FE</v>
          </cell>
          <cell r="E134">
            <v>29</v>
          </cell>
          <cell r="F134">
            <v>0.16763005780346821</v>
          </cell>
        </row>
        <row r="135">
          <cell r="B135" t="str">
            <v>陳朝傑</v>
          </cell>
          <cell r="C135">
            <v>20230310</v>
          </cell>
          <cell r="D135" t="str">
            <v>TIBC</v>
          </cell>
          <cell r="E135">
            <v>173</v>
          </cell>
          <cell r="F135">
            <v>4.9428571428571431</v>
          </cell>
        </row>
        <row r="136">
          <cell r="B136" t="str">
            <v>黃鳳仙</v>
          </cell>
          <cell r="C136">
            <v>20230303</v>
          </cell>
          <cell r="D136" t="str">
            <v>FE</v>
          </cell>
          <cell r="E136">
            <v>35</v>
          </cell>
          <cell r="F136">
            <v>0.1174496644295302</v>
          </cell>
        </row>
        <row r="137">
          <cell r="B137" t="str">
            <v>黃鳳仙</v>
          </cell>
          <cell r="C137">
            <v>20230303</v>
          </cell>
          <cell r="D137" t="str">
            <v>TIBC</v>
          </cell>
          <cell r="E137">
            <v>298</v>
          </cell>
          <cell r="F137">
            <v>4.65625</v>
          </cell>
        </row>
        <row r="138">
          <cell r="B138" t="str">
            <v>江泉源</v>
          </cell>
          <cell r="C138">
            <v>20230310</v>
          </cell>
          <cell r="D138" t="str">
            <v>FE</v>
          </cell>
          <cell r="E138">
            <v>64</v>
          </cell>
          <cell r="F138">
            <v>0.31219512195121951</v>
          </cell>
        </row>
        <row r="139">
          <cell r="B139" t="str">
            <v>江泉源</v>
          </cell>
          <cell r="C139">
            <v>20230310</v>
          </cell>
          <cell r="D139" t="str">
            <v>TIBC</v>
          </cell>
          <cell r="E139">
            <v>205</v>
          </cell>
          <cell r="F139">
            <v>3.6607142857142856</v>
          </cell>
        </row>
        <row r="140">
          <cell r="B140" t="str">
            <v>陳詩豪</v>
          </cell>
          <cell r="C140">
            <v>20230310</v>
          </cell>
          <cell r="D140" t="str">
            <v>FE</v>
          </cell>
          <cell r="E140">
            <v>56</v>
          </cell>
          <cell r="F140">
            <v>0.19718309859154928</v>
          </cell>
        </row>
        <row r="141">
          <cell r="B141" t="str">
            <v>陳詩豪</v>
          </cell>
          <cell r="C141">
            <v>20230310</v>
          </cell>
          <cell r="D141" t="str">
            <v>TIBC</v>
          </cell>
          <cell r="E141">
            <v>284</v>
          </cell>
          <cell r="F141">
            <v>3.3023255813953489</v>
          </cell>
        </row>
        <row r="142">
          <cell r="B142" t="str">
            <v>張錦光</v>
          </cell>
          <cell r="C142">
            <v>20230310</v>
          </cell>
          <cell r="D142" t="str">
            <v>FE</v>
          </cell>
          <cell r="E142">
            <v>86</v>
          </cell>
          <cell r="F142">
            <v>0.3269961977186312</v>
          </cell>
        </row>
        <row r="143">
          <cell r="B143" t="str">
            <v>張錦光</v>
          </cell>
          <cell r="C143">
            <v>20230310</v>
          </cell>
          <cell r="D143" t="str">
            <v>TIBC</v>
          </cell>
          <cell r="E143">
            <v>263</v>
          </cell>
          <cell r="F143">
            <v>6.7435897435897436</v>
          </cell>
        </row>
        <row r="144">
          <cell r="B144" t="str">
            <v>陳勇興</v>
          </cell>
          <cell r="C144">
            <v>20230310</v>
          </cell>
          <cell r="D144" t="str">
            <v>FE</v>
          </cell>
          <cell r="E144">
            <v>39</v>
          </cell>
          <cell r="F144">
            <v>0.21428571428571427</v>
          </cell>
        </row>
        <row r="145">
          <cell r="B145" t="str">
            <v>陳勇興</v>
          </cell>
          <cell r="C145">
            <v>20230310</v>
          </cell>
          <cell r="D145" t="str">
            <v>TIBC</v>
          </cell>
          <cell r="E145">
            <v>182</v>
          </cell>
          <cell r="F145">
            <v>1.9782608695652173</v>
          </cell>
        </row>
        <row r="146">
          <cell r="B146" t="str">
            <v>蔡文旺</v>
          </cell>
          <cell r="C146">
            <v>20230310</v>
          </cell>
          <cell r="D146" t="str">
            <v>FE</v>
          </cell>
          <cell r="E146">
            <v>92</v>
          </cell>
          <cell r="F146">
            <v>0.41818181818181815</v>
          </cell>
        </row>
        <row r="147">
          <cell r="B147" t="str">
            <v>蔡文旺</v>
          </cell>
          <cell r="C147">
            <v>20230310</v>
          </cell>
          <cell r="D147" t="str">
            <v>TIBC</v>
          </cell>
          <cell r="E147">
            <v>220</v>
          </cell>
          <cell r="F147">
            <v>2.8571428571428572</v>
          </cell>
        </row>
        <row r="148">
          <cell r="B148" t="str">
            <v>梁格銘</v>
          </cell>
          <cell r="C148">
            <v>20230310</v>
          </cell>
          <cell r="D148" t="str">
            <v>FE</v>
          </cell>
          <cell r="E148">
            <v>77</v>
          </cell>
          <cell r="F148">
            <v>0.3155737704918033</v>
          </cell>
        </row>
        <row r="149">
          <cell r="B149" t="str">
            <v>梁格銘</v>
          </cell>
          <cell r="C149">
            <v>20230310</v>
          </cell>
          <cell r="D149" t="str">
            <v>TIBC</v>
          </cell>
          <cell r="E149">
            <v>244</v>
          </cell>
          <cell r="F149">
            <v>11.090909090909092</v>
          </cell>
        </row>
        <row r="150">
          <cell r="B150" t="str">
            <v>孫桂英</v>
          </cell>
          <cell r="C150">
            <v>20230310</v>
          </cell>
          <cell r="D150" t="str">
            <v>FE</v>
          </cell>
          <cell r="E150">
            <v>22</v>
          </cell>
          <cell r="F150">
            <v>7.9710144927536225E-2</v>
          </cell>
        </row>
        <row r="151">
          <cell r="B151" t="str">
            <v>孫桂英</v>
          </cell>
          <cell r="C151">
            <v>20230310</v>
          </cell>
          <cell r="D151" t="str">
            <v>TIBC</v>
          </cell>
          <cell r="E151">
            <v>276</v>
          </cell>
          <cell r="F151">
            <v>3.7297297297297298</v>
          </cell>
        </row>
        <row r="152">
          <cell r="B152" t="str">
            <v>林瑞富</v>
          </cell>
          <cell r="C152">
            <v>20230310</v>
          </cell>
          <cell r="D152" t="str">
            <v>FE</v>
          </cell>
          <cell r="E152">
            <v>74</v>
          </cell>
          <cell r="F152">
            <v>0.27407407407407408</v>
          </cell>
        </row>
        <row r="153">
          <cell r="B153" t="str">
            <v>林瑞富</v>
          </cell>
          <cell r="C153">
            <v>20230310</v>
          </cell>
          <cell r="D153" t="str">
            <v>TIBC</v>
          </cell>
          <cell r="E153">
            <v>270</v>
          </cell>
        </row>
        <row r="154">
          <cell r="B154" t="str">
            <v>劉淑娟</v>
          </cell>
          <cell r="C154">
            <v>20230310</v>
          </cell>
          <cell r="D154" t="str">
            <v>FE</v>
          </cell>
          <cell r="E154">
            <v>46</v>
          </cell>
          <cell r="F154">
            <v>0.15231788079470199</v>
          </cell>
        </row>
        <row r="155">
          <cell r="B155" t="str">
            <v>劉淑娟</v>
          </cell>
          <cell r="C155">
            <v>20230310</v>
          </cell>
          <cell r="D155" t="str">
            <v>TIBC</v>
          </cell>
          <cell r="E155">
            <v>302</v>
          </cell>
          <cell r="F155">
            <v>5.0333333333333332</v>
          </cell>
        </row>
        <row r="156">
          <cell r="B156" t="str">
            <v>許細明</v>
          </cell>
          <cell r="C156">
            <v>20230310</v>
          </cell>
          <cell r="D156" t="str">
            <v>FE</v>
          </cell>
          <cell r="E156">
            <v>60</v>
          </cell>
          <cell r="F156">
            <v>0.31578947368421051</v>
          </cell>
        </row>
        <row r="157">
          <cell r="B157" t="str">
            <v>許細明</v>
          </cell>
          <cell r="C157">
            <v>20230310</v>
          </cell>
          <cell r="D157" t="str">
            <v>TIBC</v>
          </cell>
          <cell r="E157">
            <v>190</v>
          </cell>
          <cell r="F157">
            <v>2.2891566265060241</v>
          </cell>
        </row>
        <row r="158">
          <cell r="B158" t="str">
            <v>楊月枝</v>
          </cell>
          <cell r="C158">
            <v>20230310</v>
          </cell>
          <cell r="D158" t="str">
            <v>FE</v>
          </cell>
          <cell r="E158">
            <v>83</v>
          </cell>
          <cell r="F158">
            <v>0.33877551020408164</v>
          </cell>
        </row>
        <row r="159">
          <cell r="B159" t="str">
            <v>楊月枝</v>
          </cell>
          <cell r="C159">
            <v>20230310</v>
          </cell>
          <cell r="D159" t="str">
            <v>TIBC</v>
          </cell>
          <cell r="E159">
            <v>245</v>
          </cell>
          <cell r="F159">
            <v>4.2982456140350873</v>
          </cell>
        </row>
        <row r="160">
          <cell r="B160" t="str">
            <v>黃金城</v>
          </cell>
          <cell r="C160">
            <v>20230310</v>
          </cell>
          <cell r="D160" t="str">
            <v>FE</v>
          </cell>
          <cell r="E160">
            <v>57</v>
          </cell>
          <cell r="F160">
            <v>0.32386363636363635</v>
          </cell>
        </row>
        <row r="161">
          <cell r="B161" t="str">
            <v>黃金城</v>
          </cell>
          <cell r="C161">
            <v>20230310</v>
          </cell>
          <cell r="D161" t="str">
            <v>TIBC</v>
          </cell>
          <cell r="E161">
            <v>176</v>
          </cell>
          <cell r="F161">
            <v>2.7936507936507935</v>
          </cell>
        </row>
        <row r="162">
          <cell r="B162" t="str">
            <v>李忠</v>
          </cell>
          <cell r="C162">
            <v>20230310</v>
          </cell>
          <cell r="D162" t="str">
            <v>FE</v>
          </cell>
          <cell r="E162">
            <v>63</v>
          </cell>
          <cell r="F162">
            <v>0.28506787330316741</v>
          </cell>
        </row>
        <row r="163">
          <cell r="B163" t="str">
            <v>李忠</v>
          </cell>
          <cell r="C163">
            <v>20230310</v>
          </cell>
          <cell r="D163" t="str">
            <v>TIBC</v>
          </cell>
          <cell r="E163">
            <v>221</v>
          </cell>
          <cell r="F163">
            <v>3.3484848484848486</v>
          </cell>
        </row>
        <row r="164">
          <cell r="B164" t="str">
            <v>侯保良</v>
          </cell>
          <cell r="C164">
            <v>20230310</v>
          </cell>
          <cell r="D164" t="str">
            <v>FE</v>
          </cell>
          <cell r="E164">
            <v>66</v>
          </cell>
          <cell r="F164">
            <v>0.34554973821989526</v>
          </cell>
        </row>
        <row r="165">
          <cell r="B165" t="str">
            <v>侯保良</v>
          </cell>
          <cell r="C165">
            <v>20230310</v>
          </cell>
          <cell r="D165" t="str">
            <v>TIBC</v>
          </cell>
          <cell r="E165">
            <v>191</v>
          </cell>
          <cell r="F165">
            <v>2.9384615384615387</v>
          </cell>
        </row>
        <row r="166">
          <cell r="B166" t="str">
            <v>陳信利</v>
          </cell>
          <cell r="C166">
            <v>20230310</v>
          </cell>
          <cell r="D166" t="str">
            <v>FE</v>
          </cell>
          <cell r="E166">
            <v>65</v>
          </cell>
          <cell r="F166">
            <v>0.29017857142857145</v>
          </cell>
        </row>
        <row r="167">
          <cell r="B167" t="str">
            <v>陳信利</v>
          </cell>
          <cell r="C167">
            <v>20230310</v>
          </cell>
          <cell r="D167" t="str">
            <v>TIBC</v>
          </cell>
          <cell r="E167">
            <v>224</v>
          </cell>
          <cell r="F167">
            <v>4.9777777777777779</v>
          </cell>
        </row>
        <row r="168">
          <cell r="B168" t="str">
            <v>黃泰元</v>
          </cell>
          <cell r="C168">
            <v>20230310</v>
          </cell>
          <cell r="D168" t="str">
            <v>FE</v>
          </cell>
          <cell r="E168">
            <v>45</v>
          </cell>
          <cell r="F168">
            <v>0.19148936170212766</v>
          </cell>
        </row>
        <row r="169">
          <cell r="B169" t="str">
            <v>黃泰元</v>
          </cell>
          <cell r="C169">
            <v>20230310</v>
          </cell>
          <cell r="D169" t="str">
            <v>TIBC</v>
          </cell>
          <cell r="E169">
            <v>235</v>
          </cell>
          <cell r="F169">
            <v>4.0517241379310347</v>
          </cell>
        </row>
        <row r="170">
          <cell r="B170" t="str">
            <v>邱垂芃</v>
          </cell>
          <cell r="C170">
            <v>20230310</v>
          </cell>
          <cell r="D170" t="str">
            <v>FE</v>
          </cell>
          <cell r="E170">
            <v>58</v>
          </cell>
          <cell r="F170">
            <v>0.21090909090909091</v>
          </cell>
        </row>
        <row r="171">
          <cell r="B171" t="str">
            <v>邱垂芃</v>
          </cell>
          <cell r="C171">
            <v>20230310</v>
          </cell>
          <cell r="D171" t="str">
            <v>TIBC</v>
          </cell>
          <cell r="E171">
            <v>275</v>
          </cell>
          <cell r="F171">
            <v>3.8732394366197185</v>
          </cell>
        </row>
        <row r="172">
          <cell r="B172" t="str">
            <v>陳複華</v>
          </cell>
          <cell r="C172">
            <v>20230310</v>
          </cell>
          <cell r="D172" t="str">
            <v>FE</v>
          </cell>
          <cell r="E172">
            <v>71</v>
          </cell>
          <cell r="F172">
            <v>0.26591760299625467</v>
          </cell>
        </row>
        <row r="173">
          <cell r="B173" t="str">
            <v>陳複華</v>
          </cell>
          <cell r="C173">
            <v>20230310</v>
          </cell>
          <cell r="D173" t="str">
            <v>TIBC</v>
          </cell>
          <cell r="E173">
            <v>267</v>
          </cell>
          <cell r="F173">
            <v>6.2093023255813957</v>
          </cell>
        </row>
        <row r="174">
          <cell r="B174" t="str">
            <v>葉佐乾</v>
          </cell>
          <cell r="C174">
            <v>20230310</v>
          </cell>
          <cell r="D174" t="str">
            <v>FE</v>
          </cell>
          <cell r="E174">
            <v>43</v>
          </cell>
          <cell r="F174">
            <v>0.2097560975609756</v>
          </cell>
        </row>
        <row r="175">
          <cell r="B175" t="str">
            <v>葉佐乾</v>
          </cell>
          <cell r="C175">
            <v>20230310</v>
          </cell>
          <cell r="D175" t="str">
            <v>TIBC</v>
          </cell>
          <cell r="E175">
            <v>205</v>
          </cell>
          <cell r="F175">
            <v>2.9285714285714284</v>
          </cell>
        </row>
        <row r="176">
          <cell r="B176" t="str">
            <v>詹君萍</v>
          </cell>
          <cell r="C176">
            <v>20230311</v>
          </cell>
          <cell r="D176" t="str">
            <v>FE</v>
          </cell>
          <cell r="E176">
            <v>70</v>
          </cell>
          <cell r="F176">
            <v>0.31390134529147984</v>
          </cell>
        </row>
        <row r="177">
          <cell r="B177" t="str">
            <v>詹君萍</v>
          </cell>
          <cell r="C177">
            <v>20230311</v>
          </cell>
          <cell r="D177" t="str">
            <v>TIBC</v>
          </cell>
          <cell r="E177">
            <v>223</v>
          </cell>
          <cell r="F177">
            <v>4.1296296296296298</v>
          </cell>
        </row>
        <row r="178">
          <cell r="B178" t="str">
            <v>吳俊源</v>
          </cell>
          <cell r="C178">
            <v>20230310</v>
          </cell>
          <cell r="D178" t="str">
            <v>FE</v>
          </cell>
          <cell r="E178">
            <v>54</v>
          </cell>
          <cell r="F178">
            <v>0.22594142259414227</v>
          </cell>
        </row>
        <row r="179">
          <cell r="B179" t="str">
            <v>吳俊源</v>
          </cell>
          <cell r="C179">
            <v>20230310</v>
          </cell>
          <cell r="D179" t="str">
            <v>TIBC</v>
          </cell>
          <cell r="E179">
            <v>239</v>
          </cell>
          <cell r="F179">
            <v>4.6862745098039218</v>
          </cell>
        </row>
        <row r="180">
          <cell r="B180" t="str">
            <v>陳金華</v>
          </cell>
          <cell r="C180">
            <v>20230310</v>
          </cell>
          <cell r="D180" t="str">
            <v>FE</v>
          </cell>
          <cell r="E180">
            <v>51</v>
          </cell>
          <cell r="F180">
            <v>0.23076923076923078</v>
          </cell>
        </row>
        <row r="181">
          <cell r="B181" t="str">
            <v>陳金華</v>
          </cell>
          <cell r="C181">
            <v>20230310</v>
          </cell>
          <cell r="D181" t="str">
            <v>TIBC</v>
          </cell>
          <cell r="E181">
            <v>221</v>
          </cell>
          <cell r="F181">
            <v>1.9557522123893805</v>
          </cell>
        </row>
        <row r="182">
          <cell r="B182" t="str">
            <v>吳美華</v>
          </cell>
          <cell r="C182">
            <v>20230310</v>
          </cell>
          <cell r="D182" t="str">
            <v>FE</v>
          </cell>
          <cell r="E182">
            <v>113</v>
          </cell>
          <cell r="F182">
            <v>0.4788135593220339</v>
          </cell>
        </row>
        <row r="183">
          <cell r="B183" t="str">
            <v>吳美華</v>
          </cell>
          <cell r="C183">
            <v>20230310</v>
          </cell>
          <cell r="D183" t="str">
            <v>TIBC</v>
          </cell>
          <cell r="E183">
            <v>236</v>
          </cell>
          <cell r="F183">
            <v>4.72</v>
          </cell>
        </row>
        <row r="184">
          <cell r="B184" t="str">
            <v>王秀華</v>
          </cell>
          <cell r="C184">
            <v>20230310</v>
          </cell>
          <cell r="D184" t="str">
            <v>FE</v>
          </cell>
          <cell r="E184">
            <v>50</v>
          </cell>
          <cell r="F184">
            <v>0.24038461538461539</v>
          </cell>
        </row>
        <row r="185">
          <cell r="B185" t="str">
            <v>王秀華</v>
          </cell>
          <cell r="C185">
            <v>20230310</v>
          </cell>
          <cell r="D185" t="str">
            <v>TIBC</v>
          </cell>
          <cell r="E185">
            <v>208</v>
          </cell>
          <cell r="F185">
            <v>6.5</v>
          </cell>
        </row>
        <row r="186">
          <cell r="B186" t="str">
            <v>褚順彬</v>
          </cell>
          <cell r="C186">
            <v>20230310</v>
          </cell>
          <cell r="D186" t="str">
            <v>FE</v>
          </cell>
          <cell r="E186">
            <v>32</v>
          </cell>
          <cell r="F186">
            <v>0.16580310880829016</v>
          </cell>
        </row>
        <row r="187">
          <cell r="B187" t="str">
            <v>褚順彬</v>
          </cell>
          <cell r="C187">
            <v>20230310</v>
          </cell>
          <cell r="D187" t="str">
            <v>TIBC</v>
          </cell>
          <cell r="E187">
            <v>193</v>
          </cell>
          <cell r="F187">
            <v>2.382716049382716</v>
          </cell>
        </row>
        <row r="188">
          <cell r="B188" t="str">
            <v>游勝義</v>
          </cell>
          <cell r="C188">
            <v>20230310</v>
          </cell>
          <cell r="D188" t="str">
            <v>FE</v>
          </cell>
          <cell r="E188">
            <v>81</v>
          </cell>
          <cell r="F188">
            <v>0.42408376963350786</v>
          </cell>
        </row>
        <row r="189">
          <cell r="B189" t="str">
            <v>游勝義</v>
          </cell>
          <cell r="C189">
            <v>20230310</v>
          </cell>
          <cell r="D189" t="str">
            <v>TIBC</v>
          </cell>
          <cell r="E189">
            <v>191</v>
          </cell>
          <cell r="F189">
            <v>3.4727272727272727</v>
          </cell>
        </row>
        <row r="190">
          <cell r="B190" t="str">
            <v>楊炳輝</v>
          </cell>
          <cell r="C190">
            <v>20230310</v>
          </cell>
          <cell r="D190" t="str">
            <v>FE</v>
          </cell>
          <cell r="E190">
            <v>55</v>
          </cell>
          <cell r="F190">
            <v>0.2140077821011673</v>
          </cell>
        </row>
        <row r="191">
          <cell r="B191" t="str">
            <v>楊炳輝</v>
          </cell>
          <cell r="C191">
            <v>20230310</v>
          </cell>
          <cell r="D191" t="str">
            <v>TIBC</v>
          </cell>
          <cell r="E191">
            <v>257</v>
          </cell>
          <cell r="F191">
            <v>9.884615384615385</v>
          </cell>
        </row>
        <row r="192">
          <cell r="B192" t="str">
            <v>簡志正</v>
          </cell>
          <cell r="C192">
            <v>20230310</v>
          </cell>
          <cell r="D192" t="str">
            <v>FE</v>
          </cell>
          <cell r="E192">
            <v>26</v>
          </cell>
          <cell r="F192">
            <v>0.12380952380952381</v>
          </cell>
        </row>
        <row r="193">
          <cell r="B193" t="str">
            <v>簡志正</v>
          </cell>
          <cell r="C193">
            <v>20230310</v>
          </cell>
          <cell r="D193" t="str">
            <v>TIBC</v>
          </cell>
          <cell r="E193">
            <v>210</v>
          </cell>
          <cell r="F193">
            <v>3.442622950819672</v>
          </cell>
        </row>
        <row r="194">
          <cell r="B194" t="str">
            <v>王吉豐</v>
          </cell>
          <cell r="C194">
            <v>20230310</v>
          </cell>
          <cell r="D194" t="str">
            <v>FE</v>
          </cell>
          <cell r="E194">
            <v>61</v>
          </cell>
          <cell r="F194">
            <v>0.27111111111111114</v>
          </cell>
        </row>
        <row r="195">
          <cell r="B195" t="str">
            <v>王吉豐</v>
          </cell>
          <cell r="C195">
            <v>20230310</v>
          </cell>
          <cell r="D195" t="str">
            <v>TIBC</v>
          </cell>
          <cell r="E195">
            <v>225</v>
          </cell>
          <cell r="F195">
            <v>3.629032258064516</v>
          </cell>
        </row>
        <row r="196">
          <cell r="B196" t="str">
            <v>邱簡阿秋</v>
          </cell>
          <cell r="C196">
            <v>20230310</v>
          </cell>
          <cell r="D196" t="str">
            <v>FE</v>
          </cell>
          <cell r="E196">
            <v>62</v>
          </cell>
          <cell r="F196">
            <v>0.22545454545454546</v>
          </cell>
        </row>
        <row r="197">
          <cell r="B197" t="str">
            <v>邱簡阿秋</v>
          </cell>
          <cell r="C197">
            <v>20230310</v>
          </cell>
          <cell r="D197" t="str">
            <v>TIBC</v>
          </cell>
          <cell r="E197">
            <v>275</v>
          </cell>
          <cell r="F197">
            <v>5.6122448979591839</v>
          </cell>
        </row>
        <row r="198">
          <cell r="B198" t="str">
            <v>馬慧珍</v>
          </cell>
          <cell r="C198">
            <v>20230310</v>
          </cell>
          <cell r="D198" t="str">
            <v>FE</v>
          </cell>
          <cell r="E198">
            <v>49</v>
          </cell>
          <cell r="F198">
            <v>0.14000000000000001</v>
          </cell>
        </row>
        <row r="199">
          <cell r="B199" t="str">
            <v>馬慧珍</v>
          </cell>
          <cell r="C199">
            <v>20230310</v>
          </cell>
          <cell r="D199" t="str">
            <v>TIBC</v>
          </cell>
          <cell r="E199">
            <v>350</v>
          </cell>
          <cell r="F199">
            <v>6.25</v>
          </cell>
        </row>
        <row r="200">
          <cell r="B200" t="str">
            <v>黃金豪</v>
          </cell>
          <cell r="C200">
            <v>20230310</v>
          </cell>
          <cell r="D200" t="str">
            <v>FE</v>
          </cell>
          <cell r="E200">
            <v>56</v>
          </cell>
          <cell r="F200">
            <v>0.23829787234042554</v>
          </cell>
        </row>
        <row r="201">
          <cell r="B201" t="str">
            <v>黃金豪</v>
          </cell>
          <cell r="C201">
            <v>20230310</v>
          </cell>
          <cell r="D201" t="str">
            <v>TIBC</v>
          </cell>
          <cell r="E201">
            <v>235</v>
          </cell>
          <cell r="F201">
            <v>1.6666666666666667</v>
          </cell>
        </row>
        <row r="202">
          <cell r="B202" t="str">
            <v>游清朝</v>
          </cell>
          <cell r="C202">
            <v>20230310</v>
          </cell>
          <cell r="D202" t="str">
            <v>FE</v>
          </cell>
          <cell r="E202">
            <v>141</v>
          </cell>
          <cell r="F202">
            <v>0.62389380530973448</v>
          </cell>
        </row>
        <row r="203">
          <cell r="B203" t="str">
            <v>游清朝</v>
          </cell>
          <cell r="C203">
            <v>20230310</v>
          </cell>
          <cell r="D203" t="str">
            <v>TIBC</v>
          </cell>
          <cell r="E203">
            <v>226</v>
          </cell>
          <cell r="F203">
            <v>8.3703703703703702</v>
          </cell>
        </row>
        <row r="204">
          <cell r="B204" t="str">
            <v>曹饒榮彩</v>
          </cell>
          <cell r="C204">
            <v>20230310</v>
          </cell>
          <cell r="D204" t="str">
            <v>FE</v>
          </cell>
          <cell r="E204">
            <v>27</v>
          </cell>
          <cell r="F204">
            <v>0.12217194570135746</v>
          </cell>
        </row>
        <row r="205">
          <cell r="B205" t="str">
            <v>曹饒榮彩</v>
          </cell>
          <cell r="C205">
            <v>20230310</v>
          </cell>
          <cell r="D205" t="str">
            <v>TIBC</v>
          </cell>
          <cell r="E205">
            <v>221</v>
          </cell>
          <cell r="F205">
            <v>3.2985074626865671</v>
          </cell>
        </row>
        <row r="206">
          <cell r="B206" t="str">
            <v>林瑞枝</v>
          </cell>
          <cell r="C206">
            <v>20230310</v>
          </cell>
          <cell r="D206" t="str">
            <v>FE</v>
          </cell>
          <cell r="E206">
            <v>67</v>
          </cell>
          <cell r="F206">
            <v>0.27800829875518673</v>
          </cell>
        </row>
        <row r="207">
          <cell r="B207" t="str">
            <v>林瑞枝</v>
          </cell>
          <cell r="C207">
            <v>20230310</v>
          </cell>
          <cell r="D207" t="str">
            <v>TIBC</v>
          </cell>
          <cell r="E207">
            <v>241</v>
          </cell>
          <cell r="F207">
            <v>2.6777777777777776</v>
          </cell>
        </row>
        <row r="208">
          <cell r="B208" t="str">
            <v>吳阿笨</v>
          </cell>
          <cell r="C208">
            <v>20230310</v>
          </cell>
          <cell r="D208" t="str">
            <v>FE</v>
          </cell>
          <cell r="E208">
            <v>90</v>
          </cell>
          <cell r="F208">
            <v>0.41860465116279072</v>
          </cell>
        </row>
        <row r="209">
          <cell r="B209" t="str">
            <v>吳阿笨</v>
          </cell>
          <cell r="C209">
            <v>20230310</v>
          </cell>
          <cell r="D209" t="str">
            <v>TIBC</v>
          </cell>
          <cell r="E209">
            <v>215</v>
          </cell>
          <cell r="F209">
            <v>2.9452054794520546</v>
          </cell>
        </row>
        <row r="210">
          <cell r="B210" t="str">
            <v>劉新昌</v>
          </cell>
          <cell r="C210">
            <v>20230310</v>
          </cell>
          <cell r="D210" t="str">
            <v>FE</v>
          </cell>
          <cell r="E210">
            <v>73</v>
          </cell>
          <cell r="F210">
            <v>0.32589285714285715</v>
          </cell>
        </row>
        <row r="211">
          <cell r="B211" t="str">
            <v>劉新昌</v>
          </cell>
          <cell r="C211">
            <v>20230310</v>
          </cell>
          <cell r="D211" t="str">
            <v>TIBC</v>
          </cell>
          <cell r="E211">
            <v>224</v>
          </cell>
          <cell r="F211">
            <v>2.5747126436781609</v>
          </cell>
        </row>
        <row r="212">
          <cell r="B212" t="str">
            <v>林燈壽</v>
          </cell>
          <cell r="C212">
            <v>20230310</v>
          </cell>
          <cell r="D212" t="str">
            <v>FE</v>
          </cell>
          <cell r="E212">
            <v>87</v>
          </cell>
          <cell r="F212">
            <v>0.23200000000000001</v>
          </cell>
        </row>
        <row r="213">
          <cell r="B213" t="str">
            <v>林燈壽</v>
          </cell>
          <cell r="C213">
            <v>20230310</v>
          </cell>
          <cell r="D213" t="str">
            <v>TIBC</v>
          </cell>
          <cell r="E213">
            <v>375</v>
          </cell>
          <cell r="F213">
            <v>6.4655172413793105</v>
          </cell>
        </row>
        <row r="214">
          <cell r="B214" t="str">
            <v>林高忠</v>
          </cell>
          <cell r="C214">
            <v>20230310</v>
          </cell>
          <cell r="D214" t="str">
            <v>FE</v>
          </cell>
          <cell r="E214">
            <v>58</v>
          </cell>
          <cell r="F214">
            <v>0.23868312757201646</v>
          </cell>
        </row>
        <row r="215">
          <cell r="B215" t="str">
            <v>林高忠</v>
          </cell>
          <cell r="C215">
            <v>20230310</v>
          </cell>
          <cell r="D215" t="str">
            <v>TIBC</v>
          </cell>
          <cell r="E215">
            <v>243</v>
          </cell>
          <cell r="F215">
            <v>3.0375000000000001</v>
          </cell>
        </row>
        <row r="216">
          <cell r="B216" t="str">
            <v>楊美華</v>
          </cell>
          <cell r="C216">
            <v>20230310</v>
          </cell>
          <cell r="D216" t="str">
            <v>FE</v>
          </cell>
          <cell r="E216">
            <v>80</v>
          </cell>
          <cell r="F216">
            <v>0.31007751937984496</v>
          </cell>
        </row>
        <row r="217">
          <cell r="B217" t="str">
            <v>楊美華</v>
          </cell>
          <cell r="C217">
            <v>20230310</v>
          </cell>
          <cell r="D217" t="str">
            <v>TIBC</v>
          </cell>
          <cell r="E217">
            <v>258</v>
          </cell>
          <cell r="F217">
            <v>5.2653061224489797</v>
          </cell>
        </row>
        <row r="218">
          <cell r="B218" t="str">
            <v>李加添</v>
          </cell>
          <cell r="C218">
            <v>20230310</v>
          </cell>
          <cell r="D218" t="str">
            <v>FE</v>
          </cell>
          <cell r="E218">
            <v>49</v>
          </cell>
          <cell r="F218">
            <v>0.18352059925093633</v>
          </cell>
        </row>
        <row r="219">
          <cell r="B219" t="str">
            <v>李加添</v>
          </cell>
          <cell r="C219">
            <v>20230310</v>
          </cell>
          <cell r="D219" t="str">
            <v>TIBC</v>
          </cell>
          <cell r="E219">
            <v>267</v>
          </cell>
          <cell r="F219">
            <v>4.3770491803278686</v>
          </cell>
        </row>
        <row r="220">
          <cell r="B220" t="str">
            <v>廖萬得</v>
          </cell>
          <cell r="C220">
            <v>20230310</v>
          </cell>
          <cell r="D220" t="str">
            <v>FE</v>
          </cell>
          <cell r="E220">
            <v>61</v>
          </cell>
          <cell r="F220">
            <v>0.21863799283154123</v>
          </cell>
        </row>
        <row r="221">
          <cell r="B221" t="str">
            <v>廖萬得</v>
          </cell>
          <cell r="C221">
            <v>20230310</v>
          </cell>
          <cell r="D221" t="str">
            <v>TIBC</v>
          </cell>
          <cell r="E221">
            <v>279</v>
          </cell>
          <cell r="F221">
            <v>4.6500000000000004</v>
          </cell>
        </row>
        <row r="222">
          <cell r="B222" t="str">
            <v>林國超</v>
          </cell>
          <cell r="C222">
            <v>20230310</v>
          </cell>
          <cell r="D222" t="str">
            <v>FE</v>
          </cell>
          <cell r="E222">
            <v>60</v>
          </cell>
          <cell r="F222">
            <v>0.26905829596412556</v>
          </cell>
        </row>
        <row r="223">
          <cell r="B223" t="str">
            <v>林國超</v>
          </cell>
          <cell r="C223">
            <v>20230310</v>
          </cell>
          <cell r="D223" t="str">
            <v>TIBC</v>
          </cell>
          <cell r="E223">
            <v>223</v>
          </cell>
          <cell r="F223">
            <v>3.3283582089552239</v>
          </cell>
        </row>
        <row r="224">
          <cell r="B224" t="str">
            <v>黃國榮</v>
          </cell>
          <cell r="C224">
            <v>20230310</v>
          </cell>
          <cell r="D224" t="str">
            <v>FE</v>
          </cell>
          <cell r="E224">
            <v>67</v>
          </cell>
          <cell r="F224">
            <v>0.23843416370106763</v>
          </cell>
        </row>
        <row r="225">
          <cell r="B225" t="str">
            <v>黃國榮</v>
          </cell>
          <cell r="C225">
            <v>20230310</v>
          </cell>
          <cell r="D225" t="str">
            <v>TIBC</v>
          </cell>
          <cell r="E225">
            <v>281</v>
          </cell>
          <cell r="F225">
            <v>5.7346938775510203</v>
          </cell>
        </row>
        <row r="226">
          <cell r="B226" t="str">
            <v>林天扶</v>
          </cell>
          <cell r="C226">
            <v>20230310</v>
          </cell>
          <cell r="D226" t="str">
            <v>FE</v>
          </cell>
          <cell r="E226">
            <v>49</v>
          </cell>
          <cell r="F226">
            <v>0.22374429223744291</v>
          </cell>
        </row>
        <row r="227">
          <cell r="B227" t="str">
            <v>林天扶</v>
          </cell>
          <cell r="C227">
            <v>20230310</v>
          </cell>
          <cell r="D227" t="str">
            <v>TIBC</v>
          </cell>
          <cell r="E227">
            <v>219</v>
          </cell>
          <cell r="F227">
            <v>2.8441558441558441</v>
          </cell>
        </row>
        <row r="228">
          <cell r="B228" t="str">
            <v>陳簡金枝</v>
          </cell>
          <cell r="C228">
            <v>20230310</v>
          </cell>
          <cell r="D228" t="str">
            <v>FE</v>
          </cell>
          <cell r="E228">
            <v>77</v>
          </cell>
          <cell r="F228">
            <v>0.30677290836653387</v>
          </cell>
        </row>
        <row r="229">
          <cell r="B229" t="str">
            <v>陳簡金枝</v>
          </cell>
          <cell r="C229">
            <v>20230310</v>
          </cell>
          <cell r="D229" t="str">
            <v>TIBC</v>
          </cell>
          <cell r="E229">
            <v>251</v>
          </cell>
          <cell r="F229">
            <v>5.1224489795918364</v>
          </cell>
        </row>
        <row r="230">
          <cell r="B230" t="str">
            <v>于廖月香</v>
          </cell>
          <cell r="C230">
            <v>20230310</v>
          </cell>
          <cell r="D230" t="str">
            <v>FE</v>
          </cell>
          <cell r="E230">
            <v>49</v>
          </cell>
          <cell r="F230">
            <v>0.24257425742574257</v>
          </cell>
        </row>
        <row r="231">
          <cell r="B231" t="str">
            <v>于廖月香</v>
          </cell>
          <cell r="C231">
            <v>20230310</v>
          </cell>
          <cell r="D231" t="str">
            <v>TIBC</v>
          </cell>
          <cell r="E231">
            <v>202</v>
          </cell>
          <cell r="F231">
            <v>1.7565217391304349</v>
          </cell>
        </row>
        <row r="232">
          <cell r="B232" t="str">
            <v>張素真</v>
          </cell>
          <cell r="C232">
            <v>20230310</v>
          </cell>
          <cell r="D232" t="str">
            <v>FE</v>
          </cell>
          <cell r="E232">
            <v>115</v>
          </cell>
          <cell r="F232">
            <v>0.48523206751054854</v>
          </cell>
        </row>
        <row r="233">
          <cell r="B233" t="str">
            <v>張素真</v>
          </cell>
          <cell r="C233">
            <v>20230310</v>
          </cell>
          <cell r="D233" t="str">
            <v>TIBC</v>
          </cell>
          <cell r="E233">
            <v>237</v>
          </cell>
          <cell r="F233">
            <v>2.925925925925926</v>
          </cell>
        </row>
        <row r="234">
          <cell r="B234" t="str">
            <v>葉陳阿香</v>
          </cell>
          <cell r="C234">
            <v>20230310</v>
          </cell>
          <cell r="D234" t="str">
            <v>FE</v>
          </cell>
          <cell r="E234">
            <v>81</v>
          </cell>
          <cell r="F234">
            <v>0.37674418604651161</v>
          </cell>
        </row>
        <row r="235">
          <cell r="B235" t="str">
            <v>葉陳阿香</v>
          </cell>
          <cell r="C235">
            <v>20230310</v>
          </cell>
          <cell r="D235" t="str">
            <v>TIBC</v>
          </cell>
          <cell r="E235">
            <v>215</v>
          </cell>
          <cell r="F235">
            <v>3.9090909090909092</v>
          </cell>
        </row>
        <row r="236">
          <cell r="B236" t="str">
            <v>徐秀玉</v>
          </cell>
          <cell r="C236">
            <v>20230310</v>
          </cell>
          <cell r="D236" t="str">
            <v>FE</v>
          </cell>
          <cell r="E236">
            <v>55</v>
          </cell>
          <cell r="F236">
            <v>0.18900343642611683</v>
          </cell>
        </row>
        <row r="237">
          <cell r="B237" t="str">
            <v>徐秀玉</v>
          </cell>
          <cell r="C237">
            <v>20230310</v>
          </cell>
          <cell r="D237" t="str">
            <v>TIBC</v>
          </cell>
          <cell r="E237">
            <v>291</v>
          </cell>
          <cell r="F237">
            <v>6.7674418604651159</v>
          </cell>
        </row>
        <row r="238">
          <cell r="B238" t="str">
            <v>游寶珠</v>
          </cell>
          <cell r="C238">
            <v>20230310</v>
          </cell>
          <cell r="D238" t="str">
            <v>FE</v>
          </cell>
          <cell r="E238">
            <v>43</v>
          </cell>
          <cell r="F238">
            <v>0.18143459915611815</v>
          </cell>
        </row>
        <row r="239">
          <cell r="B239" t="str">
            <v>游寶珠</v>
          </cell>
          <cell r="C239">
            <v>20230310</v>
          </cell>
          <cell r="D239" t="str">
            <v>TIBC</v>
          </cell>
          <cell r="E239">
            <v>237</v>
          </cell>
          <cell r="F239">
            <v>2.7882352941176469</v>
          </cell>
        </row>
        <row r="240">
          <cell r="B240" t="str">
            <v>邱謝連香</v>
          </cell>
          <cell r="C240">
            <v>20230310</v>
          </cell>
          <cell r="D240" t="str">
            <v>FE</v>
          </cell>
          <cell r="E240">
            <v>85</v>
          </cell>
          <cell r="F240">
            <v>0.26153846153846155</v>
          </cell>
        </row>
        <row r="241">
          <cell r="B241" t="str">
            <v>邱謝連香</v>
          </cell>
          <cell r="C241">
            <v>20230310</v>
          </cell>
          <cell r="D241" t="str">
            <v>TIBC</v>
          </cell>
          <cell r="E241">
            <v>325</v>
          </cell>
          <cell r="F241">
            <v>3.8690476190476191</v>
          </cell>
        </row>
        <row r="242">
          <cell r="B242" t="str">
            <v>張瑋志</v>
          </cell>
          <cell r="C242">
            <v>20230310</v>
          </cell>
          <cell r="D242" t="str">
            <v>FE</v>
          </cell>
          <cell r="E242">
            <v>84</v>
          </cell>
          <cell r="F242">
            <v>0.36051502145922748</v>
          </cell>
        </row>
        <row r="243">
          <cell r="B243" t="str">
            <v>張瑋志</v>
          </cell>
          <cell r="C243">
            <v>20230310</v>
          </cell>
          <cell r="D243" t="str">
            <v>TIBC</v>
          </cell>
          <cell r="E243">
            <v>233</v>
          </cell>
          <cell r="F243">
            <v>3.6984126984126986</v>
          </cell>
        </row>
        <row r="244">
          <cell r="B244" t="str">
            <v>曾玉味</v>
          </cell>
          <cell r="C244">
            <v>20230310</v>
          </cell>
          <cell r="D244" t="str">
            <v>FE</v>
          </cell>
          <cell r="E244">
            <v>63</v>
          </cell>
          <cell r="F244">
            <v>0.36</v>
          </cell>
        </row>
        <row r="245">
          <cell r="B245" t="str">
            <v>曾玉味</v>
          </cell>
          <cell r="C245">
            <v>20230310</v>
          </cell>
          <cell r="D245" t="str">
            <v>TIBC</v>
          </cell>
          <cell r="E245">
            <v>175</v>
          </cell>
          <cell r="F245">
            <v>7.291666666666667</v>
          </cell>
        </row>
        <row r="246">
          <cell r="B246" t="str">
            <v>簡清秀</v>
          </cell>
          <cell r="C246">
            <v>20230310</v>
          </cell>
          <cell r="D246" t="str">
            <v>FE</v>
          </cell>
          <cell r="E246">
            <v>24</v>
          </cell>
          <cell r="F246">
            <v>0.1</v>
          </cell>
        </row>
        <row r="247">
          <cell r="B247" t="str">
            <v>簡清秀</v>
          </cell>
          <cell r="C247">
            <v>20230310</v>
          </cell>
          <cell r="D247" t="str">
            <v>TIBC</v>
          </cell>
          <cell r="E247">
            <v>240</v>
          </cell>
          <cell r="F247">
            <v>4.615384615384615</v>
          </cell>
        </row>
        <row r="248">
          <cell r="B248" t="str">
            <v>沈韻如</v>
          </cell>
          <cell r="C248">
            <v>20230310</v>
          </cell>
          <cell r="D248" t="str">
            <v>FE</v>
          </cell>
          <cell r="E248">
            <v>52</v>
          </cell>
          <cell r="F248">
            <v>0.22608695652173913</v>
          </cell>
        </row>
        <row r="249">
          <cell r="B249" t="str">
            <v>沈韻如</v>
          </cell>
          <cell r="C249">
            <v>20230310</v>
          </cell>
          <cell r="D249" t="str">
            <v>TIBC</v>
          </cell>
          <cell r="E249">
            <v>230</v>
          </cell>
          <cell r="F249">
            <v>3.3823529411764706</v>
          </cell>
        </row>
        <row r="250">
          <cell r="B250" t="str">
            <v>林冠廷</v>
          </cell>
          <cell r="C250">
            <v>20230310</v>
          </cell>
          <cell r="D250" t="str">
            <v>FE</v>
          </cell>
          <cell r="E250">
            <v>68</v>
          </cell>
          <cell r="F250">
            <v>0.26666666666666666</v>
          </cell>
        </row>
        <row r="251">
          <cell r="B251" t="str">
            <v>林冠廷</v>
          </cell>
          <cell r="C251">
            <v>20230310</v>
          </cell>
          <cell r="D251" t="str">
            <v>TIBC</v>
          </cell>
          <cell r="E251">
            <v>255</v>
          </cell>
          <cell r="F251">
            <v>3.1097560975609757</v>
          </cell>
        </row>
        <row r="252">
          <cell r="B252" t="str">
            <v>何秀雀</v>
          </cell>
          <cell r="C252">
            <v>20230310</v>
          </cell>
          <cell r="D252" t="str">
            <v>FE</v>
          </cell>
          <cell r="E252">
            <v>82</v>
          </cell>
          <cell r="F252">
            <v>0.34453781512605042</v>
          </cell>
        </row>
        <row r="253">
          <cell r="B253" t="str">
            <v>何秀雀</v>
          </cell>
          <cell r="C253">
            <v>20230310</v>
          </cell>
          <cell r="D253" t="str">
            <v>TIBC</v>
          </cell>
          <cell r="E253">
            <v>238</v>
          </cell>
          <cell r="F253">
            <v>7.2121212121212119</v>
          </cell>
        </row>
        <row r="254">
          <cell r="B254" t="str">
            <v>呂</v>
          </cell>
          <cell r="C254">
            <v>20230310</v>
          </cell>
          <cell r="D254" t="str">
            <v>FE</v>
          </cell>
          <cell r="E254">
            <v>33</v>
          </cell>
          <cell r="F254">
            <v>0.18333333333333332</v>
          </cell>
        </row>
        <row r="255">
          <cell r="B255" t="str">
            <v>呂</v>
          </cell>
          <cell r="C255">
            <v>20230310</v>
          </cell>
          <cell r="D255" t="str">
            <v>TIBC</v>
          </cell>
          <cell r="E255">
            <v>180</v>
          </cell>
          <cell r="F255">
            <v>9</v>
          </cell>
        </row>
        <row r="256">
          <cell r="B256" t="str">
            <v>呂陳金蓮</v>
          </cell>
          <cell r="C256">
            <v>20230310</v>
          </cell>
          <cell r="D256" t="str">
            <v>FE</v>
          </cell>
          <cell r="E256">
            <v>20</v>
          </cell>
          <cell r="F256">
            <v>0.10416666666666667</v>
          </cell>
        </row>
        <row r="257">
          <cell r="B257" t="str">
            <v>呂陳金蓮</v>
          </cell>
          <cell r="C257">
            <v>20230310</v>
          </cell>
          <cell r="D257" t="str">
            <v>TIBC</v>
          </cell>
          <cell r="E257">
            <v>192</v>
          </cell>
          <cell r="F257">
            <v>3.6226415094339623</v>
          </cell>
        </row>
        <row r="258">
          <cell r="B258" t="str">
            <v>林進福</v>
          </cell>
          <cell r="C258">
            <v>20230310</v>
          </cell>
          <cell r="D258" t="str">
            <v>FE</v>
          </cell>
          <cell r="E258">
            <v>53</v>
          </cell>
          <cell r="F258">
            <v>0.20384615384615384</v>
          </cell>
        </row>
        <row r="259">
          <cell r="B259" t="str">
            <v>林進福</v>
          </cell>
          <cell r="C259">
            <v>20230310</v>
          </cell>
          <cell r="D259" t="str">
            <v>TIBC</v>
          </cell>
          <cell r="E259">
            <v>260</v>
          </cell>
          <cell r="F259">
            <v>4.0625</v>
          </cell>
        </row>
        <row r="260">
          <cell r="B260" t="str">
            <v>陳明照</v>
          </cell>
          <cell r="C260">
            <v>20230310</v>
          </cell>
          <cell r="D260" t="str">
            <v>FE</v>
          </cell>
          <cell r="E260">
            <v>64</v>
          </cell>
          <cell r="F260">
            <v>0.21122112211221122</v>
          </cell>
        </row>
        <row r="261">
          <cell r="B261" t="str">
            <v>陳明照</v>
          </cell>
          <cell r="C261">
            <v>20230310</v>
          </cell>
          <cell r="D261" t="str">
            <v>TIBC</v>
          </cell>
          <cell r="E261">
            <v>303</v>
          </cell>
          <cell r="F261">
            <v>8.1891891891891895</v>
          </cell>
        </row>
        <row r="262">
          <cell r="B262" t="str">
            <v>李陳玉英</v>
          </cell>
          <cell r="C262">
            <v>20230310</v>
          </cell>
          <cell r="D262" t="str">
            <v>FE</v>
          </cell>
          <cell r="E262">
            <v>37</v>
          </cell>
          <cell r="F262">
            <v>9.5360824742268036E-2</v>
          </cell>
        </row>
        <row r="263">
          <cell r="B263" t="str">
            <v>李陳玉英</v>
          </cell>
          <cell r="C263">
            <v>20230310</v>
          </cell>
          <cell r="D263" t="str">
            <v>TIBC</v>
          </cell>
          <cell r="E263">
            <v>388</v>
          </cell>
          <cell r="F263">
            <v>6.4666666666666668</v>
          </cell>
        </row>
        <row r="264">
          <cell r="B264" t="str">
            <v>陳玉英</v>
          </cell>
          <cell r="C264">
            <v>20230310</v>
          </cell>
          <cell r="D264" t="str">
            <v>FE</v>
          </cell>
          <cell r="E264">
            <v>60</v>
          </cell>
          <cell r="F264">
            <v>0.27027027027027029</v>
          </cell>
        </row>
        <row r="265">
          <cell r="B265" t="str">
            <v>陳玉英</v>
          </cell>
          <cell r="C265">
            <v>20230310</v>
          </cell>
          <cell r="D265" t="str">
            <v>TIBC</v>
          </cell>
          <cell r="E265">
            <v>222</v>
          </cell>
          <cell r="F265">
            <v>3.1714285714285713</v>
          </cell>
        </row>
        <row r="266">
          <cell r="B266" t="str">
            <v>李秀蘭</v>
          </cell>
          <cell r="C266">
            <v>20230310</v>
          </cell>
          <cell r="D266" t="str">
            <v>FE</v>
          </cell>
          <cell r="E266">
            <v>70</v>
          </cell>
          <cell r="F266">
            <v>0.27777777777777779</v>
          </cell>
        </row>
        <row r="267">
          <cell r="B267" t="str">
            <v>李秀蘭</v>
          </cell>
          <cell r="C267">
            <v>20230310</v>
          </cell>
          <cell r="D267" t="str">
            <v>TIBC</v>
          </cell>
          <cell r="E267">
            <v>252</v>
          </cell>
          <cell r="F267">
            <v>3.0731707317073171</v>
          </cell>
        </row>
        <row r="268">
          <cell r="B268" t="str">
            <v>尤月湄</v>
          </cell>
          <cell r="C268">
            <v>20230310</v>
          </cell>
          <cell r="D268" t="str">
            <v>FE</v>
          </cell>
          <cell r="E268">
            <v>82</v>
          </cell>
          <cell r="F268">
            <v>0.23098591549295774</v>
          </cell>
        </row>
        <row r="269">
          <cell r="B269" t="str">
            <v>尤月湄</v>
          </cell>
          <cell r="C269">
            <v>20230310</v>
          </cell>
          <cell r="D269" t="str">
            <v>TIBC</v>
          </cell>
          <cell r="E269">
            <v>355</v>
          </cell>
          <cell r="F269">
            <v>8.6585365853658534</v>
          </cell>
        </row>
        <row r="270">
          <cell r="B270" t="str">
            <v>鄭許月嬌</v>
          </cell>
          <cell r="C270">
            <v>20230311</v>
          </cell>
          <cell r="D270" t="str">
            <v>FE</v>
          </cell>
          <cell r="E270">
            <v>41</v>
          </cell>
          <cell r="F270">
            <v>0.2019704433497537</v>
          </cell>
        </row>
        <row r="271">
          <cell r="B271" t="str">
            <v>鄭許月嬌</v>
          </cell>
          <cell r="C271">
            <v>20230311</v>
          </cell>
          <cell r="D271" t="str">
            <v>TIBC</v>
          </cell>
          <cell r="E271">
            <v>203</v>
          </cell>
          <cell r="F271">
            <v>2.475609756097561</v>
          </cell>
        </row>
        <row r="272">
          <cell r="B272" t="str">
            <v>陳明輝</v>
          </cell>
          <cell r="C272">
            <v>20230311</v>
          </cell>
          <cell r="D272" t="str">
            <v>FE</v>
          </cell>
          <cell r="E272">
            <v>82</v>
          </cell>
          <cell r="F272">
            <v>0.3867924528301887</v>
          </cell>
        </row>
        <row r="273">
          <cell r="B273" t="str">
            <v>陳明輝</v>
          </cell>
          <cell r="C273">
            <v>20230311</v>
          </cell>
          <cell r="D273" t="str">
            <v>TIBC</v>
          </cell>
          <cell r="E273">
            <v>212</v>
          </cell>
          <cell r="F273">
            <v>2.2315789473684209</v>
          </cell>
        </row>
        <row r="274">
          <cell r="B274" t="str">
            <v>李清五</v>
          </cell>
          <cell r="C274">
            <v>20230310</v>
          </cell>
          <cell r="D274" t="str">
            <v>FE</v>
          </cell>
          <cell r="E274">
            <v>95</v>
          </cell>
          <cell r="F274">
            <v>0.38306451612903225</v>
          </cell>
        </row>
        <row r="275">
          <cell r="B275" t="str">
            <v>李清五</v>
          </cell>
          <cell r="C275">
            <v>20230310</v>
          </cell>
          <cell r="D275" t="str">
            <v>TIBC</v>
          </cell>
          <cell r="E275">
            <v>248</v>
          </cell>
          <cell r="F275">
            <v>3.3066666666666666</v>
          </cell>
        </row>
        <row r="276">
          <cell r="B276" t="str">
            <v>徐永堂</v>
          </cell>
          <cell r="C276">
            <v>20230310</v>
          </cell>
          <cell r="D276" t="str">
            <v>FE</v>
          </cell>
          <cell r="E276">
            <v>75</v>
          </cell>
          <cell r="F276">
            <v>0.35046728971962615</v>
          </cell>
        </row>
        <row r="277">
          <cell r="B277" t="str">
            <v>徐永堂</v>
          </cell>
          <cell r="C277">
            <v>20230310</v>
          </cell>
          <cell r="D277" t="str">
            <v>TIBC</v>
          </cell>
          <cell r="E277">
            <v>214</v>
          </cell>
          <cell r="F277">
            <v>4.3673469387755102</v>
          </cell>
        </row>
        <row r="278">
          <cell r="B278" t="str">
            <v>葉林素蘭</v>
          </cell>
          <cell r="C278">
            <v>20230310</v>
          </cell>
          <cell r="D278" t="str">
            <v>FE</v>
          </cell>
          <cell r="E278">
            <v>49</v>
          </cell>
          <cell r="F278">
            <v>0.2</v>
          </cell>
        </row>
        <row r="279">
          <cell r="B279" t="str">
            <v>葉林素蘭</v>
          </cell>
          <cell r="C279">
            <v>20230310</v>
          </cell>
          <cell r="D279" t="str">
            <v>TIBC</v>
          </cell>
          <cell r="E279">
            <v>245</v>
          </cell>
          <cell r="F279">
            <v>10.652173913043478</v>
          </cell>
        </row>
        <row r="280">
          <cell r="B280" t="str">
            <v>黃榮堂</v>
          </cell>
          <cell r="C280">
            <v>20230310</v>
          </cell>
          <cell r="D280" t="str">
            <v>FE</v>
          </cell>
          <cell r="E280">
            <v>23</v>
          </cell>
          <cell r="F280">
            <v>0.1377245508982036</v>
          </cell>
        </row>
        <row r="281">
          <cell r="B281" t="str">
            <v>黃榮堂</v>
          </cell>
          <cell r="C281">
            <v>20230310</v>
          </cell>
          <cell r="D281" t="str">
            <v>TIBC</v>
          </cell>
          <cell r="E281">
            <v>167</v>
          </cell>
          <cell r="F281">
            <v>2.5692307692307694</v>
          </cell>
        </row>
        <row r="282">
          <cell r="B282" t="str">
            <v>劉麗菁</v>
          </cell>
          <cell r="C282">
            <v>20230310</v>
          </cell>
          <cell r="D282" t="str">
            <v>FE</v>
          </cell>
          <cell r="E282">
            <v>65</v>
          </cell>
          <cell r="F282">
            <v>0.25291828793774318</v>
          </cell>
        </row>
        <row r="283">
          <cell r="B283" t="str">
            <v>劉麗菁</v>
          </cell>
          <cell r="C283">
            <v>20230310</v>
          </cell>
          <cell r="D283" t="str">
            <v>TIBC</v>
          </cell>
          <cell r="E283">
            <v>257</v>
          </cell>
          <cell r="F283">
            <v>9.884615384615385</v>
          </cell>
        </row>
        <row r="284">
          <cell r="B284" t="str">
            <v>許素秋</v>
          </cell>
          <cell r="C284">
            <v>20230310</v>
          </cell>
          <cell r="D284" t="str">
            <v>FE</v>
          </cell>
          <cell r="E284">
            <v>26</v>
          </cell>
          <cell r="F284">
            <v>0.19117647058823528</v>
          </cell>
        </row>
        <row r="285">
          <cell r="B285" t="str">
            <v>許素秋</v>
          </cell>
          <cell r="C285">
            <v>20230310</v>
          </cell>
          <cell r="D285" t="str">
            <v>TIBC</v>
          </cell>
          <cell r="E285">
            <v>136</v>
          </cell>
          <cell r="F285">
            <v>2.125</v>
          </cell>
        </row>
        <row r="286">
          <cell r="B286" t="str">
            <v>蘇登郎</v>
          </cell>
          <cell r="C286">
            <v>20230310</v>
          </cell>
          <cell r="D286" t="str">
            <v>FE</v>
          </cell>
          <cell r="E286">
            <v>64</v>
          </cell>
          <cell r="F286">
            <v>0.29767441860465116</v>
          </cell>
        </row>
        <row r="287">
          <cell r="B287" t="str">
            <v>蘇登郎</v>
          </cell>
          <cell r="C287">
            <v>20230310</v>
          </cell>
          <cell r="D287" t="str">
            <v>TIBC</v>
          </cell>
          <cell r="E287">
            <v>215</v>
          </cell>
          <cell r="F287">
            <v>5.6578947368421053</v>
          </cell>
        </row>
        <row r="288">
          <cell r="B288" t="str">
            <v>楊進美</v>
          </cell>
          <cell r="C288">
            <v>20230310</v>
          </cell>
          <cell r="D288" t="str">
            <v>FE</v>
          </cell>
          <cell r="E288">
            <v>38</v>
          </cell>
          <cell r="F288">
            <v>0.19387755102040816</v>
          </cell>
        </row>
        <row r="289">
          <cell r="B289" t="str">
            <v>楊進美</v>
          </cell>
          <cell r="C289">
            <v>20230310</v>
          </cell>
          <cell r="D289" t="str">
            <v>TIBC</v>
          </cell>
          <cell r="E289">
            <v>196</v>
          </cell>
          <cell r="F289">
            <v>2.0416666666666665</v>
          </cell>
        </row>
        <row r="290">
          <cell r="B290" t="str">
            <v>陳英蘭</v>
          </cell>
          <cell r="C290">
            <v>20230310</v>
          </cell>
          <cell r="D290" t="str">
            <v>FE</v>
          </cell>
          <cell r="E290">
            <v>96</v>
          </cell>
          <cell r="F290">
            <v>0.3595505617977528</v>
          </cell>
        </row>
        <row r="291">
          <cell r="B291" t="str">
            <v>陳英蘭</v>
          </cell>
          <cell r="C291">
            <v>20230310</v>
          </cell>
          <cell r="D291" t="str">
            <v>TIBC</v>
          </cell>
          <cell r="E291">
            <v>267</v>
          </cell>
          <cell r="F291">
            <v>7.2162162162162158</v>
          </cell>
        </row>
        <row r="292">
          <cell r="B292" t="str">
            <v>林春花</v>
          </cell>
          <cell r="C292">
            <v>20230310</v>
          </cell>
          <cell r="D292" t="str">
            <v>FE</v>
          </cell>
          <cell r="E292">
            <v>37</v>
          </cell>
          <cell r="F292">
            <v>0.15611814345991562</v>
          </cell>
        </row>
        <row r="293">
          <cell r="B293" t="str">
            <v>林春花</v>
          </cell>
          <cell r="C293">
            <v>20230310</v>
          </cell>
          <cell r="D293" t="str">
            <v>TIBC</v>
          </cell>
          <cell r="E293">
            <v>237</v>
          </cell>
          <cell r="F293">
            <v>4.3090909090909095</v>
          </cell>
        </row>
        <row r="294">
          <cell r="B294" t="str">
            <v>袁誌嶸</v>
          </cell>
          <cell r="C294">
            <v>20230310</v>
          </cell>
          <cell r="D294" t="str">
            <v>FE</v>
          </cell>
          <cell r="E294">
            <v>55</v>
          </cell>
          <cell r="F294">
            <v>0.16975308641975309</v>
          </cell>
        </row>
        <row r="295">
          <cell r="B295" t="str">
            <v>袁誌嶸</v>
          </cell>
          <cell r="C295">
            <v>20230310</v>
          </cell>
          <cell r="D295" t="str">
            <v>TIBC</v>
          </cell>
          <cell r="E295">
            <v>324</v>
          </cell>
          <cell r="F295">
            <v>12</v>
          </cell>
        </row>
        <row r="296">
          <cell r="B296" t="str">
            <v>余進賢</v>
          </cell>
          <cell r="C296">
            <v>20230310</v>
          </cell>
          <cell r="D296" t="str">
            <v>FE</v>
          </cell>
          <cell r="E296">
            <v>27</v>
          </cell>
          <cell r="F296">
            <v>0.12676056338028169</v>
          </cell>
        </row>
        <row r="297">
          <cell r="B297" t="str">
            <v>余進賢</v>
          </cell>
          <cell r="C297">
            <v>20230310</v>
          </cell>
          <cell r="D297" t="str">
            <v>TIBC</v>
          </cell>
          <cell r="E297">
            <v>213</v>
          </cell>
          <cell r="F297">
            <v>3.6101694915254239</v>
          </cell>
        </row>
        <row r="298">
          <cell r="B298" t="str">
            <v>陳月梅</v>
          </cell>
          <cell r="C298">
            <v>20230310</v>
          </cell>
          <cell r="D298" t="str">
            <v>FE</v>
          </cell>
          <cell r="E298">
            <v>59</v>
          </cell>
          <cell r="F298">
            <v>0.19281045751633988</v>
          </cell>
        </row>
        <row r="299">
          <cell r="B299" t="str">
            <v>陳月梅</v>
          </cell>
          <cell r="C299">
            <v>20230310</v>
          </cell>
          <cell r="D299" t="str">
            <v>TIBC</v>
          </cell>
          <cell r="E299">
            <v>306</v>
          </cell>
          <cell r="F299">
            <v>4.25</v>
          </cell>
        </row>
        <row r="300">
          <cell r="B300" t="str">
            <v>林培金</v>
          </cell>
          <cell r="C300">
            <v>20230310</v>
          </cell>
          <cell r="D300" t="str">
            <v>FE</v>
          </cell>
          <cell r="E300">
            <v>72</v>
          </cell>
          <cell r="F300">
            <v>0.26373626373626374</v>
          </cell>
        </row>
        <row r="301">
          <cell r="B301" t="str">
            <v>林培金</v>
          </cell>
          <cell r="C301">
            <v>20230310</v>
          </cell>
          <cell r="D301" t="str">
            <v>TIBC</v>
          </cell>
          <cell r="E301">
            <v>273</v>
          </cell>
          <cell r="F301">
            <v>5.6875</v>
          </cell>
        </row>
        <row r="302">
          <cell r="B302" t="str">
            <v>葉李足珠</v>
          </cell>
          <cell r="C302">
            <v>20230310</v>
          </cell>
          <cell r="D302" t="str">
            <v>FE</v>
          </cell>
          <cell r="E302">
            <v>48</v>
          </cell>
          <cell r="F302">
            <v>0.15584415584415584</v>
          </cell>
        </row>
        <row r="303">
          <cell r="B303" t="str">
            <v>葉李足珠</v>
          </cell>
          <cell r="C303">
            <v>20230310</v>
          </cell>
          <cell r="D303" t="str">
            <v>TIBC</v>
          </cell>
          <cell r="E303">
            <v>308</v>
          </cell>
          <cell r="F303">
            <v>3.4222222222222221</v>
          </cell>
        </row>
        <row r="304">
          <cell r="B304" t="str">
            <v>陳秋蘋</v>
          </cell>
          <cell r="C304">
            <v>20230310</v>
          </cell>
          <cell r="D304" t="str">
            <v>FE</v>
          </cell>
          <cell r="E304">
            <v>90</v>
          </cell>
          <cell r="F304">
            <v>0.34883720930232559</v>
          </cell>
        </row>
        <row r="305">
          <cell r="B305" t="str">
            <v>陳秋蘋</v>
          </cell>
          <cell r="C305">
            <v>20230310</v>
          </cell>
          <cell r="D305" t="str">
            <v>TIBC</v>
          </cell>
          <cell r="E305">
            <v>258</v>
          </cell>
          <cell r="F305">
            <v>3.7391304347826089</v>
          </cell>
        </row>
        <row r="306">
          <cell r="B306" t="str">
            <v>吳陳寶月</v>
          </cell>
          <cell r="C306">
            <v>20230310</v>
          </cell>
          <cell r="D306" t="str">
            <v>FE</v>
          </cell>
          <cell r="E306">
            <v>69</v>
          </cell>
          <cell r="F306">
            <v>0.23793103448275862</v>
          </cell>
        </row>
        <row r="307">
          <cell r="B307" t="str">
            <v>吳陳寶月</v>
          </cell>
          <cell r="C307">
            <v>20230310</v>
          </cell>
          <cell r="D307" t="str">
            <v>TIBC</v>
          </cell>
          <cell r="E307">
            <v>290</v>
          </cell>
          <cell r="F307">
            <v>7.25</v>
          </cell>
        </row>
        <row r="308">
          <cell r="B308" t="str">
            <v>古秀妹</v>
          </cell>
          <cell r="C308">
            <v>20230310</v>
          </cell>
          <cell r="D308" t="str">
            <v>FE</v>
          </cell>
          <cell r="E308">
            <v>40</v>
          </cell>
          <cell r="F308">
            <v>0.14388489208633093</v>
          </cell>
        </row>
        <row r="309">
          <cell r="B309" t="str">
            <v>古秀妹</v>
          </cell>
          <cell r="C309">
            <v>20230310</v>
          </cell>
          <cell r="D309" t="str">
            <v>TIBC</v>
          </cell>
          <cell r="E309">
            <v>278</v>
          </cell>
          <cell r="F309">
            <v>10.692307692307692</v>
          </cell>
        </row>
        <row r="310">
          <cell r="B310" t="str">
            <v>周笠綸</v>
          </cell>
          <cell r="C310">
            <v>20230313</v>
          </cell>
          <cell r="D310" t="str">
            <v>FE</v>
          </cell>
          <cell r="E310">
            <v>26</v>
          </cell>
          <cell r="F310">
            <v>0.10236220472440945</v>
          </cell>
        </row>
        <row r="311">
          <cell r="B311" t="str">
            <v>周笠綸</v>
          </cell>
          <cell r="C311">
            <v>20230313</v>
          </cell>
          <cell r="D311" t="str">
            <v>TIBC</v>
          </cell>
          <cell r="E311">
            <v>254</v>
          </cell>
          <cell r="F311">
            <v>16.933333333333334</v>
          </cell>
        </row>
        <row r="312">
          <cell r="B312" t="str">
            <v>周志湘</v>
          </cell>
          <cell r="C312">
            <v>20230310</v>
          </cell>
          <cell r="D312" t="str">
            <v>FE</v>
          </cell>
          <cell r="E312">
            <v>15</v>
          </cell>
          <cell r="F312">
            <v>7.6923076923076927E-2</v>
          </cell>
        </row>
        <row r="313">
          <cell r="B313" t="str">
            <v>周志湘</v>
          </cell>
          <cell r="C313">
            <v>20230310</v>
          </cell>
          <cell r="D313" t="str">
            <v>TIBC</v>
          </cell>
          <cell r="E313">
            <v>195</v>
          </cell>
          <cell r="F313">
            <v>2.6</v>
          </cell>
        </row>
        <row r="314">
          <cell r="B314" t="str">
            <v>陳新發</v>
          </cell>
          <cell r="C314">
            <v>20230310</v>
          </cell>
          <cell r="D314" t="str">
            <v>FE</v>
          </cell>
          <cell r="E314">
            <v>75</v>
          </cell>
          <cell r="F314">
            <v>0.41899441340782123</v>
          </cell>
        </row>
        <row r="315">
          <cell r="B315" t="str">
            <v>陳新發</v>
          </cell>
          <cell r="C315">
            <v>20230310</v>
          </cell>
          <cell r="D315" t="str">
            <v>TIBC</v>
          </cell>
          <cell r="E315">
            <v>179</v>
          </cell>
          <cell r="F315">
            <v>3.7291666666666665</v>
          </cell>
        </row>
        <row r="316">
          <cell r="B316" t="str">
            <v>楊阿春</v>
          </cell>
          <cell r="C316">
            <v>20230310</v>
          </cell>
          <cell r="D316" t="str">
            <v>FE</v>
          </cell>
          <cell r="E316">
            <v>48</v>
          </cell>
          <cell r="F316">
            <v>0.1708185053380783</v>
          </cell>
        </row>
        <row r="317">
          <cell r="B317" t="str">
            <v>楊阿春</v>
          </cell>
          <cell r="C317">
            <v>20230310</v>
          </cell>
          <cell r="D317" t="str">
            <v>TIBC</v>
          </cell>
          <cell r="E317">
            <v>281</v>
          </cell>
        </row>
        <row r="318">
          <cell r="B318" t="str">
            <v>阿傑</v>
          </cell>
          <cell r="C318">
            <v>20230310</v>
          </cell>
          <cell r="D318" t="str">
            <v>FE</v>
          </cell>
          <cell r="E318">
            <v>85</v>
          </cell>
          <cell r="F318">
            <v>0.31021897810218979</v>
          </cell>
        </row>
        <row r="319">
          <cell r="B319" t="str">
            <v>阿傑</v>
          </cell>
          <cell r="C319">
            <v>20230310</v>
          </cell>
          <cell r="D319" t="str">
            <v>TIBC</v>
          </cell>
          <cell r="E319">
            <v>274</v>
          </cell>
          <cell r="F319">
            <v>5.0740740740740744</v>
          </cell>
        </row>
        <row r="320">
          <cell r="B320" t="str">
            <v>宋隆中</v>
          </cell>
          <cell r="C320">
            <v>20230310</v>
          </cell>
          <cell r="D320" t="str">
            <v>FE</v>
          </cell>
          <cell r="E320">
            <v>54</v>
          </cell>
          <cell r="F320">
            <v>0.14794520547945206</v>
          </cell>
        </row>
        <row r="321">
          <cell r="B321" t="str">
            <v>宋隆中</v>
          </cell>
          <cell r="C321">
            <v>20230310</v>
          </cell>
          <cell r="D321" t="str">
            <v>TIBC</v>
          </cell>
          <cell r="E321">
            <v>365</v>
          </cell>
          <cell r="F321">
            <v>5.887096774193548</v>
          </cell>
        </row>
        <row r="322">
          <cell r="B322" t="str">
            <v>葉詠綺</v>
          </cell>
          <cell r="C322">
            <v>20230310</v>
          </cell>
          <cell r="D322" t="str">
            <v>FE</v>
          </cell>
          <cell r="E322">
            <v>62</v>
          </cell>
          <cell r="F322">
            <v>0.2206405693950178</v>
          </cell>
        </row>
        <row r="323">
          <cell r="B323" t="str">
            <v>葉詠綺</v>
          </cell>
          <cell r="C323">
            <v>20230310</v>
          </cell>
          <cell r="D323" t="str">
            <v>TIBC</v>
          </cell>
          <cell r="E323">
            <v>281</v>
          </cell>
          <cell r="F323">
            <v>5.2037037037037033</v>
          </cell>
        </row>
        <row r="324">
          <cell r="B324" t="str">
            <v>楊木棍</v>
          </cell>
          <cell r="C324">
            <v>20230310</v>
          </cell>
          <cell r="D324" t="str">
            <v>FE</v>
          </cell>
          <cell r="E324">
            <v>54</v>
          </cell>
          <cell r="F324">
            <v>0.21011673151750973</v>
          </cell>
        </row>
        <row r="325">
          <cell r="B325" t="str">
            <v>楊木棍</v>
          </cell>
          <cell r="C325">
            <v>20230310</v>
          </cell>
          <cell r="D325" t="str">
            <v>TIBC</v>
          </cell>
          <cell r="E325">
            <v>257</v>
          </cell>
          <cell r="F325">
            <v>4.7592592592592595</v>
          </cell>
        </row>
        <row r="326">
          <cell r="B326" t="str">
            <v>陳基圓</v>
          </cell>
          <cell r="C326">
            <v>20230310</v>
          </cell>
          <cell r="D326" t="str">
            <v>FE</v>
          </cell>
          <cell r="E326">
            <v>54</v>
          </cell>
          <cell r="F326">
            <v>0.19081272084805653</v>
          </cell>
        </row>
        <row r="327">
          <cell r="B327" t="str">
            <v>陳基圓</v>
          </cell>
          <cell r="C327">
            <v>20230310</v>
          </cell>
          <cell r="D327" t="str">
            <v>TIBC</v>
          </cell>
          <cell r="E327">
            <v>283</v>
          </cell>
          <cell r="F327">
            <v>4.8793103448275863</v>
          </cell>
        </row>
        <row r="328">
          <cell r="B328" t="str">
            <v>邱鈺銘</v>
          </cell>
          <cell r="C328">
            <v>20230310</v>
          </cell>
          <cell r="D328" t="str">
            <v>FE</v>
          </cell>
          <cell r="E328">
            <v>58</v>
          </cell>
          <cell r="F328">
            <v>0.26728110599078342</v>
          </cell>
        </row>
        <row r="329">
          <cell r="B329" t="str">
            <v>邱鈺銘</v>
          </cell>
          <cell r="C329">
            <v>20230310</v>
          </cell>
          <cell r="D329" t="str">
            <v>TIBC</v>
          </cell>
          <cell r="E329">
            <v>217</v>
          </cell>
          <cell r="F329">
            <v>5.0465116279069768</v>
          </cell>
        </row>
        <row r="330">
          <cell r="B330" t="str">
            <v>張俊義</v>
          </cell>
          <cell r="C330">
            <v>20230310</v>
          </cell>
          <cell r="D330" t="str">
            <v>FE</v>
          </cell>
          <cell r="E330">
            <v>43</v>
          </cell>
          <cell r="F330">
            <v>0.20873786407766989</v>
          </cell>
        </row>
        <row r="331">
          <cell r="B331" t="str">
            <v>張俊義</v>
          </cell>
          <cell r="C331">
            <v>20230310</v>
          </cell>
          <cell r="D331" t="str">
            <v>TIBC</v>
          </cell>
          <cell r="E331">
            <v>206</v>
          </cell>
          <cell r="F331">
            <v>3.2698412698412698</v>
          </cell>
        </row>
        <row r="332">
          <cell r="B332" t="str">
            <v>李亨通</v>
          </cell>
          <cell r="C332">
            <v>20230310</v>
          </cell>
          <cell r="D332" t="str">
            <v>FE</v>
          </cell>
          <cell r="E332">
            <v>63</v>
          </cell>
          <cell r="F332">
            <v>0.20655737704918034</v>
          </cell>
        </row>
        <row r="333">
          <cell r="B333" t="str">
            <v>李亨通</v>
          </cell>
          <cell r="C333">
            <v>20230310</v>
          </cell>
          <cell r="D333" t="str">
            <v>TIBC</v>
          </cell>
          <cell r="E333">
            <v>305</v>
          </cell>
          <cell r="F333">
            <v>3.9610389610389611</v>
          </cell>
        </row>
        <row r="334">
          <cell r="B334" t="str">
            <v>伍瑞隆</v>
          </cell>
          <cell r="C334">
            <v>20230310</v>
          </cell>
          <cell r="D334" t="str">
            <v>FE</v>
          </cell>
          <cell r="E334">
            <v>77</v>
          </cell>
          <cell r="F334">
            <v>0.35</v>
          </cell>
        </row>
        <row r="335">
          <cell r="B335" t="str">
            <v>伍瑞隆</v>
          </cell>
          <cell r="C335">
            <v>20230310</v>
          </cell>
          <cell r="D335" t="str">
            <v>TIBC</v>
          </cell>
          <cell r="E335">
            <v>220</v>
          </cell>
          <cell r="F335">
            <v>3.0985915492957745</v>
          </cell>
        </row>
        <row r="336">
          <cell r="B336" t="str">
            <v>李蕙如</v>
          </cell>
          <cell r="C336">
            <v>20230310</v>
          </cell>
          <cell r="D336" t="str">
            <v>FE</v>
          </cell>
          <cell r="E336">
            <v>71</v>
          </cell>
          <cell r="F336">
            <v>0.3604060913705584</v>
          </cell>
        </row>
        <row r="337">
          <cell r="B337" t="str">
            <v>李蕙如</v>
          </cell>
          <cell r="C337">
            <v>20230310</v>
          </cell>
          <cell r="D337" t="str">
            <v>TIBC</v>
          </cell>
          <cell r="E337">
            <v>197</v>
          </cell>
          <cell r="F337">
            <v>3.4561403508771931</v>
          </cell>
        </row>
        <row r="338">
          <cell r="B338" t="str">
            <v>邵美娥</v>
          </cell>
          <cell r="C338">
            <v>20230310</v>
          </cell>
          <cell r="D338" t="str">
            <v>FE</v>
          </cell>
          <cell r="E338">
            <v>57</v>
          </cell>
          <cell r="F338">
            <v>0.29381443298969073</v>
          </cell>
        </row>
        <row r="339">
          <cell r="B339" t="str">
            <v>邵美娥</v>
          </cell>
          <cell r="C339">
            <v>20230310</v>
          </cell>
          <cell r="D339" t="str">
            <v>TIBC</v>
          </cell>
          <cell r="E339">
            <v>194</v>
          </cell>
          <cell r="F339">
            <v>2.2045454545454546</v>
          </cell>
        </row>
        <row r="340">
          <cell r="B340" t="str">
            <v>錢琴妹</v>
          </cell>
          <cell r="C340">
            <v>20230310</v>
          </cell>
          <cell r="D340" t="str">
            <v>FE</v>
          </cell>
          <cell r="E340">
            <v>88</v>
          </cell>
          <cell r="F340">
            <v>0.46560846560846558</v>
          </cell>
        </row>
        <row r="341">
          <cell r="B341" t="str">
            <v>錢琴妹</v>
          </cell>
          <cell r="C341">
            <v>20230310</v>
          </cell>
          <cell r="D341" t="str">
            <v>TIBC</v>
          </cell>
          <cell r="E341">
            <v>189</v>
          </cell>
          <cell r="F341">
            <v>4.2</v>
          </cell>
        </row>
        <row r="342">
          <cell r="B342" t="str">
            <v>陳慧玫</v>
          </cell>
          <cell r="C342">
            <v>20230310</v>
          </cell>
          <cell r="D342" t="str">
            <v>FE</v>
          </cell>
          <cell r="E342">
            <v>45</v>
          </cell>
          <cell r="F342">
            <v>0.20179372197309417</v>
          </cell>
        </row>
        <row r="343">
          <cell r="B343" t="str">
            <v>陳慧玫</v>
          </cell>
          <cell r="C343">
            <v>20230310</v>
          </cell>
          <cell r="D343" t="str">
            <v>TIBC</v>
          </cell>
          <cell r="E343">
            <v>223</v>
          </cell>
          <cell r="F343">
            <v>3.596774193548387</v>
          </cell>
        </row>
        <row r="344">
          <cell r="B344" t="str">
            <v>張鈞傑</v>
          </cell>
          <cell r="C344">
            <v>20230310</v>
          </cell>
          <cell r="D344" t="str">
            <v>FE</v>
          </cell>
          <cell r="E344">
            <v>62</v>
          </cell>
          <cell r="F344">
            <v>0.21527777777777779</v>
          </cell>
        </row>
        <row r="345">
          <cell r="B345" t="str">
            <v>張鈞傑</v>
          </cell>
          <cell r="C345">
            <v>20230310</v>
          </cell>
          <cell r="D345" t="str">
            <v>TIBC</v>
          </cell>
          <cell r="E345">
            <v>288</v>
          </cell>
          <cell r="F345">
            <v>3.84</v>
          </cell>
        </row>
        <row r="346">
          <cell r="B346" t="str">
            <v>車學俊</v>
          </cell>
          <cell r="C346">
            <v>20230310</v>
          </cell>
          <cell r="D346" t="str">
            <v>FE</v>
          </cell>
          <cell r="E346">
            <v>75</v>
          </cell>
          <cell r="F346">
            <v>0.29644268774703558</v>
          </cell>
        </row>
        <row r="347">
          <cell r="B347" t="str">
            <v>車學俊</v>
          </cell>
          <cell r="C347">
            <v>20230310</v>
          </cell>
          <cell r="D347" t="str">
            <v>TIBC</v>
          </cell>
          <cell r="E347">
            <v>253</v>
          </cell>
          <cell r="F347">
            <v>3.8923076923076922</v>
          </cell>
        </row>
        <row r="348">
          <cell r="B348" t="str">
            <v>陳怡樺</v>
          </cell>
          <cell r="C348">
            <v>20230310</v>
          </cell>
          <cell r="D348" t="str">
            <v>FE</v>
          </cell>
          <cell r="E348">
            <v>65</v>
          </cell>
          <cell r="F348">
            <v>0.28761061946902655</v>
          </cell>
        </row>
        <row r="349">
          <cell r="B349" t="str">
            <v>陳怡樺</v>
          </cell>
          <cell r="C349">
            <v>20230310</v>
          </cell>
          <cell r="D349" t="str">
            <v>TIBC</v>
          </cell>
          <cell r="E349">
            <v>226</v>
          </cell>
          <cell r="F349">
            <v>8.0714285714285712</v>
          </cell>
        </row>
        <row r="350">
          <cell r="B350" t="str">
            <v>陳宏欣</v>
          </cell>
          <cell r="C350">
            <v>20230310</v>
          </cell>
          <cell r="D350" t="str">
            <v>FE</v>
          </cell>
          <cell r="E350">
            <v>28</v>
          </cell>
          <cell r="F350">
            <v>9.45945945945946E-2</v>
          </cell>
        </row>
        <row r="351">
          <cell r="B351" t="str">
            <v>陳宏欣</v>
          </cell>
          <cell r="C351">
            <v>20230310</v>
          </cell>
          <cell r="D351" t="str">
            <v>TIBC</v>
          </cell>
          <cell r="E351">
            <v>296</v>
          </cell>
          <cell r="F351">
            <v>4.169014084507042</v>
          </cell>
        </row>
        <row r="352">
          <cell r="B352" t="str">
            <v>宋春蘭</v>
          </cell>
          <cell r="C352">
            <v>20230310</v>
          </cell>
          <cell r="D352" t="str">
            <v>FE</v>
          </cell>
          <cell r="E352">
            <v>71</v>
          </cell>
          <cell r="F352">
            <v>0.3446601941747573</v>
          </cell>
        </row>
        <row r="353">
          <cell r="B353" t="str">
            <v>宋春蘭</v>
          </cell>
          <cell r="C353">
            <v>20230310</v>
          </cell>
          <cell r="D353" t="str">
            <v>TIBC</v>
          </cell>
          <cell r="E353">
            <v>206</v>
          </cell>
          <cell r="F353">
            <v>1.8558558558558558</v>
          </cell>
        </row>
        <row r="354">
          <cell r="B354" t="str">
            <v>陳坤平</v>
          </cell>
          <cell r="C354">
            <v>20230310</v>
          </cell>
          <cell r="D354" t="str">
            <v>FE</v>
          </cell>
          <cell r="E354">
            <v>111</v>
          </cell>
          <cell r="F354">
            <v>0.35238095238095241</v>
          </cell>
        </row>
        <row r="355">
          <cell r="B355" t="str">
            <v>陳坤平</v>
          </cell>
          <cell r="C355">
            <v>20230310</v>
          </cell>
          <cell r="D355" t="str">
            <v>TIBC</v>
          </cell>
          <cell r="E355">
            <v>315</v>
          </cell>
          <cell r="F355">
            <v>10.161290322580646</v>
          </cell>
        </row>
        <row r="356">
          <cell r="B356" t="str">
            <v>邱游梅</v>
          </cell>
          <cell r="C356">
            <v>20230310</v>
          </cell>
          <cell r="D356" t="str">
            <v>FE</v>
          </cell>
          <cell r="E356">
            <v>31</v>
          </cell>
          <cell r="F356">
            <v>0.12704918032786885</v>
          </cell>
        </row>
        <row r="357">
          <cell r="B357" t="str">
            <v>邱游梅</v>
          </cell>
          <cell r="C357">
            <v>20230310</v>
          </cell>
          <cell r="D357" t="str">
            <v>TIBC</v>
          </cell>
          <cell r="E357">
            <v>244</v>
          </cell>
          <cell r="F357">
            <v>4.88</v>
          </cell>
        </row>
        <row r="358">
          <cell r="B358" t="str">
            <v>於鄧玉嬌</v>
          </cell>
          <cell r="C358">
            <v>20230310</v>
          </cell>
          <cell r="D358" t="str">
            <v>FE</v>
          </cell>
          <cell r="E358">
            <v>50</v>
          </cell>
          <cell r="F358">
            <v>0.2074688796680498</v>
          </cell>
        </row>
        <row r="359">
          <cell r="B359" t="str">
            <v>於鄧玉嬌</v>
          </cell>
          <cell r="C359">
            <v>20230310</v>
          </cell>
          <cell r="D359" t="str">
            <v>TIBC</v>
          </cell>
          <cell r="E359">
            <v>241</v>
          </cell>
          <cell r="F359">
            <v>4.3818181818181818</v>
          </cell>
        </row>
        <row r="360">
          <cell r="B360" t="str">
            <v>烏金妹</v>
          </cell>
          <cell r="C360">
            <v>20230310</v>
          </cell>
          <cell r="D360" t="str">
            <v>FE</v>
          </cell>
          <cell r="E360">
            <v>55</v>
          </cell>
          <cell r="F360">
            <v>0.20370370370370369</v>
          </cell>
        </row>
        <row r="361">
          <cell r="B361" t="str">
            <v>烏金妹</v>
          </cell>
          <cell r="C361">
            <v>20230310</v>
          </cell>
          <cell r="D361" t="str">
            <v>TIBC</v>
          </cell>
          <cell r="E361">
            <v>270</v>
          </cell>
          <cell r="F361">
            <v>3.1764705882352939</v>
          </cell>
        </row>
        <row r="362">
          <cell r="B362" t="str">
            <v>蔡美惠</v>
          </cell>
          <cell r="C362">
            <v>20230310</v>
          </cell>
          <cell r="D362" t="str">
            <v>FE</v>
          </cell>
          <cell r="E362">
            <v>85</v>
          </cell>
          <cell r="F362">
            <v>0.44041450777202074</v>
          </cell>
        </row>
        <row r="363">
          <cell r="B363" t="str">
            <v>蔡美惠</v>
          </cell>
          <cell r="C363">
            <v>20230310</v>
          </cell>
          <cell r="D363" t="str">
            <v>TIBC</v>
          </cell>
          <cell r="E363">
            <v>193</v>
          </cell>
          <cell r="F363">
            <v>14.846153846153847</v>
          </cell>
        </row>
        <row r="364">
          <cell r="B364" t="str">
            <v>施世棠</v>
          </cell>
          <cell r="C364">
            <v>20230310</v>
          </cell>
          <cell r="D364" t="str">
            <v>FE</v>
          </cell>
          <cell r="E364">
            <v>13</v>
          </cell>
          <cell r="F364">
            <v>3.439153439153439E-2</v>
          </cell>
        </row>
        <row r="365">
          <cell r="B365" t="str">
            <v>施世棠</v>
          </cell>
          <cell r="C365">
            <v>20230310</v>
          </cell>
          <cell r="D365" t="str">
            <v>TIBC</v>
          </cell>
          <cell r="E365">
            <v>378</v>
          </cell>
          <cell r="F365">
            <v>6.1967213114754101</v>
          </cell>
        </row>
        <row r="366">
          <cell r="B366" t="str">
            <v>曾水繁</v>
          </cell>
          <cell r="C366">
            <v>20230310</v>
          </cell>
          <cell r="D366" t="str">
            <v>FE</v>
          </cell>
          <cell r="E366">
            <v>61</v>
          </cell>
          <cell r="F366">
            <v>0.30964467005076141</v>
          </cell>
        </row>
        <row r="367">
          <cell r="B367" t="str">
            <v>曾水繁</v>
          </cell>
          <cell r="C367">
            <v>20230310</v>
          </cell>
          <cell r="D367" t="str">
            <v>TIBC</v>
          </cell>
          <cell r="E367">
            <v>197</v>
          </cell>
        </row>
        <row r="368">
          <cell r="B368" t="str">
            <v>連彬貴</v>
          </cell>
          <cell r="C368">
            <v>20230310</v>
          </cell>
          <cell r="D368" t="str">
            <v>FE</v>
          </cell>
          <cell r="E368">
            <v>55</v>
          </cell>
          <cell r="F368">
            <v>0.25345622119815669</v>
          </cell>
        </row>
        <row r="369">
          <cell r="B369" t="str">
            <v>連彬貴</v>
          </cell>
          <cell r="C369">
            <v>20230310</v>
          </cell>
          <cell r="D369" t="str">
            <v>TIBC</v>
          </cell>
          <cell r="E369">
            <v>217</v>
          </cell>
          <cell r="F369">
            <v>3.9454545454545453</v>
          </cell>
        </row>
        <row r="370">
          <cell r="B370" t="str">
            <v>陳阿美</v>
          </cell>
          <cell r="C370">
            <v>20230310</v>
          </cell>
          <cell r="D370" t="str">
            <v>FE</v>
          </cell>
          <cell r="E370">
            <v>55</v>
          </cell>
          <cell r="F370">
            <v>0.29729729729729731</v>
          </cell>
        </row>
        <row r="371">
          <cell r="B371" t="str">
            <v>陳阿美</v>
          </cell>
          <cell r="C371">
            <v>20230310</v>
          </cell>
          <cell r="D371" t="str">
            <v>TIBC</v>
          </cell>
          <cell r="E371">
            <v>185</v>
          </cell>
          <cell r="F371">
            <v>3.7</v>
          </cell>
        </row>
        <row r="372">
          <cell r="B372" t="str">
            <v>李富田</v>
          </cell>
          <cell r="C372">
            <v>20230310</v>
          </cell>
          <cell r="D372" t="str">
            <v>FE</v>
          </cell>
          <cell r="E372">
            <v>50</v>
          </cell>
          <cell r="F372">
            <v>0.24630541871921183</v>
          </cell>
        </row>
        <row r="373">
          <cell r="B373" t="str">
            <v>李富田</v>
          </cell>
          <cell r="C373">
            <v>20230310</v>
          </cell>
          <cell r="D373" t="str">
            <v>TIBC</v>
          </cell>
          <cell r="E373">
            <v>203</v>
          </cell>
          <cell r="F373">
            <v>3.4406779661016951</v>
          </cell>
        </row>
        <row r="374">
          <cell r="B374" t="str">
            <v>游寶珠</v>
          </cell>
          <cell r="C374">
            <v>20230310</v>
          </cell>
          <cell r="D374" t="str">
            <v>FE</v>
          </cell>
          <cell r="E374">
            <v>59</v>
          </cell>
          <cell r="F374">
            <v>0.34705882352941175</v>
          </cell>
        </row>
        <row r="375">
          <cell r="B375" t="str">
            <v>游寶珠</v>
          </cell>
          <cell r="C375">
            <v>20230310</v>
          </cell>
          <cell r="D375" t="str">
            <v>TIBC</v>
          </cell>
          <cell r="E375">
            <v>170</v>
          </cell>
          <cell r="F375">
            <v>2.6984126984126986</v>
          </cell>
        </row>
        <row r="376">
          <cell r="B376" t="str">
            <v>張桂圓</v>
          </cell>
          <cell r="C376">
            <v>20230310</v>
          </cell>
          <cell r="D376" t="str">
            <v>FE</v>
          </cell>
          <cell r="E376">
            <v>63</v>
          </cell>
          <cell r="F376">
            <v>0.23595505617977527</v>
          </cell>
        </row>
        <row r="377">
          <cell r="B377" t="str">
            <v>張桂圓</v>
          </cell>
          <cell r="C377">
            <v>20230310</v>
          </cell>
          <cell r="D377" t="str">
            <v>TIBC</v>
          </cell>
          <cell r="E377">
            <v>267</v>
          </cell>
          <cell r="F377">
            <v>2.3628318584070795</v>
          </cell>
        </row>
        <row r="378">
          <cell r="B378" t="str">
            <v>呂逢江</v>
          </cell>
          <cell r="C378">
            <v>20230310</v>
          </cell>
          <cell r="D378" t="str">
            <v>FE</v>
          </cell>
          <cell r="E378">
            <v>113</v>
          </cell>
          <cell r="F378">
            <v>0.45019920318725098</v>
          </cell>
        </row>
        <row r="379">
          <cell r="B379" t="str">
            <v>呂逢江</v>
          </cell>
          <cell r="C379">
            <v>20230310</v>
          </cell>
          <cell r="D379" t="str">
            <v>TIBC</v>
          </cell>
          <cell r="E379">
            <v>251</v>
          </cell>
        </row>
        <row r="380">
          <cell r="B380" t="str">
            <v>蘇蔡秀珍</v>
          </cell>
          <cell r="C380">
            <v>20230310</v>
          </cell>
          <cell r="D380" t="str">
            <v>FE</v>
          </cell>
          <cell r="E380">
            <v>93</v>
          </cell>
          <cell r="F380">
            <v>0.45365853658536587</v>
          </cell>
        </row>
        <row r="381">
          <cell r="B381" t="str">
            <v>蘇蔡秀珍</v>
          </cell>
          <cell r="C381">
            <v>20230310</v>
          </cell>
          <cell r="D381" t="str">
            <v>TIBC</v>
          </cell>
          <cell r="E381">
            <v>205</v>
          </cell>
          <cell r="F381">
            <v>1.8468468468468469</v>
          </cell>
        </row>
        <row r="382">
          <cell r="B382" t="str">
            <v>陳秀梅</v>
          </cell>
          <cell r="C382">
            <v>20230310</v>
          </cell>
          <cell r="D382" t="str">
            <v>FE</v>
          </cell>
          <cell r="E382">
            <v>111</v>
          </cell>
          <cell r="F382">
            <v>0.50684931506849318</v>
          </cell>
        </row>
        <row r="383">
          <cell r="B383" t="str">
            <v>陳秀梅</v>
          </cell>
          <cell r="C383">
            <v>20230310</v>
          </cell>
          <cell r="D383" t="str">
            <v>TIBC</v>
          </cell>
          <cell r="E383">
            <v>219</v>
          </cell>
          <cell r="F383">
            <v>2.5172413793103448</v>
          </cell>
        </row>
        <row r="384">
          <cell r="B384" t="str">
            <v>吳文達</v>
          </cell>
          <cell r="C384">
            <v>20230310</v>
          </cell>
          <cell r="D384" t="str">
            <v>FE</v>
          </cell>
          <cell r="E384">
            <v>87</v>
          </cell>
          <cell r="F384">
            <v>0.29391891891891891</v>
          </cell>
        </row>
        <row r="385">
          <cell r="B385" t="str">
            <v>吳文達</v>
          </cell>
          <cell r="C385">
            <v>20230310</v>
          </cell>
          <cell r="D385" t="str">
            <v>TIBC</v>
          </cell>
          <cell r="E385">
            <v>296</v>
          </cell>
          <cell r="F385">
            <v>12.869565217391305</v>
          </cell>
        </row>
        <row r="386">
          <cell r="B386" t="str">
            <v>黃淑玲</v>
          </cell>
          <cell r="C386">
            <v>20230310</v>
          </cell>
          <cell r="D386" t="str">
            <v>FE</v>
          </cell>
          <cell r="E386">
            <v>23</v>
          </cell>
          <cell r="F386">
            <v>0.13690476190476192</v>
          </cell>
        </row>
        <row r="387">
          <cell r="B387" t="str">
            <v>黃淑玲</v>
          </cell>
          <cell r="C387">
            <v>20230310</v>
          </cell>
          <cell r="D387" t="str">
            <v>TIBC</v>
          </cell>
          <cell r="E387">
            <v>168</v>
          </cell>
          <cell r="F387">
            <v>5.0909090909090908</v>
          </cell>
        </row>
        <row r="388">
          <cell r="B388" t="str">
            <v>李鳳英</v>
          </cell>
          <cell r="C388">
            <v>20230310</v>
          </cell>
          <cell r="D388" t="str">
            <v>FE</v>
          </cell>
          <cell r="E388">
            <v>33</v>
          </cell>
          <cell r="F388">
            <v>0.13200000000000001</v>
          </cell>
        </row>
        <row r="389">
          <cell r="B389" t="str">
            <v>李鳳英</v>
          </cell>
          <cell r="C389">
            <v>20230310</v>
          </cell>
          <cell r="D389" t="str">
            <v>TIBC</v>
          </cell>
          <cell r="E389">
            <v>250</v>
          </cell>
          <cell r="F389">
            <v>5.9523809523809526</v>
          </cell>
        </row>
        <row r="390">
          <cell r="B390" t="str">
            <v>游榮和</v>
          </cell>
          <cell r="C390">
            <v>20230310</v>
          </cell>
          <cell r="D390" t="str">
            <v>FE</v>
          </cell>
          <cell r="E390">
            <v>42</v>
          </cell>
          <cell r="F390">
            <v>0.19811320754716982</v>
          </cell>
        </row>
        <row r="391">
          <cell r="B391" t="str">
            <v>游榮和</v>
          </cell>
          <cell r="C391">
            <v>20230310</v>
          </cell>
          <cell r="D391" t="str">
            <v>TIBC</v>
          </cell>
          <cell r="E391">
            <v>212</v>
          </cell>
          <cell r="F391">
            <v>3.3650793650793651</v>
          </cell>
        </row>
        <row r="392">
          <cell r="B392" t="str">
            <v>楊江南</v>
          </cell>
          <cell r="C392">
            <v>20230310</v>
          </cell>
          <cell r="D392" t="str">
            <v>FE</v>
          </cell>
          <cell r="E392">
            <v>63</v>
          </cell>
          <cell r="F392">
            <v>0.28000000000000003</v>
          </cell>
        </row>
        <row r="393">
          <cell r="B393" t="str">
            <v>楊江南</v>
          </cell>
          <cell r="C393">
            <v>20230310</v>
          </cell>
          <cell r="D393" t="str">
            <v>TIBC</v>
          </cell>
          <cell r="E393">
            <v>225</v>
          </cell>
          <cell r="F393">
            <v>3.2142857142857144</v>
          </cell>
        </row>
        <row r="394">
          <cell r="B394" t="str">
            <v>王吳秀春</v>
          </cell>
          <cell r="C394">
            <v>20230310</v>
          </cell>
          <cell r="D394" t="str">
            <v>FE</v>
          </cell>
          <cell r="E394">
            <v>70</v>
          </cell>
          <cell r="F394">
            <v>0.36082474226804123</v>
          </cell>
        </row>
        <row r="395">
          <cell r="B395" t="str">
            <v>王吳秀春</v>
          </cell>
          <cell r="C395">
            <v>20230310</v>
          </cell>
          <cell r="D395" t="str">
            <v>TIBC</v>
          </cell>
          <cell r="E395">
            <v>194</v>
          </cell>
          <cell r="F395">
            <v>3.180327868852459</v>
          </cell>
        </row>
        <row r="396">
          <cell r="B396" t="str">
            <v>王明仁</v>
          </cell>
          <cell r="C396">
            <v>20230310</v>
          </cell>
          <cell r="D396" t="str">
            <v>FE</v>
          </cell>
          <cell r="E396">
            <v>61</v>
          </cell>
          <cell r="F396">
            <v>0.23193916349809887</v>
          </cell>
        </row>
        <row r="397">
          <cell r="B397" t="str">
            <v>王明仁</v>
          </cell>
          <cell r="C397">
            <v>20230310</v>
          </cell>
          <cell r="D397" t="str">
            <v>TIBC</v>
          </cell>
          <cell r="E397">
            <v>263</v>
          </cell>
          <cell r="F397">
            <v>4.1746031746031749</v>
          </cell>
        </row>
        <row r="398">
          <cell r="B398" t="str">
            <v>陳德生</v>
          </cell>
          <cell r="C398">
            <v>20230310</v>
          </cell>
          <cell r="D398" t="str">
            <v>FE</v>
          </cell>
          <cell r="E398">
            <v>63</v>
          </cell>
          <cell r="F398">
            <v>0.3073170731707317</v>
          </cell>
        </row>
        <row r="399">
          <cell r="B399" t="str">
            <v>陳德生</v>
          </cell>
          <cell r="C399">
            <v>20230310</v>
          </cell>
          <cell r="D399" t="str">
            <v>TIBC</v>
          </cell>
          <cell r="E399">
            <v>205</v>
          </cell>
        </row>
        <row r="400">
          <cell r="B400" t="str">
            <v>張貽權</v>
          </cell>
          <cell r="C400">
            <v>20230310</v>
          </cell>
          <cell r="D400" t="str">
            <v>FE</v>
          </cell>
          <cell r="E400">
            <v>63</v>
          </cell>
          <cell r="F400">
            <v>0.24045801526717558</v>
          </cell>
        </row>
        <row r="401">
          <cell r="B401" t="str">
            <v>張貽權</v>
          </cell>
          <cell r="C401">
            <v>20230310</v>
          </cell>
          <cell r="D401" t="str">
            <v>TIBC</v>
          </cell>
          <cell r="E401">
            <v>262</v>
          </cell>
          <cell r="F401">
            <v>5.5744680851063828</v>
          </cell>
        </row>
        <row r="402">
          <cell r="B402" t="str">
            <v>陳許美玉</v>
          </cell>
          <cell r="C402">
            <v>20230310</v>
          </cell>
          <cell r="D402" t="str">
            <v>FE</v>
          </cell>
          <cell r="E402">
            <v>47</v>
          </cell>
          <cell r="F402">
            <v>0.17028985507246377</v>
          </cell>
        </row>
        <row r="403">
          <cell r="B403" t="str">
            <v>陳許美玉</v>
          </cell>
          <cell r="C403">
            <v>20230310</v>
          </cell>
          <cell r="D403" t="str">
            <v>TIBC</v>
          </cell>
          <cell r="E403">
            <v>276</v>
          </cell>
          <cell r="F403">
            <v>3.68</v>
          </cell>
        </row>
        <row r="404">
          <cell r="B404" t="str">
            <v>彭淑妹</v>
          </cell>
          <cell r="C404">
            <v>20230310</v>
          </cell>
          <cell r="D404" t="str">
            <v>FE</v>
          </cell>
          <cell r="E404">
            <v>75</v>
          </cell>
          <cell r="F404">
            <v>0.40540540540540543</v>
          </cell>
        </row>
        <row r="405">
          <cell r="B405" t="str">
            <v>彭淑妹</v>
          </cell>
          <cell r="C405">
            <v>20230310</v>
          </cell>
          <cell r="D405" t="str">
            <v>TIBC</v>
          </cell>
          <cell r="E405">
            <v>185</v>
          </cell>
          <cell r="F405">
            <v>11.5625</v>
          </cell>
        </row>
        <row r="406">
          <cell r="B406" t="str">
            <v>郭沈秀雲</v>
          </cell>
          <cell r="C406">
            <v>20230310</v>
          </cell>
          <cell r="D406" t="str">
            <v>FE</v>
          </cell>
          <cell r="E406">
            <v>16</v>
          </cell>
          <cell r="F406">
            <v>8.6021505376344093E-2</v>
          </cell>
        </row>
        <row r="407">
          <cell r="B407" t="str">
            <v>郭沈秀雲</v>
          </cell>
          <cell r="C407">
            <v>20230310</v>
          </cell>
          <cell r="D407" t="str">
            <v>TIBC</v>
          </cell>
          <cell r="E407">
            <v>186</v>
          </cell>
          <cell r="F407">
            <v>4.3255813953488369</v>
          </cell>
        </row>
        <row r="408">
          <cell r="B408" t="str">
            <v>余周香蘭</v>
          </cell>
          <cell r="C408">
            <v>20230310</v>
          </cell>
          <cell r="D408" t="str">
            <v>FE</v>
          </cell>
          <cell r="E408">
            <v>43</v>
          </cell>
          <cell r="F408">
            <v>0.23497267759562843</v>
          </cell>
        </row>
        <row r="409">
          <cell r="B409" t="str">
            <v>余周香蘭</v>
          </cell>
          <cell r="C409">
            <v>20230310</v>
          </cell>
          <cell r="D409" t="str">
            <v>TIBC</v>
          </cell>
          <cell r="E409">
            <v>183</v>
          </cell>
          <cell r="F409">
            <v>2.6911764705882355</v>
          </cell>
        </row>
        <row r="410">
          <cell r="B410" t="str">
            <v>詹月桂</v>
          </cell>
          <cell r="C410">
            <v>20230310</v>
          </cell>
          <cell r="D410" t="str">
            <v>FE</v>
          </cell>
          <cell r="E410">
            <v>68</v>
          </cell>
          <cell r="F410">
            <v>0.25563909774436089</v>
          </cell>
        </row>
        <row r="411">
          <cell r="B411" t="str">
            <v>詹月桂</v>
          </cell>
          <cell r="C411">
            <v>20230310</v>
          </cell>
          <cell r="D411" t="str">
            <v>TIBC</v>
          </cell>
          <cell r="E411">
            <v>266</v>
          </cell>
          <cell r="F411">
            <v>20.46153846153846</v>
          </cell>
        </row>
        <row r="412">
          <cell r="B412" t="str">
            <v>吳定憲</v>
          </cell>
          <cell r="C412">
            <v>20230310</v>
          </cell>
          <cell r="D412" t="str">
            <v>FE</v>
          </cell>
          <cell r="E412">
            <v>13</v>
          </cell>
          <cell r="F412">
            <v>4.779411764705882E-2</v>
          </cell>
        </row>
        <row r="413">
          <cell r="B413" t="str">
            <v>吳定憲</v>
          </cell>
          <cell r="C413">
            <v>20230310</v>
          </cell>
          <cell r="D413" t="str">
            <v>TIBC</v>
          </cell>
          <cell r="E413">
            <v>272</v>
          </cell>
          <cell r="F413">
            <v>4.6896551724137927</v>
          </cell>
        </row>
        <row r="414">
          <cell r="B414" t="str">
            <v>歐秀蕙</v>
          </cell>
          <cell r="C414">
            <v>20230310</v>
          </cell>
          <cell r="D414" t="str">
            <v>FE</v>
          </cell>
          <cell r="E414">
            <v>58</v>
          </cell>
          <cell r="F414">
            <v>0.30051813471502592</v>
          </cell>
        </row>
        <row r="415">
          <cell r="B415" t="str">
            <v>歐秀蕙</v>
          </cell>
          <cell r="C415">
            <v>20230310</v>
          </cell>
          <cell r="D415" t="str">
            <v>TIBC</v>
          </cell>
          <cell r="E415">
            <v>193</v>
          </cell>
          <cell r="F415">
            <v>2.6438356164383561</v>
          </cell>
        </row>
        <row r="416">
          <cell r="B416" t="str">
            <v>黃玉娥</v>
          </cell>
          <cell r="C416">
            <v>20230310</v>
          </cell>
          <cell r="D416" t="str">
            <v>FE</v>
          </cell>
          <cell r="E416">
            <v>73</v>
          </cell>
          <cell r="F416">
            <v>0.26258992805755393</v>
          </cell>
        </row>
        <row r="417">
          <cell r="B417" t="str">
            <v>黃玉娥</v>
          </cell>
          <cell r="C417">
            <v>20230310</v>
          </cell>
          <cell r="D417" t="str">
            <v>TIBC</v>
          </cell>
          <cell r="E417">
            <v>278</v>
          </cell>
          <cell r="F417">
            <v>6.0434782608695654</v>
          </cell>
        </row>
        <row r="418">
          <cell r="B418" t="str">
            <v>林素</v>
          </cell>
          <cell r="C418">
            <v>20230310</v>
          </cell>
          <cell r="D418" t="str">
            <v>FE</v>
          </cell>
          <cell r="E418">
            <v>46</v>
          </cell>
          <cell r="F418">
            <v>0.18548387096774194</v>
          </cell>
        </row>
        <row r="419">
          <cell r="B419" t="str">
            <v>林素</v>
          </cell>
          <cell r="C419">
            <v>20230310</v>
          </cell>
          <cell r="D419" t="str">
            <v>TIBC</v>
          </cell>
          <cell r="E419">
            <v>248</v>
          </cell>
          <cell r="F419">
            <v>4.7692307692307692</v>
          </cell>
        </row>
        <row r="420">
          <cell r="B420" t="str">
            <v>楊順發</v>
          </cell>
          <cell r="C420">
            <v>20230310</v>
          </cell>
          <cell r="D420" t="str">
            <v>FE</v>
          </cell>
          <cell r="E420">
            <v>52</v>
          </cell>
          <cell r="F420">
            <v>0.25615763546798032</v>
          </cell>
        </row>
        <row r="421">
          <cell r="B421" t="str">
            <v>楊順發</v>
          </cell>
          <cell r="C421">
            <v>20230310</v>
          </cell>
          <cell r="D421" t="str">
            <v>TIBC</v>
          </cell>
          <cell r="E421">
            <v>203</v>
          </cell>
        </row>
        <row r="422">
          <cell r="B422" t="str">
            <v>李賜村</v>
          </cell>
          <cell r="C422">
            <v>20230310</v>
          </cell>
          <cell r="D422" t="str">
            <v>FE</v>
          </cell>
          <cell r="E422">
            <v>76</v>
          </cell>
          <cell r="F422">
            <v>0.31932773109243695</v>
          </cell>
        </row>
        <row r="423">
          <cell r="B423" t="str">
            <v>李賜村</v>
          </cell>
          <cell r="C423">
            <v>20230310</v>
          </cell>
          <cell r="D423" t="str">
            <v>TIBC</v>
          </cell>
          <cell r="E423">
            <v>238</v>
          </cell>
          <cell r="F423">
            <v>4.0338983050847457</v>
          </cell>
        </row>
        <row r="424">
          <cell r="B424" t="str">
            <v>黃雲婷</v>
          </cell>
          <cell r="C424">
            <v>20230310</v>
          </cell>
          <cell r="D424" t="str">
            <v>FE</v>
          </cell>
          <cell r="E424">
            <v>59</v>
          </cell>
          <cell r="F424">
            <v>0.25431034482758619</v>
          </cell>
        </row>
        <row r="425">
          <cell r="B425" t="str">
            <v>黃雲婷</v>
          </cell>
          <cell r="C425">
            <v>20230310</v>
          </cell>
          <cell r="D425" t="str">
            <v>TIBC</v>
          </cell>
          <cell r="E425">
            <v>232</v>
          </cell>
          <cell r="F425">
            <v>2.1886792452830188</v>
          </cell>
        </row>
        <row r="426">
          <cell r="B426" t="str">
            <v>徐振宏</v>
          </cell>
          <cell r="C426">
            <v>20230310</v>
          </cell>
          <cell r="D426" t="str">
            <v>FE</v>
          </cell>
          <cell r="E426">
            <v>106</v>
          </cell>
          <cell r="F426">
            <v>0.45106382978723403</v>
          </cell>
        </row>
        <row r="427">
          <cell r="B427" t="str">
            <v>徐振宏</v>
          </cell>
          <cell r="C427">
            <v>20230310</v>
          </cell>
          <cell r="D427" t="str">
            <v>TIBC</v>
          </cell>
          <cell r="E427">
            <v>235</v>
          </cell>
          <cell r="F427">
            <v>4.1964285714285712</v>
          </cell>
        </row>
        <row r="428">
          <cell r="B428" t="str">
            <v>賴騰文</v>
          </cell>
          <cell r="C428">
            <v>20230310</v>
          </cell>
          <cell r="D428" t="str">
            <v>FE</v>
          </cell>
          <cell r="E428">
            <v>56</v>
          </cell>
          <cell r="F428">
            <v>0.24454148471615719</v>
          </cell>
        </row>
        <row r="429">
          <cell r="B429" t="str">
            <v>賴騰文</v>
          </cell>
          <cell r="C429">
            <v>20230310</v>
          </cell>
          <cell r="D429" t="str">
            <v>TIBC</v>
          </cell>
          <cell r="E429">
            <v>229</v>
          </cell>
          <cell r="F429">
            <v>1.9741379310344827</v>
          </cell>
        </row>
        <row r="430">
          <cell r="B430" t="str">
            <v>陳繼慶</v>
          </cell>
          <cell r="C430">
            <v>20230310</v>
          </cell>
          <cell r="D430" t="str">
            <v>FE</v>
          </cell>
          <cell r="E430">
            <v>116</v>
          </cell>
          <cell r="F430">
            <v>0.45669291338582679</v>
          </cell>
        </row>
        <row r="431">
          <cell r="B431" t="str">
            <v>陳繼慶</v>
          </cell>
          <cell r="C431">
            <v>20230310</v>
          </cell>
          <cell r="D431" t="str">
            <v>TIBC</v>
          </cell>
          <cell r="E431">
            <v>254</v>
          </cell>
          <cell r="F431">
            <v>3.96875</v>
          </cell>
        </row>
        <row r="432">
          <cell r="B432" t="str">
            <v>余福龍</v>
          </cell>
          <cell r="C432">
            <v>20230310</v>
          </cell>
          <cell r="D432" t="str">
            <v>FE</v>
          </cell>
          <cell r="E432">
            <v>64</v>
          </cell>
          <cell r="F432">
            <v>0.22939068100358423</v>
          </cell>
        </row>
        <row r="433">
          <cell r="B433" t="str">
            <v>余福龍</v>
          </cell>
          <cell r="C433">
            <v>20230310</v>
          </cell>
          <cell r="D433" t="str">
            <v>TIBC</v>
          </cell>
          <cell r="E433">
            <v>279</v>
          </cell>
          <cell r="F433">
            <v>3.5316455696202533</v>
          </cell>
        </row>
        <row r="434">
          <cell r="B434" t="str">
            <v>張秀鳳</v>
          </cell>
          <cell r="C434">
            <v>20230310</v>
          </cell>
          <cell r="D434" t="str">
            <v>FE</v>
          </cell>
          <cell r="E434">
            <v>79</v>
          </cell>
          <cell r="F434">
            <v>0.30501930501930502</v>
          </cell>
        </row>
        <row r="435">
          <cell r="B435" t="str">
            <v>張秀鳳</v>
          </cell>
          <cell r="C435">
            <v>20230310</v>
          </cell>
          <cell r="D435" t="str">
            <v>TIBC</v>
          </cell>
          <cell r="E435">
            <v>259</v>
          </cell>
          <cell r="F435">
            <v>7.1944444444444446</v>
          </cell>
        </row>
        <row r="436">
          <cell r="B436" t="str">
            <v>周陳善</v>
          </cell>
          <cell r="C436">
            <v>20230310</v>
          </cell>
          <cell r="D436" t="str">
            <v>FE</v>
          </cell>
          <cell r="E436">
            <v>36</v>
          </cell>
          <cell r="F436">
            <v>0.18848167539267016</v>
          </cell>
        </row>
        <row r="437">
          <cell r="B437" t="str">
            <v>周陳善</v>
          </cell>
          <cell r="C437">
            <v>20230310</v>
          </cell>
          <cell r="D437" t="str">
            <v>TIBC</v>
          </cell>
          <cell r="E437">
            <v>191</v>
          </cell>
          <cell r="F437">
            <v>3.2931034482758621</v>
          </cell>
        </row>
        <row r="438">
          <cell r="B438" t="str">
            <v>游添順</v>
          </cell>
          <cell r="C438">
            <v>20230310</v>
          </cell>
          <cell r="D438" t="str">
            <v>FE</v>
          </cell>
          <cell r="E438">
            <v>58</v>
          </cell>
          <cell r="F438">
            <v>0.2196969696969697</v>
          </cell>
        </row>
        <row r="439">
          <cell r="B439" t="str">
            <v>游添順</v>
          </cell>
          <cell r="C439">
            <v>20230310</v>
          </cell>
          <cell r="D439" t="str">
            <v>TIBC</v>
          </cell>
          <cell r="E439">
            <v>264</v>
          </cell>
          <cell r="F439">
            <v>3.8260869565217392</v>
          </cell>
        </row>
        <row r="440">
          <cell r="B440" t="str">
            <v>呂泳漣</v>
          </cell>
          <cell r="C440">
            <v>20230310</v>
          </cell>
          <cell r="D440" t="str">
            <v>FE</v>
          </cell>
          <cell r="E440">
            <v>69</v>
          </cell>
          <cell r="F440">
            <v>0.29113924050632911</v>
          </cell>
        </row>
        <row r="441">
          <cell r="B441" t="str">
            <v>呂泳漣</v>
          </cell>
          <cell r="C441">
            <v>20230310</v>
          </cell>
          <cell r="D441" t="str">
            <v>TIBC</v>
          </cell>
          <cell r="E441">
            <v>237</v>
          </cell>
          <cell r="F441">
            <v>3.4852941176470589</v>
          </cell>
        </row>
        <row r="442">
          <cell r="B442" t="str">
            <v>官阿明</v>
          </cell>
          <cell r="C442">
            <v>20230310</v>
          </cell>
          <cell r="D442" t="str">
            <v>FE</v>
          </cell>
          <cell r="E442">
            <v>68</v>
          </cell>
          <cell r="F442">
            <v>0.26459143968871596</v>
          </cell>
        </row>
        <row r="443">
          <cell r="B443" t="str">
            <v>官阿明</v>
          </cell>
          <cell r="C443">
            <v>20230310</v>
          </cell>
          <cell r="D443" t="str">
            <v>TIBC</v>
          </cell>
          <cell r="E443">
            <v>257</v>
          </cell>
          <cell r="F443">
            <v>4.9423076923076925</v>
          </cell>
        </row>
        <row r="444">
          <cell r="B444" t="str">
            <v>徐麗香</v>
          </cell>
          <cell r="C444">
            <v>20230310</v>
          </cell>
          <cell r="D444" t="str">
            <v>FE</v>
          </cell>
          <cell r="E444">
            <v>52</v>
          </cell>
          <cell r="F444">
            <v>0.30232558139534882</v>
          </cell>
        </row>
        <row r="445">
          <cell r="B445" t="str">
            <v>徐麗香</v>
          </cell>
          <cell r="C445">
            <v>20230310</v>
          </cell>
          <cell r="D445" t="str">
            <v>TIBC</v>
          </cell>
          <cell r="E445">
            <v>172</v>
          </cell>
          <cell r="F445">
            <v>4.1951219512195124</v>
          </cell>
        </row>
        <row r="446">
          <cell r="B446" t="str">
            <v>吳笑治</v>
          </cell>
          <cell r="C446">
            <v>20230310</v>
          </cell>
          <cell r="D446" t="str">
            <v>FE</v>
          </cell>
          <cell r="E446">
            <v>41</v>
          </cell>
          <cell r="F446">
            <v>0.14855072463768115</v>
          </cell>
        </row>
        <row r="447">
          <cell r="B447" t="str">
            <v>吳笑治</v>
          </cell>
          <cell r="C447">
            <v>20230310</v>
          </cell>
          <cell r="D447" t="str">
            <v>TIBC</v>
          </cell>
          <cell r="E447">
            <v>276</v>
          </cell>
          <cell r="F447">
            <v>6</v>
          </cell>
        </row>
        <row r="448">
          <cell r="B448" t="str">
            <v>鄭蔡碧玉</v>
          </cell>
          <cell r="C448">
            <v>20230310</v>
          </cell>
          <cell r="D448" t="str">
            <v>FE</v>
          </cell>
          <cell r="E448">
            <v>46</v>
          </cell>
          <cell r="F448">
            <v>0.24468085106382978</v>
          </cell>
        </row>
        <row r="449">
          <cell r="B449" t="str">
            <v>鄭蔡碧玉</v>
          </cell>
          <cell r="C449">
            <v>20230310</v>
          </cell>
          <cell r="D449" t="str">
            <v>TIBC</v>
          </cell>
          <cell r="E449">
            <v>188</v>
          </cell>
          <cell r="F449">
            <v>1.3333333333333333</v>
          </cell>
        </row>
        <row r="450">
          <cell r="B450" t="str">
            <v>游福全</v>
          </cell>
          <cell r="C450">
            <v>20230310</v>
          </cell>
          <cell r="D450" t="str">
            <v>FE</v>
          </cell>
          <cell r="E450">
            <v>141</v>
          </cell>
          <cell r="F450">
            <v>0.45337620578778137</v>
          </cell>
        </row>
        <row r="451">
          <cell r="B451" t="str">
            <v>游福全</v>
          </cell>
          <cell r="C451">
            <v>20230310</v>
          </cell>
          <cell r="D451" t="str">
            <v>TIBC</v>
          </cell>
          <cell r="E451">
            <v>311</v>
          </cell>
          <cell r="F451">
            <v>4.9365079365079367</v>
          </cell>
        </row>
        <row r="452">
          <cell r="B452" t="str">
            <v>王品森</v>
          </cell>
          <cell r="C452">
            <v>20230310</v>
          </cell>
          <cell r="D452" t="str">
            <v>FE</v>
          </cell>
          <cell r="E452">
            <v>63</v>
          </cell>
          <cell r="F452">
            <v>0.20454545454545456</v>
          </cell>
        </row>
        <row r="453">
          <cell r="B453" t="str">
            <v>王品森</v>
          </cell>
          <cell r="C453">
            <v>20230310</v>
          </cell>
          <cell r="D453" t="str">
            <v>TIBC</v>
          </cell>
          <cell r="E453">
            <v>308</v>
          </cell>
          <cell r="F453">
            <v>4.4637681159420293</v>
          </cell>
        </row>
        <row r="454">
          <cell r="B454" t="str">
            <v>游黃明媛</v>
          </cell>
          <cell r="C454">
            <v>20230310</v>
          </cell>
          <cell r="D454" t="str">
            <v>FE</v>
          </cell>
          <cell r="E454">
            <v>69</v>
          </cell>
          <cell r="F454">
            <v>0.29361702127659572</v>
          </cell>
        </row>
        <row r="455">
          <cell r="B455" t="str">
            <v>游黃明媛</v>
          </cell>
          <cell r="C455">
            <v>20230310</v>
          </cell>
          <cell r="D455" t="str">
            <v>TIBC</v>
          </cell>
          <cell r="E455">
            <v>235</v>
          </cell>
          <cell r="F455">
            <v>3.6153846153846154</v>
          </cell>
        </row>
        <row r="456">
          <cell r="B456" t="str">
            <v>戴陳仙妹</v>
          </cell>
          <cell r="C456">
            <v>20230310</v>
          </cell>
          <cell r="D456" t="str">
            <v>FE</v>
          </cell>
          <cell r="E456">
            <v>65</v>
          </cell>
          <cell r="F456">
            <v>0.26530612244897961</v>
          </cell>
        </row>
        <row r="457">
          <cell r="B457" t="str">
            <v>戴陳仙妹</v>
          </cell>
          <cell r="C457">
            <v>20230310</v>
          </cell>
          <cell r="D457" t="str">
            <v>TIBC</v>
          </cell>
          <cell r="E457">
            <v>245</v>
          </cell>
          <cell r="F457">
            <v>3.5</v>
          </cell>
        </row>
        <row r="458">
          <cell r="B458" t="str">
            <v>鄭湯明珠</v>
          </cell>
          <cell r="C458">
            <v>20230310</v>
          </cell>
          <cell r="D458" t="str">
            <v>FE</v>
          </cell>
          <cell r="E458">
            <v>70</v>
          </cell>
          <cell r="F458">
            <v>0.25925925925925924</v>
          </cell>
        </row>
        <row r="459">
          <cell r="B459" t="str">
            <v>鄭湯明珠</v>
          </cell>
          <cell r="C459">
            <v>20230310</v>
          </cell>
          <cell r="D459" t="str">
            <v>TIBC</v>
          </cell>
          <cell r="E459">
            <v>270</v>
          </cell>
          <cell r="F459">
            <v>6.1363636363636367</v>
          </cell>
        </row>
        <row r="460">
          <cell r="B460" t="str">
            <v>許阿月</v>
          </cell>
          <cell r="C460">
            <v>20230310</v>
          </cell>
          <cell r="D460" t="str">
            <v>FE</v>
          </cell>
          <cell r="E460">
            <v>44</v>
          </cell>
          <cell r="F460">
            <v>0.171875</v>
          </cell>
        </row>
        <row r="461">
          <cell r="B461" t="str">
            <v>許阿月</v>
          </cell>
          <cell r="C461">
            <v>20230310</v>
          </cell>
          <cell r="D461" t="str">
            <v>TIBC</v>
          </cell>
          <cell r="E461">
            <v>256</v>
          </cell>
          <cell r="F461">
            <v>4.8301886792452828</v>
          </cell>
        </row>
        <row r="462">
          <cell r="B462" t="str">
            <v>歐麗秋</v>
          </cell>
          <cell r="C462">
            <v>20230310</v>
          </cell>
          <cell r="D462" t="str">
            <v>FE</v>
          </cell>
          <cell r="E462">
            <v>53</v>
          </cell>
          <cell r="F462">
            <v>0.22943722943722944</v>
          </cell>
        </row>
        <row r="463">
          <cell r="B463" t="str">
            <v>歐麗秋</v>
          </cell>
          <cell r="C463">
            <v>20230310</v>
          </cell>
          <cell r="D463" t="str">
            <v>TIBC</v>
          </cell>
          <cell r="E463">
            <v>231</v>
          </cell>
          <cell r="F463">
            <v>3.725806451612903</v>
          </cell>
        </row>
        <row r="464">
          <cell r="B464" t="str">
            <v>陳琪鈁</v>
          </cell>
          <cell r="C464">
            <v>20230310</v>
          </cell>
          <cell r="D464" t="str">
            <v>FE</v>
          </cell>
          <cell r="E464">
            <v>62</v>
          </cell>
          <cell r="F464">
            <v>0.30243902439024389</v>
          </cell>
        </row>
        <row r="465">
          <cell r="B465" t="str">
            <v>陳琪鈁</v>
          </cell>
          <cell r="C465">
            <v>20230310</v>
          </cell>
          <cell r="D465" t="str">
            <v>TIBC</v>
          </cell>
          <cell r="E465">
            <v>205</v>
          </cell>
          <cell r="F465">
            <v>5.125</v>
          </cell>
        </row>
        <row r="466">
          <cell r="B466" t="str">
            <v>風秀蘭</v>
          </cell>
          <cell r="C466">
            <v>20230310</v>
          </cell>
          <cell r="D466" t="str">
            <v>FE</v>
          </cell>
          <cell r="E466">
            <v>40</v>
          </cell>
          <cell r="F466">
            <v>0.1556420233463035</v>
          </cell>
        </row>
        <row r="467">
          <cell r="B467" t="str">
            <v>風秀蘭</v>
          </cell>
          <cell r="C467">
            <v>20230310</v>
          </cell>
          <cell r="D467" t="str">
            <v>TIBC</v>
          </cell>
          <cell r="E467">
            <v>257</v>
          </cell>
          <cell r="F467">
            <v>2.4951456310679609</v>
          </cell>
        </row>
        <row r="468">
          <cell r="B468" t="str">
            <v>黃勝堯</v>
          </cell>
          <cell r="C468">
            <v>20230310</v>
          </cell>
          <cell r="D468" t="str">
            <v>FE</v>
          </cell>
          <cell r="E468">
            <v>103</v>
          </cell>
          <cell r="F468">
            <v>0.40873015873015872</v>
          </cell>
        </row>
        <row r="469">
          <cell r="B469" t="str">
            <v>黃勝堯</v>
          </cell>
          <cell r="C469">
            <v>20230310</v>
          </cell>
          <cell r="D469" t="str">
            <v>TIBC</v>
          </cell>
          <cell r="E469">
            <v>252</v>
          </cell>
          <cell r="F469">
            <v>3.4054054054054053</v>
          </cell>
        </row>
        <row r="470">
          <cell r="B470" t="str">
            <v>張清豐</v>
          </cell>
          <cell r="C470">
            <v>20230310</v>
          </cell>
          <cell r="D470" t="str">
            <v>FE</v>
          </cell>
          <cell r="E470">
            <v>74</v>
          </cell>
          <cell r="F470">
            <v>0.24025974025974026</v>
          </cell>
        </row>
        <row r="471">
          <cell r="B471" t="str">
            <v>張清豐</v>
          </cell>
          <cell r="C471">
            <v>20230310</v>
          </cell>
          <cell r="D471" t="str">
            <v>TIBC</v>
          </cell>
          <cell r="E471">
            <v>308</v>
          </cell>
          <cell r="F471">
            <v>3.7560975609756095</v>
          </cell>
        </row>
        <row r="472">
          <cell r="B472" t="str">
            <v>劉莉蘭</v>
          </cell>
          <cell r="C472">
            <v>20230310</v>
          </cell>
          <cell r="D472" t="str">
            <v>FE</v>
          </cell>
          <cell r="E472">
            <v>82</v>
          </cell>
          <cell r="F472">
            <v>0.32800000000000001</v>
          </cell>
        </row>
        <row r="473">
          <cell r="B473" t="str">
            <v>劉莉蘭</v>
          </cell>
          <cell r="C473">
            <v>20230310</v>
          </cell>
          <cell r="D473" t="str">
            <v>TIBC</v>
          </cell>
          <cell r="E473">
            <v>250</v>
          </cell>
          <cell r="F473">
            <v>7.5757575757575761</v>
          </cell>
        </row>
        <row r="474">
          <cell r="B474" t="str">
            <v>巫淑吟</v>
          </cell>
          <cell r="C474">
            <v>20230310</v>
          </cell>
          <cell r="D474" t="str">
            <v>FE</v>
          </cell>
          <cell r="E474">
            <v>33</v>
          </cell>
          <cell r="F474">
            <v>0.14347826086956522</v>
          </cell>
        </row>
        <row r="475">
          <cell r="B475" t="str">
            <v>巫淑吟</v>
          </cell>
          <cell r="C475">
            <v>20230310</v>
          </cell>
          <cell r="D475" t="str">
            <v>TIBC</v>
          </cell>
          <cell r="E475">
            <v>230</v>
          </cell>
          <cell r="F475">
            <v>4.0350877192982457</v>
          </cell>
        </row>
        <row r="476">
          <cell r="B476" t="str">
            <v>游恭麟</v>
          </cell>
          <cell r="C476">
            <v>20230310</v>
          </cell>
          <cell r="D476" t="str">
            <v>FE</v>
          </cell>
          <cell r="E476">
            <v>57</v>
          </cell>
          <cell r="F476">
            <v>0.21590909090909091</v>
          </cell>
        </row>
        <row r="477">
          <cell r="B477" t="str">
            <v>游恭麟</v>
          </cell>
          <cell r="C477">
            <v>20230310</v>
          </cell>
          <cell r="D477" t="str">
            <v>TIBC</v>
          </cell>
          <cell r="E477">
            <v>264</v>
          </cell>
          <cell r="F477">
            <v>3.3846153846153846</v>
          </cell>
        </row>
        <row r="478">
          <cell r="B478" t="str">
            <v>余進何</v>
          </cell>
          <cell r="C478">
            <v>20230310</v>
          </cell>
          <cell r="D478" t="str">
            <v>FE</v>
          </cell>
          <cell r="E478">
            <v>78</v>
          </cell>
          <cell r="F478">
            <v>0.33050847457627119</v>
          </cell>
        </row>
        <row r="479">
          <cell r="B479" t="str">
            <v>余進何</v>
          </cell>
          <cell r="C479">
            <v>20230310</v>
          </cell>
          <cell r="D479" t="str">
            <v>TIBC</v>
          </cell>
          <cell r="E479">
            <v>236</v>
          </cell>
          <cell r="F479">
            <v>4.2142857142857144</v>
          </cell>
        </row>
        <row r="480">
          <cell r="B480" t="str">
            <v>陳良雄</v>
          </cell>
          <cell r="C480">
            <v>20230310</v>
          </cell>
          <cell r="D480" t="str">
            <v>FE</v>
          </cell>
          <cell r="E480">
            <v>56</v>
          </cell>
          <cell r="F480">
            <v>0.25570776255707761</v>
          </cell>
        </row>
        <row r="481">
          <cell r="B481" t="str">
            <v>陳良雄</v>
          </cell>
          <cell r="C481">
            <v>20230310</v>
          </cell>
          <cell r="D481" t="str">
            <v>TIBC</v>
          </cell>
          <cell r="E481">
            <v>219</v>
          </cell>
          <cell r="F481">
            <v>2.6385542168674698</v>
          </cell>
        </row>
        <row r="482">
          <cell r="B482" t="str">
            <v>鄭連有</v>
          </cell>
          <cell r="C482">
            <v>20230310</v>
          </cell>
          <cell r="D482" t="str">
            <v>FE</v>
          </cell>
          <cell r="E482">
            <v>83</v>
          </cell>
          <cell r="F482">
            <v>0.30855018587360594</v>
          </cell>
        </row>
        <row r="483">
          <cell r="B483" t="str">
            <v>鄭連有</v>
          </cell>
          <cell r="C483">
            <v>20230310</v>
          </cell>
          <cell r="D483" t="str">
            <v>TIBC</v>
          </cell>
          <cell r="E483">
            <v>269</v>
          </cell>
          <cell r="F483">
            <v>5.9777777777777779</v>
          </cell>
        </row>
        <row r="484">
          <cell r="B484" t="str">
            <v>陳豐志</v>
          </cell>
          <cell r="C484">
            <v>20230310</v>
          </cell>
          <cell r="D484" t="str">
            <v>FE</v>
          </cell>
          <cell r="E484">
            <v>45</v>
          </cell>
          <cell r="F484">
            <v>0.20547945205479451</v>
          </cell>
        </row>
        <row r="485">
          <cell r="B485" t="str">
            <v>陳豐志</v>
          </cell>
          <cell r="C485">
            <v>20230310</v>
          </cell>
          <cell r="D485" t="str">
            <v>TIBC</v>
          </cell>
          <cell r="E485">
            <v>219</v>
          </cell>
          <cell r="F485">
            <v>2.4333333333333331</v>
          </cell>
        </row>
        <row r="486">
          <cell r="B486" t="str">
            <v>曾錦圓</v>
          </cell>
          <cell r="C486">
            <v>20230311</v>
          </cell>
          <cell r="D486" t="str">
            <v>FE</v>
          </cell>
          <cell r="E486">
            <v>90</v>
          </cell>
          <cell r="F486">
            <v>0.37190082644628097</v>
          </cell>
        </row>
        <row r="487">
          <cell r="B487" t="str">
            <v>曾錦圓</v>
          </cell>
          <cell r="C487">
            <v>20230311</v>
          </cell>
          <cell r="D487" t="str">
            <v>TIBC</v>
          </cell>
          <cell r="E487">
            <v>242</v>
          </cell>
          <cell r="F487">
            <v>4.7450980392156863</v>
          </cell>
        </row>
        <row r="488">
          <cell r="B488" t="str">
            <v>呂理深</v>
          </cell>
          <cell r="C488">
            <v>20230310</v>
          </cell>
          <cell r="D488" t="str">
            <v>FE</v>
          </cell>
          <cell r="E488">
            <v>51</v>
          </cell>
          <cell r="F488">
            <v>0.22270742358078602</v>
          </cell>
        </row>
        <row r="489">
          <cell r="B489" t="str">
            <v>呂理深</v>
          </cell>
          <cell r="C489">
            <v>20230310</v>
          </cell>
          <cell r="D489" t="str">
            <v>TIBC</v>
          </cell>
          <cell r="E489">
            <v>229</v>
          </cell>
          <cell r="F489">
            <v>2.9358974358974357</v>
          </cell>
        </row>
        <row r="490">
          <cell r="B490" t="str">
            <v>林賢芳</v>
          </cell>
          <cell r="C490">
            <v>20230310</v>
          </cell>
          <cell r="D490" t="str">
            <v>FE</v>
          </cell>
          <cell r="E490">
            <v>78</v>
          </cell>
          <cell r="F490">
            <v>0.26530612244897961</v>
          </cell>
        </row>
        <row r="491">
          <cell r="B491" t="str">
            <v>林賢芳</v>
          </cell>
          <cell r="C491">
            <v>20230310</v>
          </cell>
          <cell r="D491" t="str">
            <v>TIBC</v>
          </cell>
          <cell r="E491">
            <v>294</v>
          </cell>
          <cell r="F491">
            <v>4.4545454545454541</v>
          </cell>
        </row>
        <row r="492">
          <cell r="B492" t="str">
            <v>劉新清</v>
          </cell>
          <cell r="C492">
            <v>20230310</v>
          </cell>
          <cell r="D492" t="str">
            <v>FE</v>
          </cell>
          <cell r="E492">
            <v>66</v>
          </cell>
          <cell r="F492">
            <v>0.30275229357798167</v>
          </cell>
        </row>
        <row r="493">
          <cell r="B493" t="str">
            <v>劉新清</v>
          </cell>
          <cell r="C493">
            <v>20230310</v>
          </cell>
          <cell r="D493" t="str">
            <v>TIBC</v>
          </cell>
          <cell r="E493">
            <v>218</v>
          </cell>
          <cell r="F493">
            <v>2.7948717948717947</v>
          </cell>
        </row>
        <row r="494">
          <cell r="B494" t="str">
            <v>簡茂松</v>
          </cell>
          <cell r="C494">
            <v>20230310</v>
          </cell>
          <cell r="D494" t="str">
            <v>FE</v>
          </cell>
          <cell r="E494">
            <v>78</v>
          </cell>
          <cell r="F494">
            <v>0.27956989247311825</v>
          </cell>
        </row>
        <row r="495">
          <cell r="B495" t="str">
            <v>簡茂松</v>
          </cell>
          <cell r="C495">
            <v>20230310</v>
          </cell>
          <cell r="D495" t="str">
            <v>TIBC</v>
          </cell>
          <cell r="E495">
            <v>279</v>
          </cell>
          <cell r="F495">
            <v>3.2441860465116279</v>
          </cell>
        </row>
        <row r="496">
          <cell r="B496" t="str">
            <v>吳胡秋妹</v>
          </cell>
          <cell r="C496">
            <v>20230310</v>
          </cell>
          <cell r="D496" t="str">
            <v>FE</v>
          </cell>
          <cell r="E496">
            <v>86</v>
          </cell>
          <cell r="F496">
            <v>0.34538152610441769</v>
          </cell>
        </row>
        <row r="497">
          <cell r="B497" t="str">
            <v>吳胡秋妹</v>
          </cell>
          <cell r="C497">
            <v>20230310</v>
          </cell>
          <cell r="D497" t="str">
            <v>TIBC</v>
          </cell>
          <cell r="E497">
            <v>249</v>
          </cell>
          <cell r="F497">
            <v>6.7297297297297298</v>
          </cell>
        </row>
        <row r="498">
          <cell r="B498" t="str">
            <v>趙黃秀珍</v>
          </cell>
          <cell r="C498">
            <v>20230310</v>
          </cell>
          <cell r="D498" t="str">
            <v>FE</v>
          </cell>
          <cell r="E498">
            <v>37</v>
          </cell>
          <cell r="F498">
            <v>0.17788461538461539</v>
          </cell>
        </row>
        <row r="499">
          <cell r="B499" t="str">
            <v>趙黃秀珍</v>
          </cell>
          <cell r="C499">
            <v>20230310</v>
          </cell>
          <cell r="D499" t="str">
            <v>TIBC</v>
          </cell>
          <cell r="E499">
            <v>208</v>
          </cell>
          <cell r="F499">
            <v>2.7012987012987013</v>
          </cell>
        </row>
        <row r="500">
          <cell r="B500" t="str">
            <v>廖棋寬</v>
          </cell>
          <cell r="C500">
            <v>20230310</v>
          </cell>
          <cell r="D500" t="str">
            <v>FE</v>
          </cell>
          <cell r="E500">
            <v>77</v>
          </cell>
          <cell r="F500">
            <v>0.37019230769230771</v>
          </cell>
        </row>
        <row r="501">
          <cell r="B501" t="str">
            <v>廖棋寬</v>
          </cell>
          <cell r="C501">
            <v>20230310</v>
          </cell>
          <cell r="D501" t="str">
            <v>TIBC</v>
          </cell>
          <cell r="E501">
            <v>208</v>
          </cell>
          <cell r="F501">
            <v>5.333333333333333</v>
          </cell>
        </row>
        <row r="502">
          <cell r="B502" t="str">
            <v>謝明翰</v>
          </cell>
          <cell r="C502">
            <v>20230310</v>
          </cell>
          <cell r="D502" t="str">
            <v>FE</v>
          </cell>
          <cell r="E502">
            <v>39</v>
          </cell>
          <cell r="F502">
            <v>0.1598360655737705</v>
          </cell>
        </row>
        <row r="503">
          <cell r="B503" t="str">
            <v>謝明翰</v>
          </cell>
          <cell r="C503">
            <v>20230310</v>
          </cell>
          <cell r="D503" t="str">
            <v>TIBC</v>
          </cell>
          <cell r="E503">
            <v>244</v>
          </cell>
          <cell r="F503">
            <v>4.3571428571428568</v>
          </cell>
        </row>
        <row r="504">
          <cell r="B504" t="str">
            <v>劉登順</v>
          </cell>
          <cell r="C504">
            <v>20230310</v>
          </cell>
          <cell r="D504" t="str">
            <v>FE</v>
          </cell>
          <cell r="E504">
            <v>56</v>
          </cell>
          <cell r="F504">
            <v>0.19310344827586207</v>
          </cell>
        </row>
        <row r="505">
          <cell r="B505" t="str">
            <v>劉登順</v>
          </cell>
          <cell r="C505">
            <v>20230310</v>
          </cell>
          <cell r="D505" t="str">
            <v>TIBC</v>
          </cell>
          <cell r="E505">
            <v>290</v>
          </cell>
          <cell r="F505">
            <v>8.2857142857142865</v>
          </cell>
        </row>
        <row r="506">
          <cell r="B506" t="str">
            <v>郭阿月</v>
          </cell>
          <cell r="C506">
            <v>20230310</v>
          </cell>
          <cell r="D506" t="str">
            <v>FE</v>
          </cell>
          <cell r="E506">
            <v>35</v>
          </cell>
          <cell r="F506">
            <v>0.19230769230769232</v>
          </cell>
        </row>
        <row r="507">
          <cell r="B507" t="str">
            <v>郭阿月</v>
          </cell>
          <cell r="C507">
            <v>20230310</v>
          </cell>
          <cell r="D507" t="str">
            <v>TIBC</v>
          </cell>
          <cell r="E507">
            <v>182</v>
          </cell>
          <cell r="F507">
            <v>2.7575757575757578</v>
          </cell>
        </row>
        <row r="508">
          <cell r="B508" t="str">
            <v>鄭正德</v>
          </cell>
          <cell r="C508">
            <v>20230310</v>
          </cell>
          <cell r="D508" t="str">
            <v>FE</v>
          </cell>
          <cell r="E508">
            <v>66</v>
          </cell>
          <cell r="F508">
            <v>0.25680933852140075</v>
          </cell>
        </row>
        <row r="509">
          <cell r="B509" t="str">
            <v>鄭正德</v>
          </cell>
          <cell r="C509">
            <v>20230310</v>
          </cell>
          <cell r="D509" t="str">
            <v>TIBC</v>
          </cell>
          <cell r="E509">
            <v>257</v>
          </cell>
          <cell r="F509">
            <v>2.2155172413793105</v>
          </cell>
        </row>
        <row r="510">
          <cell r="B510" t="str">
            <v>黃昭明</v>
          </cell>
          <cell r="C510">
            <v>20230310</v>
          </cell>
          <cell r="D510" t="str">
            <v>FE</v>
          </cell>
          <cell r="E510">
            <v>116</v>
          </cell>
          <cell r="F510">
            <v>0.42028985507246375</v>
          </cell>
        </row>
        <row r="511">
          <cell r="B511" t="str">
            <v>黃昭明</v>
          </cell>
          <cell r="C511">
            <v>20230310</v>
          </cell>
          <cell r="D511" t="str">
            <v>TIBC</v>
          </cell>
          <cell r="E511">
            <v>276</v>
          </cell>
          <cell r="F511">
            <v>5.8723404255319149</v>
          </cell>
        </row>
        <row r="512">
          <cell r="B512" t="str">
            <v>吳昭明</v>
          </cell>
          <cell r="C512">
            <v>20230310</v>
          </cell>
          <cell r="D512" t="str">
            <v>FE</v>
          </cell>
          <cell r="E512">
            <v>47</v>
          </cell>
          <cell r="F512">
            <v>0.17472118959107807</v>
          </cell>
        </row>
        <row r="513">
          <cell r="B513" t="str">
            <v>吳昭明</v>
          </cell>
          <cell r="C513">
            <v>20230310</v>
          </cell>
          <cell r="D513" t="str">
            <v>TIBC</v>
          </cell>
          <cell r="E513">
            <v>269</v>
          </cell>
          <cell r="F513">
            <v>4.8035714285714288</v>
          </cell>
        </row>
        <row r="514">
          <cell r="B514" t="str">
            <v>張文耀</v>
          </cell>
          <cell r="C514">
            <v>20230310</v>
          </cell>
          <cell r="D514" t="str">
            <v>FE</v>
          </cell>
          <cell r="E514">
            <v>56</v>
          </cell>
          <cell r="F514">
            <v>0.27722772277227725</v>
          </cell>
        </row>
        <row r="515">
          <cell r="B515" t="str">
            <v>張文耀</v>
          </cell>
          <cell r="C515">
            <v>20230310</v>
          </cell>
          <cell r="D515" t="str">
            <v>TIBC</v>
          </cell>
          <cell r="E515">
            <v>202</v>
          </cell>
          <cell r="F515">
            <v>6.3125</v>
          </cell>
        </row>
        <row r="516">
          <cell r="B516" t="str">
            <v>卓劉月</v>
          </cell>
          <cell r="C516">
            <v>20230310</v>
          </cell>
          <cell r="D516" t="str">
            <v>FE</v>
          </cell>
          <cell r="E516">
            <v>32</v>
          </cell>
          <cell r="F516">
            <v>0.1893491124260355</v>
          </cell>
        </row>
        <row r="517">
          <cell r="B517" t="str">
            <v>卓劉月</v>
          </cell>
          <cell r="C517">
            <v>20230310</v>
          </cell>
          <cell r="D517" t="str">
            <v>TIBC</v>
          </cell>
          <cell r="E517">
            <v>169</v>
          </cell>
          <cell r="F517">
            <v>2.4852941176470589</v>
          </cell>
        </row>
        <row r="518">
          <cell r="B518" t="str">
            <v>潘阿美</v>
          </cell>
          <cell r="C518">
            <v>20230310</v>
          </cell>
          <cell r="D518" t="str">
            <v>FE</v>
          </cell>
          <cell r="E518">
            <v>68</v>
          </cell>
          <cell r="F518">
            <v>0.26053639846743293</v>
          </cell>
        </row>
        <row r="519">
          <cell r="B519" t="str">
            <v>潘阿美</v>
          </cell>
          <cell r="C519">
            <v>20230310</v>
          </cell>
          <cell r="D519" t="str">
            <v>TIBC</v>
          </cell>
          <cell r="E519">
            <v>261</v>
          </cell>
          <cell r="F519">
            <v>8.4193548387096779</v>
          </cell>
        </row>
        <row r="520">
          <cell r="B520" t="str">
            <v>許吳幼</v>
          </cell>
          <cell r="C520">
            <v>20230308</v>
          </cell>
          <cell r="D520" t="str">
            <v>FE</v>
          </cell>
          <cell r="E520">
            <v>31</v>
          </cell>
          <cell r="F520">
            <v>0.1409090909090909</v>
          </cell>
        </row>
        <row r="521">
          <cell r="B521" t="str">
            <v>許吳幼</v>
          </cell>
          <cell r="C521">
            <v>20230308</v>
          </cell>
          <cell r="D521" t="str">
            <v>TIBC</v>
          </cell>
          <cell r="E521">
            <v>220</v>
          </cell>
          <cell r="F521">
            <v>7.8571428571428568</v>
          </cell>
        </row>
        <row r="522">
          <cell r="B522" t="str">
            <v>王昌信</v>
          </cell>
          <cell r="C522">
            <v>20230310</v>
          </cell>
          <cell r="D522" t="str">
            <v>FE</v>
          </cell>
          <cell r="E522">
            <v>28</v>
          </cell>
          <cell r="F522">
            <v>0.11290322580645161</v>
          </cell>
        </row>
        <row r="523">
          <cell r="B523" t="str">
            <v>王昌信</v>
          </cell>
          <cell r="C523">
            <v>20230310</v>
          </cell>
          <cell r="D523" t="str">
            <v>TIBC</v>
          </cell>
          <cell r="E523">
            <v>248</v>
          </cell>
          <cell r="F523">
            <v>22.545454545454547</v>
          </cell>
        </row>
        <row r="524">
          <cell r="B524" t="str">
            <v>吳烈夫</v>
          </cell>
          <cell r="C524">
            <v>20230310</v>
          </cell>
          <cell r="D524" t="str">
            <v>FE</v>
          </cell>
          <cell r="E524">
            <v>11</v>
          </cell>
          <cell r="F524">
            <v>6.0773480662983423E-2</v>
          </cell>
        </row>
        <row r="525">
          <cell r="B525" t="str">
            <v>吳烈夫</v>
          </cell>
          <cell r="C525">
            <v>20230310</v>
          </cell>
          <cell r="D525" t="str">
            <v>TIBC</v>
          </cell>
          <cell r="E525">
            <v>181</v>
          </cell>
          <cell r="F525">
            <v>3.1206896551724137</v>
          </cell>
        </row>
        <row r="526">
          <cell r="B526" t="str">
            <v>柯水龍</v>
          </cell>
          <cell r="C526">
            <v>20230310</v>
          </cell>
          <cell r="D526" t="str">
            <v>FE</v>
          </cell>
          <cell r="E526">
            <v>58</v>
          </cell>
          <cell r="F526">
            <v>0.2140221402214022</v>
          </cell>
        </row>
        <row r="527">
          <cell r="B527" t="str">
            <v>柯水龍</v>
          </cell>
          <cell r="C527">
            <v>20230310</v>
          </cell>
          <cell r="D527" t="str">
            <v>TIBC</v>
          </cell>
          <cell r="E527">
            <v>271</v>
          </cell>
          <cell r="F527" t="e">
            <v>#DIV/0!</v>
          </cell>
        </row>
        <row r="528">
          <cell r="F528" t="e">
            <v>#DIV/0!</v>
          </cell>
        </row>
        <row r="530">
          <cell r="F530" t="e">
            <v>#DIV/0!</v>
          </cell>
        </row>
        <row r="531">
          <cell r="F531" t="e">
            <v>#DIV/0!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25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9" defaultRowHeight="16.5"/>
  <cols>
    <col min="1" max="5" width="9" style="1"/>
    <col min="6" max="6" width="10.375" style="1" bestFit="1" customWidth="1"/>
    <col min="7" max="8" width="9" style="1"/>
    <col min="9" max="9" width="7.75" style="1" customWidth="1"/>
    <col min="10" max="31" width="9" style="1"/>
    <col min="33" max="36" width="9" style="1"/>
    <col min="37" max="47" width="9" style="1" customWidth="1"/>
    <col min="48" max="49" width="9" style="1"/>
    <col min="50" max="52" width="9" style="1" customWidth="1"/>
    <col min="53" max="53" width="9.875" style="1" customWidth="1"/>
    <col min="54" max="58" width="9" style="1"/>
    <col min="59" max="65" width="9" style="5"/>
    <col min="66" max="16384" width="9" style="1"/>
  </cols>
  <sheetData>
    <row r="1" spans="1:6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2">
        <f>AE1*AG1</f>
        <v>1023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3">
        <f>T1/S1</f>
        <v>1.0526315789473684</v>
      </c>
      <c r="BC1" s="4">
        <f>(T1*AB1*6)/(2*100)</f>
        <v>16.8</v>
      </c>
      <c r="BN1" s="5"/>
    </row>
    <row r="2" spans="1:66" customForma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6" t="s">
        <v>53</v>
      </c>
      <c r="BC2" s="5" t="s">
        <v>54</v>
      </c>
      <c r="BD2" s="5" t="s">
        <v>55</v>
      </c>
      <c r="BE2" s="1"/>
      <c r="BG2" s="5"/>
      <c r="BH2" s="5"/>
      <c r="BI2" s="5"/>
      <c r="BJ2" s="5"/>
      <c r="BK2" s="5"/>
      <c r="BL2" s="5"/>
      <c r="BM2" s="5"/>
      <c r="BN2" s="5"/>
    </row>
    <row r="3" spans="1:66" customFormat="1">
      <c r="A3" s="5" t="s">
        <v>56</v>
      </c>
      <c r="B3" s="5">
        <v>1120308</v>
      </c>
      <c r="C3" s="7">
        <v>5.79</v>
      </c>
      <c r="D3" s="7">
        <v>2.97</v>
      </c>
      <c r="E3" s="7">
        <v>9.4</v>
      </c>
      <c r="F3" s="7">
        <v>28</v>
      </c>
      <c r="G3" s="7">
        <v>94.3</v>
      </c>
      <c r="H3" s="7">
        <v>238</v>
      </c>
      <c r="I3" s="7"/>
      <c r="J3" s="7">
        <v>4.0999999999999996</v>
      </c>
      <c r="K3" s="7">
        <v>13</v>
      </c>
      <c r="L3" s="7">
        <v>5</v>
      </c>
      <c r="M3" s="7">
        <v>84</v>
      </c>
      <c r="N3" s="7">
        <v>0.8</v>
      </c>
      <c r="O3" s="7">
        <v>256</v>
      </c>
      <c r="P3" s="7">
        <v>429</v>
      </c>
      <c r="Q3" s="7"/>
      <c r="R3" s="7">
        <v>69.3</v>
      </c>
      <c r="S3" s="7">
        <v>67.8</v>
      </c>
      <c r="T3" s="7">
        <f>R3-S3</f>
        <v>1.5</v>
      </c>
      <c r="U3" s="7">
        <v>210</v>
      </c>
      <c r="V3" s="7">
        <v>64</v>
      </c>
      <c r="W3" s="7">
        <v>16</v>
      </c>
      <c r="X3" s="5"/>
      <c r="Y3" s="5">
        <v>2640</v>
      </c>
      <c r="Z3" s="5">
        <v>13.26</v>
      </c>
      <c r="AA3" s="5">
        <v>7.4</v>
      </c>
      <c r="AB3" s="5">
        <v>137</v>
      </c>
      <c r="AC3" s="5">
        <v>4.2</v>
      </c>
      <c r="AD3" s="5"/>
      <c r="AE3" s="5">
        <v>8.8000000000000007</v>
      </c>
      <c r="AF3">
        <f>AE3*AG3</f>
        <v>36.08</v>
      </c>
      <c r="AG3" s="5">
        <v>4.0999999999999996</v>
      </c>
      <c r="AH3" s="5">
        <f>VLOOKUP(A3,[1]HDLAB!$D$1:$BI$65536,58,0)</f>
        <v>0.75</v>
      </c>
      <c r="AI3" s="5">
        <f>VLOOKUP(A3,[1]HDLAB!$D$1:$BK$65536,60,0)</f>
        <v>1.39</v>
      </c>
      <c r="AJ3" s="8">
        <f>VLOOKUP(A3,[1]HDLAB!$D$1:$CA$65536,76,0)</f>
        <v>1.5742150652514504</v>
      </c>
      <c r="AK3" s="5"/>
      <c r="AL3" s="5"/>
      <c r="AM3" s="5">
        <v>105</v>
      </c>
      <c r="AN3" s="5">
        <v>267</v>
      </c>
      <c r="AO3" s="5">
        <v>754.3</v>
      </c>
      <c r="AP3" s="9">
        <f>VLOOKUP(A3,[1]TAST!$B$1:$F$65536,5,0)</f>
        <v>0.39325842696629215</v>
      </c>
      <c r="AQ3" s="5"/>
      <c r="AR3" s="5"/>
      <c r="AS3" s="5"/>
      <c r="AT3" s="5">
        <f>VLOOKUP(A3,[1]HDLAB!$D$1:$BS$65536,68,0)</f>
        <v>0</v>
      </c>
      <c r="AU3" s="5"/>
      <c r="AV3" s="5">
        <v>1.1200000000000001</v>
      </c>
      <c r="AW3" s="5"/>
      <c r="AX3" s="5"/>
      <c r="AY3" s="5"/>
      <c r="AZ3" s="5">
        <v>0</v>
      </c>
      <c r="BA3" s="5">
        <v>12.5</v>
      </c>
      <c r="BB3" s="10">
        <f>T3/S3</f>
        <v>2.2123893805309734E-2</v>
      </c>
      <c r="BC3" s="11">
        <f>(T3*AB3*6)/(2*100)</f>
        <v>6.165</v>
      </c>
      <c r="BD3">
        <f>VLOOKUP(A3,[1]RHe!$B$1:$E$65536,4,0)</f>
        <v>36.5</v>
      </c>
      <c r="BG3" s="5"/>
      <c r="BH3" s="5"/>
      <c r="BI3" s="5"/>
      <c r="BJ3" s="5"/>
      <c r="BK3" s="5"/>
      <c r="BL3" s="5"/>
      <c r="BM3" s="5"/>
      <c r="BN3" s="5"/>
    </row>
    <row r="4" spans="1:66" customFormat="1">
      <c r="A4" s="5" t="s">
        <v>57</v>
      </c>
      <c r="B4" s="5">
        <v>1120308</v>
      </c>
      <c r="C4" s="7">
        <v>3.92</v>
      </c>
      <c r="D4" s="7">
        <v>3.26</v>
      </c>
      <c r="E4" s="7">
        <v>10.7</v>
      </c>
      <c r="F4" s="7">
        <v>30.8</v>
      </c>
      <c r="G4" s="7">
        <v>94.5</v>
      </c>
      <c r="H4" s="7">
        <v>115</v>
      </c>
      <c r="I4" s="7"/>
      <c r="J4" s="7">
        <v>4</v>
      </c>
      <c r="K4" s="7">
        <v>15</v>
      </c>
      <c r="L4" s="7">
        <v>12</v>
      </c>
      <c r="M4" s="7">
        <v>94</v>
      </c>
      <c r="N4" s="7">
        <v>0.8</v>
      </c>
      <c r="O4" s="7">
        <v>145</v>
      </c>
      <c r="P4" s="7">
        <v>93</v>
      </c>
      <c r="Q4" s="7">
        <v>222</v>
      </c>
      <c r="R4" s="7">
        <v>86.2</v>
      </c>
      <c r="S4" s="7">
        <v>83.6</v>
      </c>
      <c r="T4" s="7">
        <f t="shared" ref="T4:T67" si="0">R4-S4</f>
        <v>2.6000000000000085</v>
      </c>
      <c r="U4" s="7">
        <v>240</v>
      </c>
      <c r="V4" s="7">
        <v>90</v>
      </c>
      <c r="W4" s="7">
        <v>29</v>
      </c>
      <c r="X4" s="5"/>
      <c r="Y4" s="5">
        <v>2640</v>
      </c>
      <c r="Z4" s="5">
        <v>11.25</v>
      </c>
      <c r="AA4" s="5">
        <v>6.2</v>
      </c>
      <c r="AB4" s="5">
        <v>137</v>
      </c>
      <c r="AC4" s="5">
        <v>4.5</v>
      </c>
      <c r="AD4" s="5"/>
      <c r="AE4" s="5">
        <v>8.5</v>
      </c>
      <c r="AF4">
        <f t="shared" ref="AF4:AF67" si="1">AE4*AG4</f>
        <v>46.75</v>
      </c>
      <c r="AG4" s="5">
        <v>5.5</v>
      </c>
      <c r="AH4" s="5">
        <f>VLOOKUP(A4,[1]HDLAB!$D$1:$BI$65536,58,0)</f>
        <v>0.68</v>
      </c>
      <c r="AI4" s="5">
        <f>VLOOKUP(A4,[1]HDLAB!$D$1:$BK$65536,60,0)</f>
        <v>1.1299999999999999</v>
      </c>
      <c r="AJ4" s="8">
        <f>VLOOKUP(A4,[1]HDLAB!$D$1:$CA$65536,76,0)</f>
        <v>1.3264358513021519</v>
      </c>
      <c r="AK4" s="5"/>
      <c r="AL4" s="5"/>
      <c r="AM4" s="5">
        <v>66</v>
      </c>
      <c r="AN4" s="5">
        <v>218</v>
      </c>
      <c r="AO4" s="5">
        <v>398.6</v>
      </c>
      <c r="AP4" s="9">
        <f>VLOOKUP(A4,[1]TAST!$B$1:$F$65536,5,0)</f>
        <v>0.30275229357798167</v>
      </c>
      <c r="AQ4" s="5"/>
      <c r="AR4" s="5"/>
      <c r="AS4" s="5"/>
      <c r="AT4" s="5">
        <f>VLOOKUP(A4,[1]HDLAB!$D$1:$BS$65536,68,0)</f>
        <v>0</v>
      </c>
      <c r="AU4" s="5"/>
      <c r="AV4" s="5">
        <v>1.21</v>
      </c>
      <c r="AW4" s="5"/>
      <c r="AX4" s="5"/>
      <c r="AY4" s="5"/>
      <c r="AZ4" s="5">
        <v>1.5</v>
      </c>
      <c r="BA4" s="5">
        <v>25</v>
      </c>
      <c r="BB4" s="10">
        <f t="shared" ref="BB4:BB67" si="2">T4/S4</f>
        <v>3.1100478468899625E-2</v>
      </c>
      <c r="BC4" s="11">
        <f t="shared" ref="BC4:BC67" si="3">(T4*AB4*6)/(2*100)</f>
        <v>10.686000000000035</v>
      </c>
      <c r="BD4">
        <f>VLOOKUP(A4,[1]RHe!$B$1:$E$65536,4,0)</f>
        <v>36.5</v>
      </c>
      <c r="BG4" s="5"/>
      <c r="BH4" s="5"/>
      <c r="BI4" s="5"/>
      <c r="BJ4" s="5"/>
      <c r="BK4" s="5"/>
      <c r="BL4" s="5"/>
      <c r="BM4" s="5"/>
      <c r="BN4" s="5"/>
    </row>
    <row r="5" spans="1:66" customFormat="1">
      <c r="A5" s="5" t="s">
        <v>58</v>
      </c>
      <c r="B5" s="5">
        <v>1120308</v>
      </c>
      <c r="C5" s="7">
        <v>4.9400000000000004</v>
      </c>
      <c r="D5" s="7">
        <v>3.41</v>
      </c>
      <c r="E5" s="7">
        <v>11.2</v>
      </c>
      <c r="F5" s="7">
        <v>33.200000000000003</v>
      </c>
      <c r="G5" s="7">
        <v>97.4</v>
      </c>
      <c r="H5" s="7">
        <v>159</v>
      </c>
      <c r="I5" s="7"/>
      <c r="J5" s="7">
        <v>4.2</v>
      </c>
      <c r="K5" s="7">
        <v>12</v>
      </c>
      <c r="L5" s="7">
        <v>15</v>
      </c>
      <c r="M5" s="7">
        <v>33</v>
      </c>
      <c r="N5" s="7">
        <v>0.9</v>
      </c>
      <c r="O5" s="7">
        <v>233</v>
      </c>
      <c r="P5" s="7">
        <v>192</v>
      </c>
      <c r="Q5" s="7">
        <v>194</v>
      </c>
      <c r="R5" s="7">
        <v>62.8</v>
      </c>
      <c r="S5" s="7">
        <v>60.65</v>
      </c>
      <c r="T5" s="7">
        <f t="shared" si="0"/>
        <v>2.1499999999999986</v>
      </c>
      <c r="U5" s="7">
        <v>210</v>
      </c>
      <c r="V5" s="7">
        <v>69</v>
      </c>
      <c r="W5" s="7">
        <v>21</v>
      </c>
      <c r="X5" s="5"/>
      <c r="Y5" s="5">
        <v>2640</v>
      </c>
      <c r="Z5" s="5">
        <v>9.25</v>
      </c>
      <c r="AA5" s="5">
        <v>5.8</v>
      </c>
      <c r="AB5" s="5">
        <v>137</v>
      </c>
      <c r="AC5" s="5">
        <v>5.8</v>
      </c>
      <c r="AD5" s="5"/>
      <c r="AE5" s="5">
        <v>8.8000000000000007</v>
      </c>
      <c r="AF5">
        <f t="shared" si="1"/>
        <v>45.760000000000005</v>
      </c>
      <c r="AG5" s="5">
        <v>5.2</v>
      </c>
      <c r="AH5" s="5">
        <f>VLOOKUP(A5,[1]HDLAB!$D$1:$BI$65536,58,0)</f>
        <v>0.7</v>
      </c>
      <c r="AI5" s="5">
        <f>VLOOKUP(A5,[1]HDLAB!$D$1:$BK$65536,60,0)</f>
        <v>1.19</v>
      </c>
      <c r="AJ5" s="8">
        <f>VLOOKUP(A5,[1]HDLAB!$D$1:$CA$65536,76,0)</f>
        <v>1.3901309542076175</v>
      </c>
      <c r="AK5" s="5"/>
      <c r="AL5" s="5"/>
      <c r="AM5" s="5">
        <v>86</v>
      </c>
      <c r="AN5" s="5">
        <v>263</v>
      </c>
      <c r="AO5" s="5">
        <v>589.70000000000005</v>
      </c>
      <c r="AP5" s="9">
        <f>VLOOKUP(A5,[1]TAST!$B$1:$F$65536,5,0)</f>
        <v>0.3269961977186312</v>
      </c>
      <c r="AQ5" s="5"/>
      <c r="AR5" s="5"/>
      <c r="AS5" s="5"/>
      <c r="AT5" s="5">
        <f>VLOOKUP(A5,[1]HDLAB!$D$1:$BS$65536,68,0)</f>
        <v>0</v>
      </c>
      <c r="AU5" s="5"/>
      <c r="AV5" s="5">
        <v>1.1000000000000001</v>
      </c>
      <c r="AW5" s="5">
        <v>6.5</v>
      </c>
      <c r="AX5" s="5"/>
      <c r="AY5" s="5"/>
      <c r="AZ5" s="5">
        <v>0</v>
      </c>
      <c r="BA5" s="5">
        <v>25</v>
      </c>
      <c r="BB5" s="10">
        <f t="shared" si="2"/>
        <v>3.54492992580379E-2</v>
      </c>
      <c r="BC5" s="11">
        <f t="shared" si="3"/>
        <v>8.8364999999999938</v>
      </c>
      <c r="BD5">
        <f>VLOOKUP(A5,[1]RHe!$B$1:$E$65536,4,0)</f>
        <v>38.4</v>
      </c>
      <c r="BG5" s="5"/>
      <c r="BH5" s="5"/>
      <c r="BI5" s="5"/>
      <c r="BJ5" s="5"/>
      <c r="BK5" s="5"/>
      <c r="BL5" s="5"/>
      <c r="BM5" s="5"/>
    </row>
    <row r="6" spans="1:66" customFormat="1">
      <c r="A6" s="5" t="s">
        <v>59</v>
      </c>
      <c r="B6" s="5">
        <v>1120308</v>
      </c>
      <c r="C6" s="7">
        <v>5.93</v>
      </c>
      <c r="D6" s="7">
        <v>2.89</v>
      </c>
      <c r="E6" s="7">
        <v>9.1999999999999993</v>
      </c>
      <c r="F6" s="7">
        <v>27.9</v>
      </c>
      <c r="G6" s="7">
        <v>96.5</v>
      </c>
      <c r="H6" s="7">
        <v>126</v>
      </c>
      <c r="I6" s="7"/>
      <c r="J6" s="7">
        <v>3.4</v>
      </c>
      <c r="K6" s="7">
        <v>12</v>
      </c>
      <c r="L6" s="7">
        <v>5</v>
      </c>
      <c r="M6" s="7">
        <v>74</v>
      </c>
      <c r="N6" s="7">
        <v>0.5</v>
      </c>
      <c r="O6" s="7">
        <v>215</v>
      </c>
      <c r="P6" s="7">
        <v>290</v>
      </c>
      <c r="Q6" s="7">
        <v>215</v>
      </c>
      <c r="R6" s="7">
        <v>47</v>
      </c>
      <c r="S6" s="7">
        <v>45.4</v>
      </c>
      <c r="T6" s="7">
        <f t="shared" si="0"/>
        <v>1.6000000000000014</v>
      </c>
      <c r="U6" s="7">
        <v>240</v>
      </c>
      <c r="V6" s="7">
        <v>70</v>
      </c>
      <c r="W6" s="7">
        <v>22</v>
      </c>
      <c r="X6" s="5"/>
      <c r="Y6" s="5">
        <v>2640</v>
      </c>
      <c r="Z6" s="5">
        <v>7.65</v>
      </c>
      <c r="AA6" s="5">
        <v>6.1</v>
      </c>
      <c r="AB6" s="5">
        <v>138</v>
      </c>
      <c r="AC6" s="5">
        <v>3.3</v>
      </c>
      <c r="AD6" s="5"/>
      <c r="AE6" s="5">
        <v>9.6</v>
      </c>
      <c r="AF6">
        <f t="shared" si="1"/>
        <v>30.72</v>
      </c>
      <c r="AG6" s="5">
        <v>3.2</v>
      </c>
      <c r="AH6" s="5">
        <f>VLOOKUP(A6,[1]HDLAB!$D$1:$BI$65536,58,0)</f>
        <v>0.69</v>
      </c>
      <c r="AI6" s="5">
        <f>VLOOKUP(A6,[1]HDLAB!$D$1:$BK$65536,60,0)</f>
        <v>1.1599999999999999</v>
      </c>
      <c r="AJ6" s="8">
        <f>VLOOKUP(A6,[1]HDLAB!$D$1:$CA$65536,76,0)</f>
        <v>1.3670381929014435</v>
      </c>
      <c r="AK6" s="5"/>
      <c r="AL6" s="5"/>
      <c r="AM6" s="5">
        <v>32</v>
      </c>
      <c r="AN6" s="5">
        <v>201</v>
      </c>
      <c r="AO6" s="5">
        <v>387.8</v>
      </c>
      <c r="AP6" s="9">
        <f>VLOOKUP(A6,[1]TAST!$B$1:$F$65536,5,0)</f>
        <v>0.15920398009950248</v>
      </c>
      <c r="AQ6" s="5"/>
      <c r="AR6" s="5"/>
      <c r="AS6" s="5"/>
      <c r="AT6" s="5">
        <f>VLOOKUP(A6,[1]HDLAB!$D$1:$BS$65536,68,0)</f>
        <v>0</v>
      </c>
      <c r="AU6" s="5"/>
      <c r="AV6" s="5">
        <v>1.4</v>
      </c>
      <c r="AW6" s="5"/>
      <c r="AX6" s="5"/>
      <c r="AY6" s="5"/>
      <c r="AZ6" s="5">
        <v>1.5</v>
      </c>
      <c r="BA6" s="5">
        <v>25</v>
      </c>
      <c r="BB6" s="10">
        <f t="shared" si="2"/>
        <v>3.5242290748898709E-2</v>
      </c>
      <c r="BC6" s="11">
        <f t="shared" si="3"/>
        <v>6.6240000000000059</v>
      </c>
      <c r="BD6">
        <f>VLOOKUP(A6,[1]RHe!$B$1:$E$65536,4,0)</f>
        <v>37.5</v>
      </c>
      <c r="BG6" s="5"/>
      <c r="BH6" s="5"/>
      <c r="BI6" s="5"/>
      <c r="BJ6" s="5"/>
      <c r="BK6" s="5"/>
      <c r="BL6" s="5"/>
      <c r="BM6" s="5"/>
      <c r="BN6" s="5"/>
    </row>
    <row r="7" spans="1:66" customFormat="1">
      <c r="A7" s="5" t="s">
        <v>60</v>
      </c>
      <c r="B7" s="5">
        <v>1120308</v>
      </c>
      <c r="C7" s="7">
        <v>8.6300000000000008</v>
      </c>
      <c r="D7" s="7">
        <v>3.57</v>
      </c>
      <c r="E7" s="7">
        <v>11.5</v>
      </c>
      <c r="F7" s="7">
        <v>34.200000000000003</v>
      </c>
      <c r="G7" s="7">
        <v>95.8</v>
      </c>
      <c r="H7" s="7">
        <v>181</v>
      </c>
      <c r="I7" s="7"/>
      <c r="J7" s="7">
        <v>3.6</v>
      </c>
      <c r="K7" s="7">
        <v>17</v>
      </c>
      <c r="L7" s="7">
        <v>17</v>
      </c>
      <c r="M7" s="7">
        <v>110</v>
      </c>
      <c r="N7" s="7">
        <v>0.7</v>
      </c>
      <c r="O7" s="7">
        <v>143</v>
      </c>
      <c r="P7" s="7">
        <v>268</v>
      </c>
      <c r="Q7" s="7">
        <v>177</v>
      </c>
      <c r="R7" s="7">
        <v>61.5</v>
      </c>
      <c r="S7" s="7">
        <v>60.15</v>
      </c>
      <c r="T7" s="7">
        <f t="shared" si="0"/>
        <v>1.3500000000000014</v>
      </c>
      <c r="U7" s="7">
        <v>225</v>
      </c>
      <c r="V7" s="7">
        <v>101</v>
      </c>
      <c r="W7" s="7">
        <v>22</v>
      </c>
      <c r="X7" s="5"/>
      <c r="Y7" s="5">
        <v>2640</v>
      </c>
      <c r="Z7" s="5">
        <v>7.09</v>
      </c>
      <c r="AA7" s="5">
        <v>7</v>
      </c>
      <c r="AB7" s="5">
        <v>136</v>
      </c>
      <c r="AC7" s="5">
        <v>2.8</v>
      </c>
      <c r="AD7" s="5"/>
      <c r="AE7" s="5">
        <v>9.1999999999999993</v>
      </c>
      <c r="AF7">
        <f t="shared" si="1"/>
        <v>70.839999999999989</v>
      </c>
      <c r="AG7" s="5">
        <v>7.7</v>
      </c>
      <c r="AH7" s="5">
        <f>VLOOKUP(A7,[1]HDLAB!$D$1:$BI$65536,58,0)</f>
        <v>0.78</v>
      </c>
      <c r="AI7" s="5">
        <f>VLOOKUP(A7,[1]HDLAB!$D$1:$BK$65536,60,0)</f>
        <v>1.52</v>
      </c>
      <c r="AJ7" s="8">
        <f>VLOOKUP(A7,[1]HDLAB!$D$1:$CA$65536,76,0)</f>
        <v>1.7449266053666213</v>
      </c>
      <c r="AK7" s="5"/>
      <c r="AL7" s="5"/>
      <c r="AM7" s="5">
        <v>62</v>
      </c>
      <c r="AN7" s="5">
        <v>275</v>
      </c>
      <c r="AO7" s="5">
        <v>456.7</v>
      </c>
      <c r="AP7" s="9">
        <f>VLOOKUP(A7,[1]TAST!$B$1:$F$65536,5,0)</f>
        <v>0.22545454545454546</v>
      </c>
      <c r="AQ7" s="5"/>
      <c r="AR7" s="5"/>
      <c r="AS7" s="5"/>
      <c r="AT7" s="5">
        <f>VLOOKUP(A7,[1]HDLAB!$D$1:$BS$65536,68,0)</f>
        <v>1030</v>
      </c>
      <c r="AU7" s="5"/>
      <c r="AV7" s="5">
        <v>1.25</v>
      </c>
      <c r="AW7" s="5">
        <v>4.9000000000000004</v>
      </c>
      <c r="AX7" s="5"/>
      <c r="AY7" s="5"/>
      <c r="AZ7" s="5">
        <v>4</v>
      </c>
      <c r="BA7" s="5">
        <v>50</v>
      </c>
      <c r="BB7" s="10">
        <f t="shared" si="2"/>
        <v>2.2443890274314239E-2</v>
      </c>
      <c r="BC7" s="11">
        <f t="shared" si="3"/>
        <v>5.5080000000000062</v>
      </c>
      <c r="BD7">
        <f>VLOOKUP(A7,[1]RHe!$B$1:$E$65536,4,0)</f>
        <v>34.700000000000003</v>
      </c>
      <c r="BG7" s="5"/>
      <c r="BH7" s="5"/>
      <c r="BI7" s="5"/>
      <c r="BJ7" s="5"/>
      <c r="BK7" s="5"/>
      <c r="BL7" s="5"/>
      <c r="BM7" s="5"/>
      <c r="BN7" s="5"/>
    </row>
    <row r="8" spans="1:66" customFormat="1">
      <c r="A8" s="5" t="s">
        <v>61</v>
      </c>
      <c r="B8" s="5">
        <v>1120308</v>
      </c>
      <c r="C8" s="7">
        <v>7.69</v>
      </c>
      <c r="D8" s="7">
        <v>4.3499999999999996</v>
      </c>
      <c r="E8" s="7">
        <v>12.6</v>
      </c>
      <c r="F8" s="7">
        <v>37.700000000000003</v>
      </c>
      <c r="G8" s="7">
        <v>86.7</v>
      </c>
      <c r="H8" s="7">
        <v>208</v>
      </c>
      <c r="I8" s="7"/>
      <c r="J8" s="7">
        <v>4.2</v>
      </c>
      <c r="K8" s="7">
        <v>17</v>
      </c>
      <c r="L8" s="7">
        <v>10</v>
      </c>
      <c r="M8" s="7">
        <v>57</v>
      </c>
      <c r="N8" s="7">
        <v>0.7</v>
      </c>
      <c r="O8" s="7">
        <v>208</v>
      </c>
      <c r="P8" s="7">
        <v>358</v>
      </c>
      <c r="Q8" s="7">
        <v>197</v>
      </c>
      <c r="R8" s="7">
        <v>70.5</v>
      </c>
      <c r="S8" s="7">
        <v>68</v>
      </c>
      <c r="T8" s="7">
        <f t="shared" si="0"/>
        <v>2.5</v>
      </c>
      <c r="U8" s="7">
        <v>240</v>
      </c>
      <c r="V8" s="7">
        <v>53</v>
      </c>
      <c r="W8" s="7">
        <v>13</v>
      </c>
      <c r="X8" s="5"/>
      <c r="Y8" s="5">
        <v>2640</v>
      </c>
      <c r="Z8" s="5">
        <v>9.66</v>
      </c>
      <c r="AA8" s="5">
        <v>5.8</v>
      </c>
      <c r="AB8" s="5">
        <v>143</v>
      </c>
      <c r="AC8" s="5">
        <v>4.4000000000000004</v>
      </c>
      <c r="AD8" s="5"/>
      <c r="AE8" s="5">
        <v>9.8000000000000007</v>
      </c>
      <c r="AF8">
        <f t="shared" si="1"/>
        <v>58.800000000000004</v>
      </c>
      <c r="AG8" s="5">
        <v>6</v>
      </c>
      <c r="AH8" s="5">
        <f>VLOOKUP(A8,[1]HDLAB!$D$1:$BI$65536,58,0)</f>
        <v>0.75</v>
      </c>
      <c r="AI8" s="5">
        <f>VLOOKUP(A8,[1]HDLAB!$D$1:$BK$65536,60,0)</f>
        <v>1.41</v>
      </c>
      <c r="AJ8" s="8">
        <f>VLOOKUP(A8,[1]HDLAB!$D$1:$CA$65536,76,0)</f>
        <v>1.6606319385361552</v>
      </c>
      <c r="AK8" s="5"/>
      <c r="AL8" s="5"/>
      <c r="AM8" s="5">
        <v>63</v>
      </c>
      <c r="AN8" s="5">
        <v>251</v>
      </c>
      <c r="AO8" s="5">
        <v>620.70000000000005</v>
      </c>
      <c r="AP8" s="9">
        <f>VLOOKUP(A8,[1]TAST!$B$1:$F$65536,5,0)</f>
        <v>0.25099601593625498</v>
      </c>
      <c r="AQ8" s="5"/>
      <c r="AR8" s="5"/>
      <c r="AS8" s="5"/>
      <c r="AT8" s="5">
        <f>VLOOKUP(A8,[1]HDLAB!$D$1:$BS$65536,68,0)</f>
        <v>0</v>
      </c>
      <c r="AU8" s="5"/>
      <c r="AV8" s="5">
        <v>1.5</v>
      </c>
      <c r="AW8" s="5">
        <v>7.4</v>
      </c>
      <c r="AX8" s="5"/>
      <c r="AY8" s="5"/>
      <c r="AZ8" s="5">
        <v>0.75</v>
      </c>
      <c r="BA8" s="5">
        <v>25</v>
      </c>
      <c r="BB8" s="10">
        <f t="shared" si="2"/>
        <v>3.6764705882352942E-2</v>
      </c>
      <c r="BC8" s="11">
        <f t="shared" si="3"/>
        <v>10.725</v>
      </c>
      <c r="BD8">
        <f>VLOOKUP(A8,[1]RHe!$B$1:$E$65536,4,0)</f>
        <v>32.200000000000003</v>
      </c>
      <c r="BG8" s="5"/>
      <c r="BH8" s="5"/>
      <c r="BI8" s="5"/>
      <c r="BJ8" s="5"/>
      <c r="BK8" s="5"/>
      <c r="BL8" s="5"/>
      <c r="BM8" s="5"/>
      <c r="BN8" s="5"/>
    </row>
    <row r="9" spans="1:66" customFormat="1">
      <c r="A9" s="5" t="s">
        <v>62</v>
      </c>
      <c r="B9" s="5">
        <v>1120308</v>
      </c>
      <c r="C9" s="7">
        <v>6.55</v>
      </c>
      <c r="D9" s="7">
        <v>3.31</v>
      </c>
      <c r="E9" s="7">
        <v>10.7</v>
      </c>
      <c r="F9" s="7">
        <v>31.3</v>
      </c>
      <c r="G9" s="7">
        <v>94.6</v>
      </c>
      <c r="H9" s="7">
        <v>164</v>
      </c>
      <c r="I9" s="7"/>
      <c r="J9" s="7">
        <v>3.5</v>
      </c>
      <c r="K9" s="7">
        <v>11</v>
      </c>
      <c r="L9" s="7">
        <v>13</v>
      </c>
      <c r="M9" s="7">
        <v>93</v>
      </c>
      <c r="N9" s="7">
        <v>1.1000000000000001</v>
      </c>
      <c r="O9" s="7">
        <v>147</v>
      </c>
      <c r="P9" s="7">
        <v>104</v>
      </c>
      <c r="Q9" s="7"/>
      <c r="R9" s="7">
        <v>42.65</v>
      </c>
      <c r="S9" s="7">
        <v>42.6</v>
      </c>
      <c r="T9" s="7">
        <f t="shared" si="0"/>
        <v>4.9999999999997158E-2</v>
      </c>
      <c r="U9" s="7">
        <v>240</v>
      </c>
      <c r="V9" s="7">
        <v>74</v>
      </c>
      <c r="W9" s="7">
        <v>11</v>
      </c>
      <c r="X9" s="5"/>
      <c r="Y9" s="5">
        <v>2640</v>
      </c>
      <c r="Z9" s="5">
        <v>7.12</v>
      </c>
      <c r="AA9" s="5">
        <v>7</v>
      </c>
      <c r="AB9" s="5">
        <v>137</v>
      </c>
      <c r="AC9" s="5">
        <v>3.5</v>
      </c>
      <c r="AD9" s="5"/>
      <c r="AE9" s="5">
        <v>10.7</v>
      </c>
      <c r="AF9">
        <f t="shared" si="1"/>
        <v>38.519999999999996</v>
      </c>
      <c r="AG9" s="5">
        <v>3.6</v>
      </c>
      <c r="AH9" s="5">
        <f>VLOOKUP(A9,[1]HDLAB!$D$1:$BI$65536,58,0)</f>
        <v>0.85</v>
      </c>
      <c r="AI9" s="5">
        <f>VLOOKUP(A9,[1]HDLAB!$D$1:$BK$65536,60,0)</f>
        <v>1.91</v>
      </c>
      <c r="AJ9" s="8">
        <f>VLOOKUP(A9,[1]HDLAB!$D$1:$CA$65536,76,0)</f>
        <v>2.1526730550719626</v>
      </c>
      <c r="AK9" s="5"/>
      <c r="AL9" s="5"/>
      <c r="AM9" s="5">
        <v>70</v>
      </c>
      <c r="AN9" s="5">
        <v>194</v>
      </c>
      <c r="AO9" s="5">
        <v>621.5</v>
      </c>
      <c r="AP9" s="9">
        <f>VLOOKUP(A9,[1]TAST!$B$1:$F$65536,5,0)</f>
        <v>0.36082474226804123</v>
      </c>
      <c r="AQ9" s="5"/>
      <c r="AR9" s="5"/>
      <c r="AS9" s="5"/>
      <c r="AT9" s="5">
        <f>VLOOKUP(A9,[1]HDLAB!$D$1:$BS$65536,68,0)</f>
        <v>280</v>
      </c>
      <c r="AU9" s="5"/>
      <c r="AV9" s="5">
        <v>1.52</v>
      </c>
      <c r="AW9" s="5"/>
      <c r="AX9" s="5"/>
      <c r="AY9" s="5"/>
      <c r="AZ9" s="5">
        <v>2.25</v>
      </c>
      <c r="BA9" s="5">
        <v>0</v>
      </c>
      <c r="BB9" s="10">
        <f t="shared" si="2"/>
        <v>1.1737089201877267E-3</v>
      </c>
      <c r="BC9" s="11">
        <f t="shared" si="3"/>
        <v>0.20549999999998833</v>
      </c>
      <c r="BD9">
        <f>VLOOKUP(A9,[1]RHe!$B$1:$E$65536,4,0)</f>
        <v>33.799999999999997</v>
      </c>
      <c r="BG9" s="5"/>
      <c r="BH9" s="5"/>
      <c r="BI9" s="5"/>
      <c r="BJ9" s="5"/>
      <c r="BK9" s="5"/>
      <c r="BL9" s="5"/>
      <c r="BM9" s="5"/>
    </row>
    <row r="10" spans="1:66" customFormat="1">
      <c r="A10" s="5" t="s">
        <v>63</v>
      </c>
      <c r="B10" s="5">
        <v>1120308</v>
      </c>
      <c r="C10" s="7">
        <v>4.28</v>
      </c>
      <c r="D10" s="7">
        <v>4.5599999999999996</v>
      </c>
      <c r="E10" s="7">
        <v>10.8</v>
      </c>
      <c r="F10" s="7">
        <v>33.5</v>
      </c>
      <c r="G10" s="7">
        <v>73.5</v>
      </c>
      <c r="H10" s="7">
        <v>160</v>
      </c>
      <c r="I10" s="7"/>
      <c r="J10" s="7">
        <v>3.8</v>
      </c>
      <c r="K10" s="7">
        <v>39</v>
      </c>
      <c r="L10" s="7">
        <v>40</v>
      </c>
      <c r="M10" s="7">
        <v>137</v>
      </c>
      <c r="N10" s="7">
        <v>1.1000000000000001</v>
      </c>
      <c r="O10" s="7">
        <v>129</v>
      </c>
      <c r="P10" s="7">
        <v>111</v>
      </c>
      <c r="Q10" s="7"/>
      <c r="R10" s="7">
        <v>65.05</v>
      </c>
      <c r="S10" s="7">
        <v>63.8</v>
      </c>
      <c r="T10" s="7">
        <f t="shared" si="0"/>
        <v>1.25</v>
      </c>
      <c r="U10" s="7">
        <v>225</v>
      </c>
      <c r="V10" s="7">
        <v>67</v>
      </c>
      <c r="W10" s="7">
        <v>15</v>
      </c>
      <c r="X10" s="5"/>
      <c r="Y10" s="5">
        <v>2640</v>
      </c>
      <c r="Z10" s="5">
        <v>8.2100000000000009</v>
      </c>
      <c r="AA10" s="5">
        <v>6</v>
      </c>
      <c r="AB10" s="5">
        <v>133</v>
      </c>
      <c r="AC10" s="5">
        <v>3.8</v>
      </c>
      <c r="AD10" s="5"/>
      <c r="AE10" s="5">
        <v>8.1999999999999993</v>
      </c>
      <c r="AF10">
        <f t="shared" si="1"/>
        <v>18.859999999999996</v>
      </c>
      <c r="AG10" s="5">
        <v>2.2999999999999998</v>
      </c>
      <c r="AH10" s="5">
        <f>VLOOKUP(A10,[1]HDLAB!$D$1:$BI$65536,58,0)</f>
        <v>0.78</v>
      </c>
      <c r="AI10" s="5">
        <f>VLOOKUP(A10,[1]HDLAB!$D$1:$BK$65536,60,0)</f>
        <v>1.5</v>
      </c>
      <c r="AJ10" s="8">
        <f>VLOOKUP(A10,[1]HDLAB!$D$1:$CA$65536,76,0)</f>
        <v>1.7035303809977949</v>
      </c>
      <c r="AK10" s="5"/>
      <c r="AL10" s="5"/>
      <c r="AM10" s="5">
        <v>60</v>
      </c>
      <c r="AN10" s="5">
        <v>177</v>
      </c>
      <c r="AO10" s="5">
        <v>978.3</v>
      </c>
      <c r="AP10" s="9">
        <f>VLOOKUP(A10,[1]TAST!$B$1:$F$65536,5,0)</f>
        <v>0.33898305084745761</v>
      </c>
      <c r="AQ10" s="5"/>
      <c r="AR10" s="5"/>
      <c r="AS10" s="5"/>
      <c r="AT10" s="5">
        <f>VLOOKUP(A10,[1]HDLAB!$D$1:$BS$65536,68,0)</f>
        <v>0</v>
      </c>
      <c r="AU10" s="5"/>
      <c r="AV10" s="5">
        <v>1.39</v>
      </c>
      <c r="AW10" s="5"/>
      <c r="AX10" s="5"/>
      <c r="AY10" s="5"/>
      <c r="AZ10" s="5">
        <v>0.75</v>
      </c>
      <c r="BA10" s="5">
        <v>25</v>
      </c>
      <c r="BB10" s="10">
        <f t="shared" si="2"/>
        <v>1.9592476489028215E-2</v>
      </c>
      <c r="BC10" s="11">
        <f t="shared" si="3"/>
        <v>4.9874999999999998</v>
      </c>
      <c r="BD10">
        <f>VLOOKUP(A10,[1]RHe!$B$1:$E$65536,4,0)</f>
        <v>25.8</v>
      </c>
      <c r="BG10" s="5"/>
      <c r="BH10" s="5"/>
      <c r="BI10" s="5"/>
      <c r="BJ10" s="5"/>
      <c r="BK10" s="5"/>
      <c r="BL10" s="5"/>
      <c r="BM10" s="5"/>
      <c r="BN10" s="5"/>
    </row>
    <row r="11" spans="1:66" customFormat="1">
      <c r="A11" s="5" t="s">
        <v>64</v>
      </c>
      <c r="B11" s="5">
        <v>1120308</v>
      </c>
      <c r="C11" s="7">
        <v>5.39</v>
      </c>
      <c r="D11" s="7">
        <v>3.48</v>
      </c>
      <c r="E11" s="7">
        <v>10.5</v>
      </c>
      <c r="F11" s="7">
        <v>31.7</v>
      </c>
      <c r="G11" s="7">
        <v>91.1</v>
      </c>
      <c r="H11" s="7">
        <v>177</v>
      </c>
      <c r="I11" s="7"/>
      <c r="J11" s="7">
        <v>3.8</v>
      </c>
      <c r="K11" s="7">
        <v>13</v>
      </c>
      <c r="L11" s="7">
        <v>13</v>
      </c>
      <c r="M11" s="7">
        <v>67</v>
      </c>
      <c r="N11" s="7">
        <v>0.9</v>
      </c>
      <c r="O11" s="7">
        <v>147</v>
      </c>
      <c r="P11" s="7">
        <v>220</v>
      </c>
      <c r="Q11" s="7">
        <v>230</v>
      </c>
      <c r="R11" s="7">
        <v>66.3</v>
      </c>
      <c r="S11" s="7">
        <v>64.5</v>
      </c>
      <c r="T11" s="7">
        <f t="shared" si="0"/>
        <v>1.7999999999999972</v>
      </c>
      <c r="U11" s="7">
        <v>225</v>
      </c>
      <c r="V11" s="7">
        <v>113</v>
      </c>
      <c r="W11" s="7">
        <v>31</v>
      </c>
      <c r="X11" s="5"/>
      <c r="Y11" s="5">
        <v>4080</v>
      </c>
      <c r="Z11" s="5">
        <v>8.19</v>
      </c>
      <c r="AA11" s="5">
        <v>9.1999999999999993</v>
      </c>
      <c r="AB11" s="5">
        <v>140</v>
      </c>
      <c r="AC11" s="5">
        <v>4.5</v>
      </c>
      <c r="AD11" s="5"/>
      <c r="AE11" s="5">
        <v>9.1999999999999993</v>
      </c>
      <c r="AF11">
        <f t="shared" si="1"/>
        <v>36.799999999999997</v>
      </c>
      <c r="AG11" s="5">
        <v>4</v>
      </c>
      <c r="AH11" s="5">
        <f>VLOOKUP(A11,[1]HDLAB!$D$1:$BI$65536,58,0)</f>
        <v>0.73</v>
      </c>
      <c r="AI11" s="5">
        <f>VLOOKUP(A11,[1]HDLAB!$D$1:$BK$65536,60,0)</f>
        <v>1.29</v>
      </c>
      <c r="AJ11" s="8">
        <f>VLOOKUP(A11,[1]HDLAB!$D$1:$CA$65536,76,0)</f>
        <v>1.4940420627846838</v>
      </c>
      <c r="AK11" s="5"/>
      <c r="AL11" s="5"/>
      <c r="AM11" s="5">
        <v>56</v>
      </c>
      <c r="AN11" s="5">
        <v>202</v>
      </c>
      <c r="AO11" s="5">
        <v>578.6</v>
      </c>
      <c r="AP11" s="9">
        <f>VLOOKUP(A11,[1]TAST!$B$1:$F$65536,5,0)</f>
        <v>0.27722772277227725</v>
      </c>
      <c r="AQ11" s="5"/>
      <c r="AR11" s="5"/>
      <c r="AS11" s="5"/>
      <c r="AT11" s="5">
        <f>VLOOKUP(A11,[1]HDLAB!$D$1:$BS$65536,68,0)</f>
        <v>0</v>
      </c>
      <c r="AU11" s="5"/>
      <c r="AV11" s="5">
        <v>1.18</v>
      </c>
      <c r="AW11" s="5">
        <v>6.6</v>
      </c>
      <c r="AX11" s="5"/>
      <c r="AY11" s="5"/>
      <c r="AZ11" s="5">
        <v>0</v>
      </c>
      <c r="BA11" s="5">
        <v>25</v>
      </c>
      <c r="BB11" s="10">
        <f t="shared" si="2"/>
        <v>2.7906976744186001E-2</v>
      </c>
      <c r="BC11" s="11">
        <f t="shared" si="3"/>
        <v>7.559999999999989</v>
      </c>
      <c r="BD11">
        <f>VLOOKUP(A11,[1]RHe!$B$1:$E$65536,4,0)</f>
        <v>34</v>
      </c>
      <c r="BG11" s="5"/>
      <c r="BH11" s="5"/>
      <c r="BI11" s="5"/>
      <c r="BJ11" s="5"/>
      <c r="BK11" s="5"/>
      <c r="BL11" s="5"/>
      <c r="BM11" s="5"/>
      <c r="BN11" s="5"/>
    </row>
    <row r="12" spans="1:66" customFormat="1">
      <c r="A12" s="5" t="s">
        <v>65</v>
      </c>
      <c r="B12" s="5">
        <v>1120308</v>
      </c>
      <c r="C12" s="7">
        <v>7.8</v>
      </c>
      <c r="D12" s="7">
        <v>4.59</v>
      </c>
      <c r="E12" s="7">
        <v>9.3000000000000007</v>
      </c>
      <c r="F12" s="7">
        <v>31</v>
      </c>
      <c r="G12" s="7">
        <v>67.5</v>
      </c>
      <c r="H12" s="7">
        <v>183</v>
      </c>
      <c r="I12" s="7"/>
      <c r="J12" s="7">
        <v>3.9</v>
      </c>
      <c r="K12" s="7">
        <v>17</v>
      </c>
      <c r="L12" s="7">
        <v>19</v>
      </c>
      <c r="M12" s="7">
        <v>93</v>
      </c>
      <c r="N12" s="7">
        <v>0.5</v>
      </c>
      <c r="O12" s="7">
        <v>120</v>
      </c>
      <c r="P12" s="7">
        <v>285</v>
      </c>
      <c r="Q12" s="7"/>
      <c r="R12" s="7">
        <v>67.75</v>
      </c>
      <c r="S12" s="7">
        <v>66.5</v>
      </c>
      <c r="T12" s="7">
        <f t="shared" si="0"/>
        <v>1.25</v>
      </c>
      <c r="U12" s="7">
        <v>240</v>
      </c>
      <c r="V12" s="7">
        <v>67</v>
      </c>
      <c r="W12" s="7">
        <v>15</v>
      </c>
      <c r="X12" s="5"/>
      <c r="Y12" s="5">
        <v>2640</v>
      </c>
      <c r="Z12" s="5">
        <v>8.6199999999999992</v>
      </c>
      <c r="AA12" s="5">
        <v>6</v>
      </c>
      <c r="AB12" s="5">
        <v>139</v>
      </c>
      <c r="AC12" s="5">
        <v>4.2</v>
      </c>
      <c r="AD12" s="5"/>
      <c r="AE12" s="5">
        <v>7.8</v>
      </c>
      <c r="AF12">
        <f t="shared" si="1"/>
        <v>36.660000000000004</v>
      </c>
      <c r="AG12" s="5">
        <v>4.7</v>
      </c>
      <c r="AH12" s="5">
        <f>VLOOKUP(A12,[1]HDLAB!$D$1:$BI$65536,58,0)</f>
        <v>0.78</v>
      </c>
      <c r="AI12" s="5">
        <f>VLOOKUP(A12,[1]HDLAB!$D$1:$BK$65536,60,0)</f>
        <v>1.5</v>
      </c>
      <c r="AJ12" s="8">
        <f>VLOOKUP(A12,[1]HDLAB!$D$1:$CA$65536,76,0)</f>
        <v>1.7113409742348478</v>
      </c>
      <c r="AK12" s="5"/>
      <c r="AL12" s="5"/>
      <c r="AM12" s="5">
        <v>64</v>
      </c>
      <c r="AN12" s="5">
        <v>303</v>
      </c>
      <c r="AO12" s="5">
        <v>153.80000000000001</v>
      </c>
      <c r="AP12" s="9">
        <f>VLOOKUP(A12,[1]TAST!$B$1:$F$65536,5,0)</f>
        <v>0.21122112211221122</v>
      </c>
      <c r="AQ12" s="5"/>
      <c r="AR12" s="5"/>
      <c r="AS12" s="5"/>
      <c r="AT12" s="5">
        <f>VLOOKUP(A12,[1]HDLAB!$D$1:$BS$65536,68,0)</f>
        <v>0</v>
      </c>
      <c r="AU12" s="5"/>
      <c r="AV12" s="5">
        <v>1.26</v>
      </c>
      <c r="AW12" s="5"/>
      <c r="AX12" s="5"/>
      <c r="AY12" s="5"/>
      <c r="AZ12" s="5">
        <v>0</v>
      </c>
      <c r="BA12" s="5">
        <v>50</v>
      </c>
      <c r="BB12" s="10">
        <f t="shared" si="2"/>
        <v>1.8796992481203006E-2</v>
      </c>
      <c r="BC12" s="11">
        <f t="shared" si="3"/>
        <v>5.2125000000000004</v>
      </c>
      <c r="BD12">
        <f>VLOOKUP(A12,[1]RHe!$B$1:$E$65536,4,0)</f>
        <v>19.5</v>
      </c>
      <c r="BG12" s="5"/>
      <c r="BH12" s="5"/>
      <c r="BI12" s="5"/>
      <c r="BJ12" s="5"/>
      <c r="BK12" s="5"/>
      <c r="BL12" s="5"/>
      <c r="BM12" s="5"/>
      <c r="BN12" s="5"/>
    </row>
    <row r="13" spans="1:66" customFormat="1">
      <c r="A13" s="5" t="s">
        <v>66</v>
      </c>
      <c r="B13" s="5">
        <v>1120308</v>
      </c>
      <c r="C13" s="7">
        <v>7.15</v>
      </c>
      <c r="D13" s="7">
        <v>3.13</v>
      </c>
      <c r="E13" s="7">
        <v>10</v>
      </c>
      <c r="F13" s="7">
        <v>30.6</v>
      </c>
      <c r="G13" s="7">
        <v>97.8</v>
      </c>
      <c r="H13" s="7">
        <v>190</v>
      </c>
      <c r="I13" s="7"/>
      <c r="J13" s="7">
        <v>4</v>
      </c>
      <c r="K13" s="7">
        <v>9</v>
      </c>
      <c r="L13" s="7">
        <v>6</v>
      </c>
      <c r="M13" s="7">
        <v>67</v>
      </c>
      <c r="N13" s="7">
        <v>0.5</v>
      </c>
      <c r="O13" s="7">
        <v>169</v>
      </c>
      <c r="P13" s="7">
        <v>316</v>
      </c>
      <c r="Q13" s="7">
        <v>133</v>
      </c>
      <c r="R13" s="7">
        <v>65.400000000000006</v>
      </c>
      <c r="S13" s="7">
        <v>63.5</v>
      </c>
      <c r="T13" s="7">
        <f t="shared" si="0"/>
        <v>1.9000000000000057</v>
      </c>
      <c r="U13" s="7">
        <v>240</v>
      </c>
      <c r="V13" s="7">
        <v>99</v>
      </c>
      <c r="W13" s="7">
        <v>22</v>
      </c>
      <c r="X13" s="5"/>
      <c r="Y13" s="5">
        <v>4080</v>
      </c>
      <c r="Z13" s="5">
        <v>11.54</v>
      </c>
      <c r="AA13" s="5">
        <v>9.6999999999999993</v>
      </c>
      <c r="AB13" s="5">
        <v>142</v>
      </c>
      <c r="AC13" s="5">
        <v>3.7</v>
      </c>
      <c r="AD13" s="5"/>
      <c r="AE13" s="5">
        <v>9.1</v>
      </c>
      <c r="AF13">
        <f t="shared" si="1"/>
        <v>46.41</v>
      </c>
      <c r="AG13" s="5">
        <v>5.0999999999999996</v>
      </c>
      <c r="AH13" s="5">
        <f>VLOOKUP(A13,[1]HDLAB!$D$1:$BI$65536,58,0)</f>
        <v>0.78</v>
      </c>
      <c r="AI13" s="5">
        <f>VLOOKUP(A13,[1]HDLAB!$D$1:$BK$65536,60,0)</f>
        <v>1.5</v>
      </c>
      <c r="AJ13" s="8">
        <f>VLOOKUP(A13,[1]HDLAB!$D$1:$CA$65536,76,0)</f>
        <v>1.7559752479981217</v>
      </c>
      <c r="AK13" s="5"/>
      <c r="AL13" s="5"/>
      <c r="AM13" s="5">
        <v>48</v>
      </c>
      <c r="AN13" s="5">
        <v>238</v>
      </c>
      <c r="AO13" s="5">
        <v>411</v>
      </c>
      <c r="AP13" s="9">
        <f>VLOOKUP(A13,[1]TAST!$B$1:$F$65536,5,0)</f>
        <v>0.20168067226890757</v>
      </c>
      <c r="AQ13" s="5"/>
      <c r="AR13" s="5"/>
      <c r="AS13" s="5"/>
      <c r="AT13" s="5">
        <f>VLOOKUP(A13,[1]HDLAB!$D$1:$BS$65536,68,0)</f>
        <v>0</v>
      </c>
      <c r="AU13" s="5"/>
      <c r="AV13" s="5">
        <v>1.58</v>
      </c>
      <c r="AW13" s="5">
        <v>7.2</v>
      </c>
      <c r="AX13" s="5"/>
      <c r="AY13" s="5"/>
      <c r="AZ13" s="5">
        <v>0</v>
      </c>
      <c r="BA13" s="5">
        <v>0</v>
      </c>
      <c r="BB13" s="10">
        <f t="shared" si="2"/>
        <v>2.9921259842519775E-2</v>
      </c>
      <c r="BC13" s="11">
        <f t="shared" si="3"/>
        <v>8.0940000000000243</v>
      </c>
      <c r="BD13">
        <f>VLOOKUP(A13,[1]RHe!$B$1:$E$65536,4,0)</f>
        <v>33.9</v>
      </c>
      <c r="BG13" s="5"/>
      <c r="BH13" s="5"/>
      <c r="BI13" s="5"/>
      <c r="BJ13" s="5"/>
      <c r="BK13" s="5"/>
      <c r="BL13" s="5"/>
      <c r="BM13" s="5"/>
      <c r="BN13" s="5"/>
    </row>
    <row r="14" spans="1:66" customFormat="1">
      <c r="A14" s="5" t="s">
        <v>67</v>
      </c>
      <c r="B14" s="5">
        <v>1120308</v>
      </c>
      <c r="C14" s="7">
        <v>3.12</v>
      </c>
      <c r="D14" s="7">
        <v>3.84</v>
      </c>
      <c r="E14" s="7">
        <v>11.8</v>
      </c>
      <c r="F14" s="7">
        <v>36.6</v>
      </c>
      <c r="G14" s="7">
        <v>95.3</v>
      </c>
      <c r="H14" s="7">
        <v>54</v>
      </c>
      <c r="I14" s="7"/>
      <c r="J14" s="7">
        <v>4.0999999999999996</v>
      </c>
      <c r="K14" s="7">
        <v>25</v>
      </c>
      <c r="L14" s="7">
        <v>16</v>
      </c>
      <c r="M14" s="7">
        <v>93</v>
      </c>
      <c r="N14" s="7">
        <v>0.9</v>
      </c>
      <c r="O14" s="7">
        <v>148</v>
      </c>
      <c r="P14" s="7">
        <v>77</v>
      </c>
      <c r="Q14" s="7"/>
      <c r="R14" s="7">
        <v>47</v>
      </c>
      <c r="S14" s="7">
        <v>46</v>
      </c>
      <c r="T14" s="7">
        <f t="shared" si="0"/>
        <v>1</v>
      </c>
      <c r="U14" s="7">
        <v>210</v>
      </c>
      <c r="V14" s="7">
        <v>46</v>
      </c>
      <c r="W14" s="7">
        <v>10</v>
      </c>
      <c r="X14" s="5"/>
      <c r="Y14" s="5">
        <v>2640</v>
      </c>
      <c r="Z14" s="5">
        <v>8.23</v>
      </c>
      <c r="AA14" s="5">
        <v>6.2</v>
      </c>
      <c r="AB14" s="5">
        <v>137</v>
      </c>
      <c r="AC14" s="5">
        <v>5.5</v>
      </c>
      <c r="AD14" s="5"/>
      <c r="AE14" s="5">
        <v>8.4</v>
      </c>
      <c r="AF14">
        <f t="shared" si="1"/>
        <v>31.080000000000002</v>
      </c>
      <c r="AG14" s="5">
        <v>3.7</v>
      </c>
      <c r="AH14" s="5">
        <f>VLOOKUP(A14,[1]HDLAB!$D$1:$BI$65536,58,0)</f>
        <v>0.78</v>
      </c>
      <c r="AI14" s="5">
        <f>VLOOKUP(A14,[1]HDLAB!$D$1:$BK$65536,60,0)</f>
        <v>1.53</v>
      </c>
      <c r="AJ14" s="8">
        <f>VLOOKUP(A14,[1]HDLAB!$D$1:$CA$65536,76,0)</f>
        <v>1.734355889875449</v>
      </c>
      <c r="AK14" s="5"/>
      <c r="AL14" s="5"/>
      <c r="AM14" s="5">
        <v>52</v>
      </c>
      <c r="AN14" s="5">
        <v>230</v>
      </c>
      <c r="AO14" s="5">
        <v>1212.0999999999999</v>
      </c>
      <c r="AP14" s="9">
        <f>VLOOKUP(A14,[1]TAST!$B$1:$F$65536,5,0)</f>
        <v>0.22608695652173913</v>
      </c>
      <c r="AQ14" s="5"/>
      <c r="AR14" s="5"/>
      <c r="AS14" s="5"/>
      <c r="AT14" s="5">
        <f>VLOOKUP(A14,[1]HDLAB!$D$1:$BS$65536,68,0)</f>
        <v>0</v>
      </c>
      <c r="AU14" s="5"/>
      <c r="AV14" s="5">
        <v>1.45</v>
      </c>
      <c r="AW14" s="5"/>
      <c r="AX14" s="5"/>
      <c r="AY14" s="5"/>
      <c r="AZ14" s="5">
        <v>0.75</v>
      </c>
      <c r="BA14" s="5">
        <v>25</v>
      </c>
      <c r="BB14" s="10">
        <f t="shared" si="2"/>
        <v>2.1739130434782608E-2</v>
      </c>
      <c r="BC14" s="11">
        <f t="shared" si="3"/>
        <v>4.1100000000000003</v>
      </c>
      <c r="BD14">
        <f>VLOOKUP(A14,[1]RHe!$B$1:$E$65536,4,0)</f>
        <v>30.9</v>
      </c>
      <c r="BG14" s="5"/>
      <c r="BH14" s="5"/>
      <c r="BI14" s="5"/>
      <c r="BJ14" s="5"/>
      <c r="BK14" s="5"/>
      <c r="BL14" s="5"/>
      <c r="BM14" s="5"/>
    </row>
    <row r="15" spans="1:66" customFormat="1">
      <c r="A15" s="5" t="s">
        <v>68</v>
      </c>
      <c r="B15" s="5">
        <v>1120308</v>
      </c>
      <c r="C15" s="7">
        <v>8.66</v>
      </c>
      <c r="D15" s="7">
        <v>3.41</v>
      </c>
      <c r="E15" s="7">
        <v>10.1</v>
      </c>
      <c r="F15" s="7">
        <v>31.1</v>
      </c>
      <c r="G15" s="7">
        <v>91.2</v>
      </c>
      <c r="H15" s="7">
        <v>302</v>
      </c>
      <c r="I15" s="7"/>
      <c r="J15" s="7">
        <v>3.4</v>
      </c>
      <c r="K15" s="7">
        <v>11</v>
      </c>
      <c r="L15" s="7">
        <v>10</v>
      </c>
      <c r="M15" s="7">
        <v>48</v>
      </c>
      <c r="N15" s="7">
        <v>0.5</v>
      </c>
      <c r="O15" s="7">
        <v>141</v>
      </c>
      <c r="P15" s="7">
        <v>421</v>
      </c>
      <c r="Q15" s="7">
        <v>154</v>
      </c>
      <c r="R15" s="7">
        <v>76.8</v>
      </c>
      <c r="S15" s="7">
        <v>75.05</v>
      </c>
      <c r="T15" s="7">
        <f t="shared" si="0"/>
        <v>1.75</v>
      </c>
      <c r="U15" s="7">
        <v>240</v>
      </c>
      <c r="V15" s="7">
        <v>88</v>
      </c>
      <c r="W15" s="7">
        <v>20</v>
      </c>
      <c r="X15" s="5"/>
      <c r="Y15" s="5">
        <v>2640</v>
      </c>
      <c r="Z15" s="5">
        <v>7.77</v>
      </c>
      <c r="AA15" s="5">
        <v>6.7</v>
      </c>
      <c r="AB15" s="5">
        <v>140</v>
      </c>
      <c r="AC15" s="5">
        <v>4.5999999999999996</v>
      </c>
      <c r="AD15" s="5"/>
      <c r="AE15" s="5">
        <v>8.1999999999999993</v>
      </c>
      <c r="AF15">
        <f t="shared" si="1"/>
        <v>49.199999999999996</v>
      </c>
      <c r="AG15" s="5">
        <v>6</v>
      </c>
      <c r="AH15" s="5">
        <f>VLOOKUP(A15,[1]HDLAB!$D$1:$BI$65536,58,0)</f>
        <v>0.77</v>
      </c>
      <c r="AI15" s="5">
        <f>VLOOKUP(A15,[1]HDLAB!$D$1:$BK$65536,60,0)</f>
        <v>1.48</v>
      </c>
      <c r="AJ15" s="8">
        <f>VLOOKUP(A15,[1]HDLAB!$D$1:$CA$65536,76,0)</f>
        <v>1.7080810081498143</v>
      </c>
      <c r="AK15" s="5"/>
      <c r="AL15" s="5"/>
      <c r="AM15" s="5">
        <v>55</v>
      </c>
      <c r="AN15" s="5">
        <v>291</v>
      </c>
      <c r="AO15" s="5">
        <v>639.4</v>
      </c>
      <c r="AP15" s="9">
        <f>VLOOKUP(A15,[1]TAST!$B$1:$F$65536,5,0)</f>
        <v>0.18900343642611683</v>
      </c>
      <c r="AQ15" s="5"/>
      <c r="AR15" s="5"/>
      <c r="AS15" s="5"/>
      <c r="AT15" s="5">
        <f>VLOOKUP(A15,[1]HDLAB!$D$1:$BS$65536,68,0)</f>
        <v>0</v>
      </c>
      <c r="AU15" s="5"/>
      <c r="AV15" s="5">
        <v>1.4</v>
      </c>
      <c r="AW15" s="5">
        <v>7.6</v>
      </c>
      <c r="AX15" s="5"/>
      <c r="AY15" s="5"/>
      <c r="AZ15" s="5">
        <v>0</v>
      </c>
      <c r="BA15" s="5">
        <v>25</v>
      </c>
      <c r="BB15" s="10">
        <f t="shared" si="2"/>
        <v>2.3317788141239176E-2</v>
      </c>
      <c r="BC15" s="11">
        <f t="shared" si="3"/>
        <v>7.35</v>
      </c>
      <c r="BD15">
        <f>VLOOKUP(A15,[1]RHe!$B$1:$E$65536,4,0)</f>
        <v>32.6</v>
      </c>
      <c r="BG15" s="5"/>
      <c r="BH15" s="5"/>
      <c r="BI15" s="5"/>
      <c r="BJ15" s="5"/>
      <c r="BK15" s="5"/>
      <c r="BL15" s="5"/>
      <c r="BM15" s="5"/>
      <c r="BN15" s="5"/>
    </row>
    <row r="16" spans="1:66" customFormat="1">
      <c r="A16" s="5" t="s">
        <v>69</v>
      </c>
      <c r="B16" s="5">
        <v>1120308</v>
      </c>
      <c r="C16" s="7">
        <v>12</v>
      </c>
      <c r="D16" s="7">
        <v>3.05</v>
      </c>
      <c r="E16" s="7">
        <v>10.1</v>
      </c>
      <c r="F16" s="7">
        <v>30</v>
      </c>
      <c r="G16" s="7">
        <v>98.4</v>
      </c>
      <c r="H16" s="7">
        <v>230</v>
      </c>
      <c r="I16" s="7"/>
      <c r="J16" s="7">
        <v>3.5</v>
      </c>
      <c r="K16" s="7">
        <v>21</v>
      </c>
      <c r="L16" s="7">
        <v>23</v>
      </c>
      <c r="M16" s="7">
        <v>125</v>
      </c>
      <c r="N16" s="7">
        <v>0.4</v>
      </c>
      <c r="O16" s="7">
        <v>140</v>
      </c>
      <c r="P16" s="7">
        <v>154</v>
      </c>
      <c r="Q16" s="7"/>
      <c r="R16" s="7">
        <v>47.65</v>
      </c>
      <c r="S16" s="7">
        <v>46.1</v>
      </c>
      <c r="T16" s="7">
        <f t="shared" si="0"/>
        <v>1.5499999999999972</v>
      </c>
      <c r="U16" s="7">
        <v>210</v>
      </c>
      <c r="V16" s="7">
        <v>76</v>
      </c>
      <c r="W16" s="7">
        <v>20</v>
      </c>
      <c r="X16" s="5"/>
      <c r="Y16" s="5">
        <v>2640</v>
      </c>
      <c r="Z16" s="5">
        <v>7.21</v>
      </c>
      <c r="AA16" s="5">
        <v>9</v>
      </c>
      <c r="AB16" s="5">
        <v>131</v>
      </c>
      <c r="AC16" s="5">
        <v>3.8</v>
      </c>
      <c r="AD16" s="5"/>
      <c r="AE16" s="5">
        <v>10.8</v>
      </c>
      <c r="AF16">
        <f t="shared" si="1"/>
        <v>32.400000000000006</v>
      </c>
      <c r="AG16" s="5">
        <v>3</v>
      </c>
      <c r="AH16" s="5">
        <f>VLOOKUP(A16,[1]HDLAB!$D$1:$BI$65536,58,0)</f>
        <v>0.74</v>
      </c>
      <c r="AI16" s="5">
        <f>VLOOKUP(A16,[1]HDLAB!$D$1:$BK$65536,60,0)</f>
        <v>1.34</v>
      </c>
      <c r="AJ16" s="8">
        <f>VLOOKUP(A16,[1]HDLAB!$D$1:$CA$65536,76,0)</f>
        <v>1.5510201895224498</v>
      </c>
      <c r="AK16" s="5"/>
      <c r="AL16" s="5"/>
      <c r="AM16" s="5">
        <v>38</v>
      </c>
      <c r="AN16" s="5">
        <v>196</v>
      </c>
      <c r="AO16" s="5">
        <v>1093.5</v>
      </c>
      <c r="AP16" s="9">
        <f>VLOOKUP(A16,[1]TAST!$B$1:$F$65536,5,0)</f>
        <v>0.19387755102040816</v>
      </c>
      <c r="AQ16" s="5"/>
      <c r="AR16" s="5"/>
      <c r="AS16" s="5"/>
      <c r="AT16" s="5">
        <f>VLOOKUP(A16,[1]HDLAB!$D$1:$BS$65536,68,0)</f>
        <v>0</v>
      </c>
      <c r="AU16" s="5"/>
      <c r="AV16" s="5">
        <v>1.05</v>
      </c>
      <c r="AW16" s="5"/>
      <c r="AX16" s="5"/>
      <c r="AY16" s="5"/>
      <c r="AZ16" s="5">
        <v>0.75</v>
      </c>
      <c r="BA16" s="5">
        <v>25</v>
      </c>
      <c r="BB16" s="10">
        <f t="shared" si="2"/>
        <v>3.3622559652928354E-2</v>
      </c>
      <c r="BC16" s="11">
        <f t="shared" si="3"/>
        <v>6.0914999999999884</v>
      </c>
      <c r="BD16">
        <f>VLOOKUP(A16,[1]RHe!$B$1:$E$65536,4,0)</f>
        <v>36.9</v>
      </c>
      <c r="BG16" s="5"/>
      <c r="BH16" s="5"/>
      <c r="BI16" s="5"/>
      <c r="BJ16" s="5"/>
      <c r="BK16" s="5"/>
      <c r="BL16" s="5"/>
      <c r="BM16" s="5"/>
      <c r="BN16" s="5"/>
    </row>
    <row r="17" spans="1:66" customFormat="1">
      <c r="A17" s="5" t="s">
        <v>70</v>
      </c>
      <c r="B17" s="5">
        <v>1120308</v>
      </c>
      <c r="C17" s="7">
        <v>9.1999999999999993</v>
      </c>
      <c r="D17" s="7">
        <v>3.49</v>
      </c>
      <c r="E17" s="7">
        <v>10.8</v>
      </c>
      <c r="F17" s="7">
        <v>32.5</v>
      </c>
      <c r="G17" s="7">
        <v>93.1</v>
      </c>
      <c r="H17" s="7">
        <v>211</v>
      </c>
      <c r="I17" s="7"/>
      <c r="J17" s="7">
        <v>3.6</v>
      </c>
      <c r="K17" s="7">
        <v>15</v>
      </c>
      <c r="L17" s="7">
        <v>10</v>
      </c>
      <c r="M17" s="7">
        <v>78</v>
      </c>
      <c r="N17" s="7">
        <v>0.7</v>
      </c>
      <c r="O17" s="7">
        <v>133</v>
      </c>
      <c r="P17" s="7">
        <v>317</v>
      </c>
      <c r="Q17" s="7">
        <v>249</v>
      </c>
      <c r="R17" s="7">
        <v>73.599999999999994</v>
      </c>
      <c r="S17" s="7">
        <v>71.2</v>
      </c>
      <c r="T17" s="7">
        <f t="shared" si="0"/>
        <v>2.3999999999999915</v>
      </c>
      <c r="U17" s="7">
        <v>240</v>
      </c>
      <c r="V17" s="7">
        <v>64</v>
      </c>
      <c r="W17" s="7">
        <v>16</v>
      </c>
      <c r="X17" s="5"/>
      <c r="Y17" s="5">
        <v>2640</v>
      </c>
      <c r="Z17" s="5">
        <v>7.77</v>
      </c>
      <c r="AA17" s="5">
        <v>4.7</v>
      </c>
      <c r="AB17" s="5">
        <v>133</v>
      </c>
      <c r="AC17" s="5">
        <v>3.3</v>
      </c>
      <c r="AD17" s="5"/>
      <c r="AE17" s="5">
        <v>9.8000000000000007</v>
      </c>
      <c r="AF17">
        <f t="shared" si="1"/>
        <v>34.300000000000004</v>
      </c>
      <c r="AG17" s="5">
        <v>3.5</v>
      </c>
      <c r="AH17" s="5">
        <f>VLOOKUP(A17,[1]HDLAB!$D$1:$BI$65536,58,0)</f>
        <v>0.75</v>
      </c>
      <c r="AI17" s="5">
        <f>VLOOKUP(A17,[1]HDLAB!$D$1:$BK$65536,60,0)</f>
        <v>1.39</v>
      </c>
      <c r="AJ17" s="8">
        <f>VLOOKUP(A17,[1]HDLAB!$D$1:$CA$65536,76,0)</f>
        <v>1.6285972948447329</v>
      </c>
      <c r="AK17" s="5"/>
      <c r="AL17" s="5"/>
      <c r="AM17" s="5">
        <v>42</v>
      </c>
      <c r="AN17" s="5">
        <v>226</v>
      </c>
      <c r="AO17" s="5">
        <v>348.1</v>
      </c>
      <c r="AP17" s="9">
        <f>VLOOKUP(A17,[1]TAST!$B$1:$F$65536,5,0)</f>
        <v>0.18584070796460178</v>
      </c>
      <c r="AQ17" s="5"/>
      <c r="AR17" s="5"/>
      <c r="AS17" s="5"/>
      <c r="AT17" s="5">
        <f>VLOOKUP(A17,[1]HDLAB!$D$1:$BS$65536,68,0)</f>
        <v>0</v>
      </c>
      <c r="AU17" s="5"/>
      <c r="AV17" s="5">
        <v>1.22</v>
      </c>
      <c r="AW17" s="5"/>
      <c r="AX17" s="5"/>
      <c r="AY17" s="5"/>
      <c r="AZ17" s="5">
        <v>0</v>
      </c>
      <c r="BA17" s="5">
        <v>25</v>
      </c>
      <c r="BB17" s="10">
        <f t="shared" si="2"/>
        <v>3.3707865168539207E-2</v>
      </c>
      <c r="BC17" s="11">
        <f t="shared" si="3"/>
        <v>9.575999999999965</v>
      </c>
      <c r="BD17">
        <f>VLOOKUP(A17,[1]RHe!$B$1:$E$65536,4,0)</f>
        <v>32.9</v>
      </c>
      <c r="BG17" s="5"/>
      <c r="BH17" s="5"/>
      <c r="BI17" s="5"/>
      <c r="BJ17" s="5"/>
      <c r="BK17" s="5"/>
      <c r="BL17" s="5"/>
      <c r="BM17" s="5"/>
      <c r="BN17" s="5"/>
    </row>
    <row r="18" spans="1:66" customFormat="1">
      <c r="A18" s="5" t="s">
        <v>71</v>
      </c>
      <c r="B18" s="5">
        <v>1120308</v>
      </c>
      <c r="C18" s="7">
        <v>4.29</v>
      </c>
      <c r="D18" s="7">
        <v>4.24</v>
      </c>
      <c r="E18" s="7">
        <v>12.6</v>
      </c>
      <c r="F18" s="7">
        <v>37.9</v>
      </c>
      <c r="G18" s="7">
        <v>89.4</v>
      </c>
      <c r="H18" s="7">
        <v>190</v>
      </c>
      <c r="I18" s="7"/>
      <c r="J18" s="7">
        <v>3.7</v>
      </c>
      <c r="K18" s="7">
        <v>18</v>
      </c>
      <c r="L18" s="7">
        <v>11</v>
      </c>
      <c r="M18" s="7">
        <v>109</v>
      </c>
      <c r="N18" s="7">
        <v>0.8</v>
      </c>
      <c r="O18" s="7">
        <v>129</v>
      </c>
      <c r="P18" s="7">
        <v>165</v>
      </c>
      <c r="Q18" s="7"/>
      <c r="R18" s="7">
        <v>61.45</v>
      </c>
      <c r="S18" s="7">
        <v>59.75</v>
      </c>
      <c r="T18" s="7">
        <f t="shared" si="0"/>
        <v>1.7000000000000028</v>
      </c>
      <c r="U18" s="7">
        <v>240</v>
      </c>
      <c r="V18" s="7">
        <v>77</v>
      </c>
      <c r="W18" s="7">
        <v>17</v>
      </c>
      <c r="X18" s="5"/>
      <c r="Y18" s="5">
        <v>2640</v>
      </c>
      <c r="Z18" s="5">
        <v>9.15</v>
      </c>
      <c r="AA18" s="5">
        <v>6.4</v>
      </c>
      <c r="AB18" s="5">
        <v>134</v>
      </c>
      <c r="AC18" s="5">
        <v>4</v>
      </c>
      <c r="AD18" s="5"/>
      <c r="AE18" s="5">
        <v>8.8000000000000007</v>
      </c>
      <c r="AF18">
        <f t="shared" si="1"/>
        <v>44.88</v>
      </c>
      <c r="AG18" s="5">
        <v>5.0999999999999996</v>
      </c>
      <c r="AH18" s="5">
        <f>VLOOKUP(A18,[1]HDLAB!$D$1:$BI$65536,58,0)</f>
        <v>0.78</v>
      </c>
      <c r="AI18" s="5">
        <f>VLOOKUP(A18,[1]HDLAB!$D$1:$BK$65536,60,0)</f>
        <v>1.51</v>
      </c>
      <c r="AJ18" s="8">
        <f>VLOOKUP(A18,[1]HDLAB!$D$1:$CA$65536,76,0)</f>
        <v>1.7589990763056489</v>
      </c>
      <c r="AK18" s="5"/>
      <c r="AL18" s="5"/>
      <c r="AM18" s="5">
        <v>55</v>
      </c>
      <c r="AN18" s="5">
        <v>194</v>
      </c>
      <c r="AO18" s="5">
        <v>417.9</v>
      </c>
      <c r="AP18" s="9">
        <f>VLOOKUP(A18,[1]TAST!$B$1:$F$65536,5,0)</f>
        <v>0.28350515463917525</v>
      </c>
      <c r="AQ18" s="5"/>
      <c r="AR18" s="5"/>
      <c r="AS18" s="5"/>
      <c r="AT18" s="5">
        <f>VLOOKUP(A18,[1]HDLAB!$D$1:$BS$65536,68,0)</f>
        <v>0</v>
      </c>
      <c r="AU18" s="5"/>
      <c r="AV18" s="5">
        <v>1.36</v>
      </c>
      <c r="AW18" s="5"/>
      <c r="AX18" s="5"/>
      <c r="AY18" s="5"/>
      <c r="AZ18" s="5">
        <v>0</v>
      </c>
      <c r="BA18" s="5">
        <v>25</v>
      </c>
      <c r="BB18" s="10">
        <f t="shared" si="2"/>
        <v>2.8451882845188334E-2</v>
      </c>
      <c r="BC18" s="11">
        <f t="shared" si="3"/>
        <v>6.8340000000000112</v>
      </c>
      <c r="BD18">
        <f>VLOOKUP(A18,[1]RHe!$B$1:$E$65536,4,0)</f>
        <v>31.3</v>
      </c>
      <c r="BG18" s="5"/>
      <c r="BH18" s="5"/>
      <c r="BI18" s="5"/>
      <c r="BJ18" s="5"/>
      <c r="BK18" s="5"/>
      <c r="BL18" s="5"/>
      <c r="BM18" s="5"/>
      <c r="BN18" s="5"/>
    </row>
    <row r="19" spans="1:66" customFormat="1">
      <c r="A19" s="5" t="s">
        <v>72</v>
      </c>
      <c r="B19" s="5">
        <v>1120308</v>
      </c>
      <c r="C19" s="7">
        <v>5.0199999999999996</v>
      </c>
      <c r="D19" s="7">
        <v>3.74</v>
      </c>
      <c r="E19" s="7">
        <v>11.4</v>
      </c>
      <c r="F19" s="7">
        <v>34.9</v>
      </c>
      <c r="G19" s="7">
        <v>93.3</v>
      </c>
      <c r="H19" s="7">
        <v>120</v>
      </c>
      <c r="I19" s="7"/>
      <c r="J19" s="7">
        <v>4</v>
      </c>
      <c r="K19" s="7">
        <v>19</v>
      </c>
      <c r="L19" s="7">
        <v>9</v>
      </c>
      <c r="M19" s="7">
        <v>61</v>
      </c>
      <c r="N19" s="7">
        <v>0.8</v>
      </c>
      <c r="O19" s="7">
        <v>168</v>
      </c>
      <c r="P19" s="7">
        <v>111</v>
      </c>
      <c r="Q19" s="7"/>
      <c r="R19" s="7">
        <v>53.9</v>
      </c>
      <c r="S19" s="7">
        <v>52.4</v>
      </c>
      <c r="T19" s="7">
        <f t="shared" si="0"/>
        <v>1.5</v>
      </c>
      <c r="U19" s="7">
        <v>240</v>
      </c>
      <c r="V19" s="7">
        <v>66</v>
      </c>
      <c r="W19" s="7">
        <v>13</v>
      </c>
      <c r="X19" s="5"/>
      <c r="Y19" s="5">
        <v>2640</v>
      </c>
      <c r="Z19" s="5">
        <v>11.86</v>
      </c>
      <c r="AA19" s="5">
        <v>8</v>
      </c>
      <c r="AB19" s="5">
        <v>139</v>
      </c>
      <c r="AC19" s="5">
        <v>5.4</v>
      </c>
      <c r="AD19" s="5"/>
      <c r="AE19" s="5">
        <v>8.1999999999999993</v>
      </c>
      <c r="AF19">
        <f t="shared" si="1"/>
        <v>39.359999999999992</v>
      </c>
      <c r="AG19" s="5">
        <v>4.8</v>
      </c>
      <c r="AH19" s="5">
        <f>VLOOKUP(A19,[1]HDLAB!$D$1:$BI$65536,58,0)</f>
        <v>0.8</v>
      </c>
      <c r="AI19" s="5">
        <f>VLOOKUP(A19,[1]HDLAB!$D$1:$BK$65536,60,0)</f>
        <v>1.62</v>
      </c>
      <c r="AJ19" s="8">
        <f>VLOOKUP(A19,[1]HDLAB!$D$1:$CA$65536,76,0)</f>
        <v>1.8967627341373579</v>
      </c>
      <c r="AK19" s="5"/>
      <c r="AL19" s="5"/>
      <c r="AM19" s="5">
        <v>93</v>
      </c>
      <c r="AN19" s="5">
        <v>205</v>
      </c>
      <c r="AO19" s="5">
        <v>888.6</v>
      </c>
      <c r="AP19" s="9">
        <f>VLOOKUP(A19,[1]TAST!$B$1:$F$65536,5,0)</f>
        <v>0.45365853658536587</v>
      </c>
      <c r="AQ19" s="5"/>
      <c r="AR19" s="5"/>
      <c r="AS19" s="5"/>
      <c r="AT19" s="5">
        <f>VLOOKUP(A19,[1]HDLAB!$D$1:$BS$65536,68,0)</f>
        <v>0</v>
      </c>
      <c r="AU19" s="5"/>
      <c r="AV19" s="5">
        <v>1.57</v>
      </c>
      <c r="AW19" s="5"/>
      <c r="AX19" s="5"/>
      <c r="AY19" s="5"/>
      <c r="AZ19" s="5">
        <v>0.75</v>
      </c>
      <c r="BA19" s="5">
        <v>50</v>
      </c>
      <c r="BB19" s="10">
        <f t="shared" si="2"/>
        <v>2.8625954198473282E-2</v>
      </c>
      <c r="BC19" s="11">
        <f t="shared" si="3"/>
        <v>6.2549999999999999</v>
      </c>
      <c r="BD19">
        <f>VLOOKUP(A19,[1]RHe!$B$1:$E$65536,4,0)</f>
        <v>34.700000000000003</v>
      </c>
      <c r="BG19" s="5"/>
      <c r="BH19" s="5"/>
      <c r="BI19" s="5"/>
      <c r="BJ19" s="5"/>
      <c r="BK19" s="5"/>
      <c r="BL19" s="5"/>
      <c r="BM19" s="5"/>
      <c r="BN19" s="5"/>
    </row>
    <row r="20" spans="1:66" customFormat="1">
      <c r="A20" s="5" t="s">
        <v>73</v>
      </c>
      <c r="B20" s="5">
        <v>1120308</v>
      </c>
      <c r="C20" s="7">
        <v>8.2200000000000006</v>
      </c>
      <c r="D20" s="7">
        <v>2.86</v>
      </c>
      <c r="E20" s="7">
        <v>9.6</v>
      </c>
      <c r="F20" s="7">
        <v>29.7</v>
      </c>
      <c r="G20" s="7">
        <v>103.8</v>
      </c>
      <c r="H20" s="7">
        <v>191</v>
      </c>
      <c r="I20" s="7"/>
      <c r="J20" s="7">
        <v>3.8</v>
      </c>
      <c r="K20" s="7">
        <v>15</v>
      </c>
      <c r="L20" s="7">
        <v>10</v>
      </c>
      <c r="M20" s="7">
        <v>80</v>
      </c>
      <c r="N20" s="7">
        <v>0.4</v>
      </c>
      <c r="O20" s="7">
        <v>199</v>
      </c>
      <c r="P20" s="7">
        <v>214</v>
      </c>
      <c r="Q20" s="7">
        <v>97</v>
      </c>
      <c r="R20" s="7">
        <v>63.05</v>
      </c>
      <c r="S20" s="7">
        <v>60.7</v>
      </c>
      <c r="T20" s="7">
        <f t="shared" si="0"/>
        <v>2.3499999999999943</v>
      </c>
      <c r="U20" s="7">
        <v>240</v>
      </c>
      <c r="V20" s="7">
        <v>77</v>
      </c>
      <c r="W20" s="7">
        <v>18</v>
      </c>
      <c r="X20" s="5"/>
      <c r="Y20" s="5">
        <v>2640</v>
      </c>
      <c r="Z20" s="5">
        <v>9.3800000000000008</v>
      </c>
      <c r="AA20" s="5">
        <v>6</v>
      </c>
      <c r="AB20" s="5">
        <v>139</v>
      </c>
      <c r="AC20" s="5">
        <v>4.5999999999999996</v>
      </c>
      <c r="AD20" s="5"/>
      <c r="AE20" s="5">
        <v>9.1999999999999993</v>
      </c>
      <c r="AF20">
        <f t="shared" si="1"/>
        <v>61.639999999999993</v>
      </c>
      <c r="AG20" s="5">
        <v>6.7</v>
      </c>
      <c r="AH20" s="5">
        <v>0.77</v>
      </c>
      <c r="AI20" s="5">
        <v>1.5</v>
      </c>
      <c r="AJ20" s="8">
        <f>VLOOKUP(A20,[1]HDLAB!$D$1:$CA$65536,76,0)</f>
        <v>1.7238295750044299</v>
      </c>
      <c r="AK20" s="5"/>
      <c r="AL20" s="5"/>
      <c r="AM20" s="5">
        <v>41</v>
      </c>
      <c r="AN20" s="5">
        <v>203</v>
      </c>
      <c r="AO20" s="5">
        <v>772.6</v>
      </c>
      <c r="AP20" s="9">
        <f>VLOOKUP(A20,[1]TAST!$B$1:$F$65536,5,0)</f>
        <v>0.2019704433497537</v>
      </c>
      <c r="AQ20" s="5"/>
      <c r="AR20" s="5"/>
      <c r="AS20" s="5"/>
      <c r="AT20" s="5">
        <f>VLOOKUP(A20,[1]HDLAB!$D$1:$BS$65536,68,0)</f>
        <v>0</v>
      </c>
      <c r="AU20" s="5"/>
      <c r="AV20" s="5">
        <v>1.52</v>
      </c>
      <c r="AW20" s="5"/>
      <c r="AX20" s="5"/>
      <c r="AY20" s="5"/>
      <c r="AZ20" s="5">
        <v>0</v>
      </c>
      <c r="BA20" s="5">
        <v>0</v>
      </c>
      <c r="BB20" s="10">
        <f t="shared" si="2"/>
        <v>3.8714991762767617E-2</v>
      </c>
      <c r="BC20" s="11">
        <f t="shared" si="3"/>
        <v>9.7994999999999752</v>
      </c>
      <c r="BD20">
        <f>VLOOKUP(A20,[1]RHe!$B$1:$E$65536,4,0)</f>
        <v>36.5</v>
      </c>
      <c r="BG20" s="5"/>
      <c r="BH20" s="5"/>
      <c r="BI20" s="5"/>
      <c r="BJ20" s="5"/>
      <c r="BK20" s="5"/>
      <c r="BL20" s="5"/>
      <c r="BM20" s="5"/>
      <c r="BN20" s="5"/>
    </row>
    <row r="21" spans="1:66" customFormat="1">
      <c r="A21" s="5" t="s">
        <v>74</v>
      </c>
      <c r="B21" s="5">
        <v>1120308</v>
      </c>
      <c r="C21" s="7">
        <v>7.62</v>
      </c>
      <c r="D21" s="7">
        <v>3.75</v>
      </c>
      <c r="E21" s="7">
        <v>9</v>
      </c>
      <c r="F21" s="7">
        <v>27.5</v>
      </c>
      <c r="G21" s="7">
        <v>73.3</v>
      </c>
      <c r="H21" s="7">
        <v>211</v>
      </c>
      <c r="I21" s="7"/>
      <c r="J21" s="7">
        <v>3.1</v>
      </c>
      <c r="K21" s="7">
        <v>18</v>
      </c>
      <c r="L21" s="7">
        <v>10</v>
      </c>
      <c r="M21" s="7">
        <v>80</v>
      </c>
      <c r="N21" s="7">
        <v>0.5</v>
      </c>
      <c r="O21" s="7">
        <v>182</v>
      </c>
      <c r="P21" s="7">
        <v>170</v>
      </c>
      <c r="Q21" s="7">
        <v>135</v>
      </c>
      <c r="R21" s="7">
        <v>44.85</v>
      </c>
      <c r="S21" s="7">
        <v>42.85</v>
      </c>
      <c r="T21" s="7">
        <f t="shared" si="0"/>
        <v>2</v>
      </c>
      <c r="U21" s="7">
        <v>210</v>
      </c>
      <c r="V21" s="7">
        <v>60</v>
      </c>
      <c r="W21" s="7">
        <v>17</v>
      </c>
      <c r="X21" s="5"/>
      <c r="Y21" s="5">
        <v>2640</v>
      </c>
      <c r="Z21" s="5">
        <v>5.4</v>
      </c>
      <c r="AA21" s="5">
        <v>5.9</v>
      </c>
      <c r="AB21" s="5">
        <v>136</v>
      </c>
      <c r="AC21" s="5">
        <v>3.5</v>
      </c>
      <c r="AD21" s="5"/>
      <c r="AE21" s="5">
        <v>8.4</v>
      </c>
      <c r="AF21">
        <f t="shared" si="1"/>
        <v>36.119999999999997</v>
      </c>
      <c r="AG21" s="5">
        <v>4.3</v>
      </c>
      <c r="AH21" s="5">
        <f>VLOOKUP(A21,[1]HDLAB!$D$1:$BI$65536,58,0)</f>
        <v>0.72</v>
      </c>
      <c r="AI21" s="5">
        <f>VLOOKUP(A21,[1]HDLAB!$D$1:$BK$65536,60,0)</f>
        <v>1.26</v>
      </c>
      <c r="AJ21" s="8">
        <f>VLOOKUP(A21,[1]HDLAB!$D$1:$CA$65536,76,0)</f>
        <v>1.5055976888470339</v>
      </c>
      <c r="AK21" s="5"/>
      <c r="AL21" s="5"/>
      <c r="AM21" s="5">
        <v>62</v>
      </c>
      <c r="AN21" s="5">
        <v>174</v>
      </c>
      <c r="AO21" s="5">
        <v>985.3</v>
      </c>
      <c r="AP21" s="9">
        <f>VLOOKUP(A21,[1]TAST!$B$1:$F$65536,5,0)</f>
        <v>0.35632183908045978</v>
      </c>
      <c r="AQ21" s="5"/>
      <c r="AR21" s="5"/>
      <c r="AS21" s="5"/>
      <c r="AT21" s="5">
        <f>VLOOKUP(A21,[1]HDLAB!$D$1:$BS$65536,68,0)</f>
        <v>0</v>
      </c>
      <c r="AU21" s="5"/>
      <c r="AV21" s="5">
        <v>1.4</v>
      </c>
      <c r="AW21" s="5"/>
      <c r="AX21" s="5"/>
      <c r="AY21" s="5"/>
      <c r="AZ21" s="5">
        <v>1.5</v>
      </c>
      <c r="BA21" s="5">
        <v>0</v>
      </c>
      <c r="BB21" s="10">
        <f t="shared" si="2"/>
        <v>4.6674445740956826E-2</v>
      </c>
      <c r="BC21" s="11">
        <f t="shared" si="3"/>
        <v>8.16</v>
      </c>
      <c r="BD21">
        <f>VLOOKUP(A21,[1]RHe!$B$1:$E$65536,4,0)</f>
        <v>26.8</v>
      </c>
      <c r="BG21" s="5"/>
      <c r="BH21" s="5"/>
      <c r="BI21" s="5"/>
      <c r="BJ21" s="5"/>
      <c r="BK21" s="5"/>
      <c r="BL21" s="5"/>
      <c r="BM21" s="5"/>
      <c r="BN21" s="5"/>
    </row>
    <row r="22" spans="1:66" customFormat="1">
      <c r="A22" s="5" t="s">
        <v>75</v>
      </c>
      <c r="B22" s="5">
        <v>1120308</v>
      </c>
      <c r="C22" s="7">
        <v>6.54</v>
      </c>
      <c r="D22" s="7">
        <v>3.88</v>
      </c>
      <c r="E22" s="7">
        <v>11.3</v>
      </c>
      <c r="F22" s="7">
        <v>33.799999999999997</v>
      </c>
      <c r="G22" s="7">
        <v>87.1</v>
      </c>
      <c r="H22" s="7">
        <v>181</v>
      </c>
      <c r="I22" s="7"/>
      <c r="J22" s="7">
        <v>4</v>
      </c>
      <c r="K22" s="7">
        <v>14</v>
      </c>
      <c r="L22" s="7">
        <v>12</v>
      </c>
      <c r="M22" s="7">
        <v>76</v>
      </c>
      <c r="N22" s="7">
        <v>0.4</v>
      </c>
      <c r="O22" s="7">
        <v>186</v>
      </c>
      <c r="P22" s="7">
        <v>245</v>
      </c>
      <c r="Q22" s="7">
        <v>194</v>
      </c>
      <c r="R22" s="7">
        <v>108</v>
      </c>
      <c r="S22" s="7">
        <v>103.8</v>
      </c>
      <c r="T22" s="7">
        <f t="shared" si="0"/>
        <v>4.2000000000000028</v>
      </c>
      <c r="U22" s="7">
        <v>240</v>
      </c>
      <c r="V22" s="7">
        <v>84</v>
      </c>
      <c r="W22" s="7">
        <v>29</v>
      </c>
      <c r="X22" s="5"/>
      <c r="Y22" s="5">
        <v>2640</v>
      </c>
      <c r="Z22" s="5">
        <v>10.36</v>
      </c>
      <c r="AA22" s="5">
        <v>5.5</v>
      </c>
      <c r="AB22" s="5">
        <v>136</v>
      </c>
      <c r="AC22" s="5">
        <v>5.5</v>
      </c>
      <c r="AD22" s="5"/>
      <c r="AE22" s="5">
        <v>8.6</v>
      </c>
      <c r="AF22">
        <f t="shared" si="1"/>
        <v>51.599999999999994</v>
      </c>
      <c r="AG22" s="5">
        <v>6</v>
      </c>
      <c r="AH22" s="5">
        <f>VLOOKUP(A22,[1]HDLAB!$D$1:$BI$65536,58,0)</f>
        <v>0.65</v>
      </c>
      <c r="AI22" s="5">
        <f>VLOOKUP(A22,[1]HDLAB!$D$1:$BK$65536,60,0)</f>
        <v>1.06</v>
      </c>
      <c r="AJ22" s="8">
        <f>VLOOKUP(A22,[1]HDLAB!$D$1:$CA$65536,76,0)</f>
        <v>1.2737493007465386</v>
      </c>
      <c r="AK22" s="5"/>
      <c r="AL22" s="5"/>
      <c r="AM22" s="5">
        <v>43</v>
      </c>
      <c r="AN22" s="5">
        <v>206</v>
      </c>
      <c r="AO22" s="5">
        <v>505.7</v>
      </c>
      <c r="AP22" s="9">
        <f>VLOOKUP(A22,[1]TAST!$B$1:$F$65536,5,0)</f>
        <v>0.20873786407766989</v>
      </c>
      <c r="AQ22" s="5"/>
      <c r="AR22" s="5"/>
      <c r="AS22" s="5"/>
      <c r="AT22" s="5">
        <f>VLOOKUP(A22,[1]HDLAB!$D$1:$BS$65536,68,0)</f>
        <v>0</v>
      </c>
      <c r="AU22" s="5"/>
      <c r="AV22" s="5">
        <v>1.0900000000000001</v>
      </c>
      <c r="AW22" s="5">
        <v>10</v>
      </c>
      <c r="AX22" s="5"/>
      <c r="AY22" s="5"/>
      <c r="AZ22" s="5">
        <v>0</v>
      </c>
      <c r="BA22" s="5">
        <v>25</v>
      </c>
      <c r="BB22" s="10">
        <f t="shared" si="2"/>
        <v>4.0462427745664768E-2</v>
      </c>
      <c r="BC22" s="11">
        <f t="shared" si="3"/>
        <v>17.136000000000013</v>
      </c>
      <c r="BD22">
        <f>VLOOKUP(A22,[1]RHe!$B$1:$E$65536,4,0)</f>
        <v>34.700000000000003</v>
      </c>
      <c r="BG22" s="5"/>
      <c r="BH22" s="5"/>
      <c r="BI22" s="5"/>
      <c r="BJ22" s="5"/>
      <c r="BK22" s="5"/>
      <c r="BL22" s="5"/>
      <c r="BM22" s="5"/>
      <c r="BN22" s="5"/>
    </row>
    <row r="23" spans="1:66" customFormat="1">
      <c r="A23" s="5" t="s">
        <v>76</v>
      </c>
      <c r="B23" s="5">
        <v>1120308</v>
      </c>
      <c r="C23" s="7">
        <v>4.1500000000000004</v>
      </c>
      <c r="D23" s="7">
        <v>3.94</v>
      </c>
      <c r="E23" s="7">
        <v>11.1</v>
      </c>
      <c r="F23" s="7">
        <v>33.4</v>
      </c>
      <c r="G23" s="7">
        <v>84.8</v>
      </c>
      <c r="H23" s="7">
        <v>184</v>
      </c>
      <c r="I23" s="7"/>
      <c r="J23" s="7">
        <v>3.3</v>
      </c>
      <c r="K23" s="7">
        <v>13</v>
      </c>
      <c r="L23" s="7">
        <v>6</v>
      </c>
      <c r="M23" s="7">
        <v>59</v>
      </c>
      <c r="N23" s="7">
        <v>0.6</v>
      </c>
      <c r="O23" s="7">
        <v>145</v>
      </c>
      <c r="P23" s="7">
        <v>59</v>
      </c>
      <c r="Q23" s="7">
        <v>112</v>
      </c>
      <c r="R23" s="7">
        <v>54.95</v>
      </c>
      <c r="S23" s="7">
        <v>53</v>
      </c>
      <c r="T23" s="7">
        <f t="shared" si="0"/>
        <v>1.9500000000000028</v>
      </c>
      <c r="U23" s="7">
        <v>240</v>
      </c>
      <c r="V23" s="7">
        <v>39</v>
      </c>
      <c r="W23" s="7">
        <v>8</v>
      </c>
      <c r="X23" s="5"/>
      <c r="Y23" s="5">
        <v>2640</v>
      </c>
      <c r="Z23" s="5">
        <v>6.34</v>
      </c>
      <c r="AA23" s="5">
        <v>5.7</v>
      </c>
      <c r="AB23" s="5">
        <v>135</v>
      </c>
      <c r="AC23" s="5">
        <v>4</v>
      </c>
      <c r="AD23" s="5"/>
      <c r="AE23" s="5">
        <v>8.3000000000000007</v>
      </c>
      <c r="AF23">
        <f t="shared" si="1"/>
        <v>31.540000000000003</v>
      </c>
      <c r="AG23" s="5">
        <v>3.8</v>
      </c>
      <c r="AH23" s="5">
        <f>VLOOKUP(A23,[1]HDLAB!$D$1:$BI$65536,58,0)</f>
        <v>0.79</v>
      </c>
      <c r="AI23" s="5">
        <f>VLOOKUP(A23,[1]HDLAB!$D$1:$BK$65536,60,0)</f>
        <v>1.58</v>
      </c>
      <c r="AJ23" s="8">
        <f>VLOOKUP(A23,[1]HDLAB!$D$1:$CA$65536,76,0)</f>
        <v>1.8744776058171229</v>
      </c>
      <c r="AK23" s="5"/>
      <c r="AL23" s="5"/>
      <c r="AM23" s="5">
        <v>46</v>
      </c>
      <c r="AN23" s="5">
        <v>188</v>
      </c>
      <c r="AO23" s="5">
        <v>938.5</v>
      </c>
      <c r="AP23" s="9">
        <f>VLOOKUP(A23,[1]TAST!$B$1:$F$65536,5,0)</f>
        <v>0.24468085106382978</v>
      </c>
      <c r="AQ23" s="5"/>
      <c r="AR23" s="5"/>
      <c r="AS23" s="5"/>
      <c r="AT23" s="5">
        <f>VLOOKUP(A23,[1]HDLAB!$D$1:$BS$65536,68,0)</f>
        <v>0</v>
      </c>
      <c r="AU23" s="5"/>
      <c r="AV23" s="5">
        <v>1.55</v>
      </c>
      <c r="AW23" s="5">
        <v>5.6</v>
      </c>
      <c r="AX23" s="5"/>
      <c r="AY23" s="5"/>
      <c r="AZ23" s="5">
        <v>0</v>
      </c>
      <c r="BA23" s="5">
        <v>0</v>
      </c>
      <c r="BB23" s="10">
        <f t="shared" si="2"/>
        <v>3.6792452830188734E-2</v>
      </c>
      <c r="BC23" s="11">
        <f t="shared" si="3"/>
        <v>7.8975000000000115</v>
      </c>
      <c r="BD23">
        <f>VLOOKUP(A23,[1]RHe!$B$1:$E$65536,4,0)</f>
        <v>31.5</v>
      </c>
      <c r="BG23" s="5"/>
      <c r="BH23" s="5"/>
      <c r="BI23" s="5"/>
      <c r="BJ23" s="5"/>
      <c r="BK23" s="5"/>
      <c r="BL23" s="5"/>
      <c r="BM23" s="5"/>
      <c r="BN23" s="5"/>
    </row>
    <row r="24" spans="1:66" customFormat="1">
      <c r="A24" s="5" t="s">
        <v>77</v>
      </c>
      <c r="B24" s="5">
        <v>1120306</v>
      </c>
      <c r="C24" s="7">
        <v>5.66</v>
      </c>
      <c r="D24" s="7">
        <v>3.43</v>
      </c>
      <c r="E24" s="7">
        <v>10.5</v>
      </c>
      <c r="F24" s="7">
        <v>31.5</v>
      </c>
      <c r="G24" s="7">
        <v>91.8</v>
      </c>
      <c r="H24" s="7">
        <v>158</v>
      </c>
      <c r="I24" s="7"/>
      <c r="J24" s="7">
        <v>4</v>
      </c>
      <c r="K24" s="7">
        <v>12</v>
      </c>
      <c r="L24" s="7">
        <v>12</v>
      </c>
      <c r="M24" s="7">
        <v>38</v>
      </c>
      <c r="N24" s="7">
        <v>0.7</v>
      </c>
      <c r="O24" s="7">
        <v>159</v>
      </c>
      <c r="P24" s="7">
        <v>112</v>
      </c>
      <c r="Q24" s="7">
        <v>141</v>
      </c>
      <c r="R24" s="7">
        <v>51.8</v>
      </c>
      <c r="S24" s="7">
        <v>50.6</v>
      </c>
      <c r="T24" s="7">
        <f t="shared" si="0"/>
        <v>1.1999999999999957</v>
      </c>
      <c r="U24" s="7">
        <v>240</v>
      </c>
      <c r="V24" s="7">
        <v>75</v>
      </c>
      <c r="W24" s="7">
        <v>15</v>
      </c>
      <c r="X24" s="5"/>
      <c r="Y24" s="5">
        <v>2640</v>
      </c>
      <c r="Z24" s="5">
        <v>10.71</v>
      </c>
      <c r="AA24" s="5">
        <v>7.4</v>
      </c>
      <c r="AB24" s="5">
        <v>142</v>
      </c>
      <c r="AC24" s="5">
        <v>4.2</v>
      </c>
      <c r="AD24" s="5"/>
      <c r="AE24" s="5">
        <v>8.9</v>
      </c>
      <c r="AF24">
        <f t="shared" si="1"/>
        <v>24.919999999999998</v>
      </c>
      <c r="AG24" s="5">
        <v>2.8</v>
      </c>
      <c r="AH24" s="5">
        <f>VLOOKUP(A24,[1]HDLAB!$D$1:$BI$65536,58,0)</f>
        <v>0.8</v>
      </c>
      <c r="AI24" s="5">
        <f>VLOOKUP(A24,[1]HDLAB!$D$1:$BK$65536,60,0)</f>
        <v>1.61</v>
      </c>
      <c r="AJ24" s="8">
        <f>VLOOKUP(A24,[1]HDLAB!$D$1:$CA$65536,76,0)</f>
        <v>1.8620521691440952</v>
      </c>
      <c r="AK24" s="5"/>
      <c r="AL24" s="5"/>
      <c r="AM24" s="5">
        <v>68</v>
      </c>
      <c r="AN24" s="5">
        <v>257</v>
      </c>
      <c r="AO24" s="5">
        <v>486</v>
      </c>
      <c r="AP24" s="9">
        <f>VLOOKUP(A24,[1]TAST!$B$1:$F$65536,5,0)</f>
        <v>0.26459143968871596</v>
      </c>
      <c r="AQ24" s="5"/>
      <c r="AR24" s="5"/>
      <c r="AS24" s="5"/>
      <c r="AT24" s="5">
        <f>VLOOKUP(A24,[1]HDLAB!$D$1:$BS$65536,68,0)</f>
        <v>0</v>
      </c>
      <c r="AU24" s="5"/>
      <c r="AV24" s="5">
        <v>1.54</v>
      </c>
      <c r="AW24" s="5">
        <v>5.6</v>
      </c>
      <c r="AX24" s="5"/>
      <c r="AY24" s="5"/>
      <c r="AZ24" s="5">
        <v>0</v>
      </c>
      <c r="BA24" s="5">
        <v>12.5</v>
      </c>
      <c r="BB24" s="10">
        <f t="shared" si="2"/>
        <v>2.3715415019762761E-2</v>
      </c>
      <c r="BC24" s="11">
        <f t="shared" si="3"/>
        <v>5.1119999999999823</v>
      </c>
      <c r="BD24">
        <f>VLOOKUP(A24,[1]RHe!$B$1:$E$65536,4,0)</f>
        <v>34.5</v>
      </c>
      <c r="BG24" s="5"/>
      <c r="BH24" s="5"/>
      <c r="BI24" s="5"/>
      <c r="BJ24" s="5"/>
      <c r="BK24" s="5"/>
      <c r="BL24" s="5"/>
      <c r="BM24" s="5"/>
    </row>
    <row r="25" spans="1:66" customFormat="1">
      <c r="A25" s="5" t="s">
        <v>78</v>
      </c>
      <c r="B25" s="5">
        <v>1120308</v>
      </c>
      <c r="C25" s="7">
        <v>6</v>
      </c>
      <c r="D25" s="7">
        <v>3.88</v>
      </c>
      <c r="E25" s="7">
        <v>11.5</v>
      </c>
      <c r="F25" s="7">
        <v>33.200000000000003</v>
      </c>
      <c r="G25" s="7">
        <v>85.6</v>
      </c>
      <c r="H25" s="7">
        <v>200</v>
      </c>
      <c r="I25" s="7"/>
      <c r="J25" s="7">
        <v>4.0999999999999996</v>
      </c>
      <c r="K25" s="7">
        <v>10</v>
      </c>
      <c r="L25" s="7">
        <v>8</v>
      </c>
      <c r="M25" s="7">
        <v>50</v>
      </c>
      <c r="N25" s="7">
        <v>0.8</v>
      </c>
      <c r="O25" s="7">
        <v>158</v>
      </c>
      <c r="P25" s="7">
        <v>101</v>
      </c>
      <c r="Q25" s="7">
        <v>148</v>
      </c>
      <c r="R25" s="7">
        <v>71.7</v>
      </c>
      <c r="S25" s="7">
        <v>68.650000000000006</v>
      </c>
      <c r="T25" s="7">
        <f t="shared" si="0"/>
        <v>3.0499999999999972</v>
      </c>
      <c r="U25" s="7">
        <v>240</v>
      </c>
      <c r="V25" s="7">
        <v>77</v>
      </c>
      <c r="W25" s="7">
        <v>21</v>
      </c>
      <c r="X25" s="5"/>
      <c r="Y25" s="5">
        <v>2640</v>
      </c>
      <c r="Z25" s="5">
        <v>10.9</v>
      </c>
      <c r="AA25" s="5">
        <v>6.2</v>
      </c>
      <c r="AB25" s="5">
        <v>135</v>
      </c>
      <c r="AC25" s="5">
        <v>6.3</v>
      </c>
      <c r="AD25" s="5"/>
      <c r="AE25" s="5">
        <v>8.8000000000000007</v>
      </c>
      <c r="AF25">
        <f t="shared" si="1"/>
        <v>55.440000000000005</v>
      </c>
      <c r="AG25" s="5">
        <v>6.3</v>
      </c>
      <c r="AH25" s="5">
        <f>VLOOKUP(A25,[1]HDLAB!$D$1:$BI$65536,58,0)</f>
        <v>0.73</v>
      </c>
      <c r="AI25" s="5">
        <f>VLOOKUP(A25,[1]HDLAB!$D$1:$BK$65536,60,0)</f>
        <v>1.3</v>
      </c>
      <c r="AJ25" s="8">
        <f>VLOOKUP(A25,[1]HDLAB!$D$1:$CA$65536,76,0)</f>
        <v>1.5593948789135048</v>
      </c>
      <c r="AK25" s="5"/>
      <c r="AL25" s="5"/>
      <c r="AM25" s="5">
        <v>62</v>
      </c>
      <c r="AN25" s="5">
        <v>288</v>
      </c>
      <c r="AO25" s="5">
        <v>542.1</v>
      </c>
      <c r="AP25" s="9">
        <f>VLOOKUP(A25,[1]TAST!$B$1:$F$65536,5,0)</f>
        <v>0.21527777777777779</v>
      </c>
      <c r="AQ25" s="5"/>
      <c r="AR25" s="5"/>
      <c r="AS25" s="5"/>
      <c r="AT25" s="5">
        <f>VLOOKUP(A25,[1]HDLAB!$D$1:$BS$65536,68,0)</f>
        <v>0</v>
      </c>
      <c r="AU25" s="5"/>
      <c r="AV25" s="5">
        <v>1.25</v>
      </c>
      <c r="AW25" s="5">
        <v>8.6</v>
      </c>
      <c r="AX25" s="5"/>
      <c r="AY25" s="5"/>
      <c r="AZ25" s="5">
        <v>0</v>
      </c>
      <c r="BA25" s="5">
        <v>25</v>
      </c>
      <c r="BB25" s="10">
        <f t="shared" si="2"/>
        <v>4.4428259286234478E-2</v>
      </c>
      <c r="BC25" s="11">
        <f t="shared" si="3"/>
        <v>12.352499999999988</v>
      </c>
      <c r="BD25">
        <f>VLOOKUP(A25,[1]RHe!$B$1:$E$65536,4,0)</f>
        <v>35.4</v>
      </c>
      <c r="BG25" s="5"/>
      <c r="BH25" s="5"/>
      <c r="BI25" s="5"/>
      <c r="BJ25" s="5"/>
      <c r="BK25" s="5"/>
      <c r="BL25" s="5"/>
      <c r="BM25" s="5"/>
      <c r="BN25" s="5"/>
    </row>
    <row r="26" spans="1:66" customFormat="1">
      <c r="A26" s="5" t="s">
        <v>79</v>
      </c>
      <c r="B26" s="5">
        <v>1120308</v>
      </c>
      <c r="C26" s="7">
        <v>7.07</v>
      </c>
      <c r="D26" s="7">
        <v>5.76</v>
      </c>
      <c r="E26" s="7">
        <v>12.5</v>
      </c>
      <c r="F26" s="7">
        <v>40</v>
      </c>
      <c r="G26" s="7">
        <v>69.400000000000006</v>
      </c>
      <c r="H26" s="7">
        <v>186</v>
      </c>
      <c r="I26" s="7"/>
      <c r="J26" s="7">
        <v>4.2</v>
      </c>
      <c r="K26" s="7">
        <v>14</v>
      </c>
      <c r="L26" s="7">
        <v>11</v>
      </c>
      <c r="M26" s="7">
        <v>50</v>
      </c>
      <c r="N26" s="7">
        <v>0.6</v>
      </c>
      <c r="O26" s="7">
        <v>242</v>
      </c>
      <c r="P26" s="7">
        <v>159</v>
      </c>
      <c r="Q26" s="7">
        <v>210</v>
      </c>
      <c r="R26" s="7">
        <v>52.75</v>
      </c>
      <c r="S26" s="7">
        <v>51.8</v>
      </c>
      <c r="T26" s="7">
        <f t="shared" si="0"/>
        <v>0.95000000000000284</v>
      </c>
      <c r="U26" s="7">
        <v>210</v>
      </c>
      <c r="V26" s="7">
        <v>59</v>
      </c>
      <c r="W26" s="7">
        <v>13</v>
      </c>
      <c r="X26" s="5"/>
      <c r="Y26" s="5">
        <v>2640</v>
      </c>
      <c r="Z26" s="5">
        <v>10.92</v>
      </c>
      <c r="AA26" s="5">
        <v>6.9</v>
      </c>
      <c r="AB26" s="5">
        <v>139</v>
      </c>
      <c r="AC26" s="5">
        <v>4.0999999999999996</v>
      </c>
      <c r="AD26" s="5"/>
      <c r="AE26" s="5">
        <v>9.6</v>
      </c>
      <c r="AF26">
        <f t="shared" si="1"/>
        <v>52.8</v>
      </c>
      <c r="AG26" s="5">
        <v>5.5</v>
      </c>
      <c r="AH26" s="5">
        <f>VLOOKUP(A26,[1]HDLAB!$D$1:$BI$65536,58,0)</f>
        <v>0.78</v>
      </c>
      <c r="AI26" s="5">
        <f>VLOOKUP(A26,[1]HDLAB!$D$1:$BK$65536,60,0)</f>
        <v>1.51</v>
      </c>
      <c r="AJ26" s="8">
        <f>VLOOKUP(A26,[1]HDLAB!$D$1:$CA$65536,76,0)</f>
        <v>1.7077116196493838</v>
      </c>
      <c r="AK26" s="5"/>
      <c r="AL26" s="5"/>
      <c r="AM26" s="5">
        <v>45</v>
      </c>
      <c r="AN26" s="5">
        <v>223</v>
      </c>
      <c r="AO26" s="5">
        <v>912.8</v>
      </c>
      <c r="AP26" s="9">
        <f>VLOOKUP(A26,[1]TAST!$B$1:$F$65536,5,0)</f>
        <v>0.20179372197309417</v>
      </c>
      <c r="AQ26" s="5"/>
      <c r="AR26" s="5"/>
      <c r="AS26" s="5"/>
      <c r="AT26" s="5">
        <f>VLOOKUP(A26,[1]HDLAB!$D$1:$BS$65536,68,0)</f>
        <v>0</v>
      </c>
      <c r="AU26" s="5"/>
      <c r="AV26" s="5">
        <v>1.53</v>
      </c>
      <c r="AW26" s="5">
        <v>7.6</v>
      </c>
      <c r="AX26" s="5"/>
      <c r="AY26" s="5"/>
      <c r="AZ26" s="5">
        <v>0</v>
      </c>
      <c r="BA26" s="5">
        <v>0</v>
      </c>
      <c r="BB26" s="10">
        <f t="shared" si="2"/>
        <v>1.8339768339768397E-2</v>
      </c>
      <c r="BC26" s="11">
        <f t="shared" si="3"/>
        <v>3.9615000000000125</v>
      </c>
      <c r="BD26">
        <f>VLOOKUP(A26,[1]RHe!$B$1:$E$65536,4,0)</f>
        <v>24.3</v>
      </c>
      <c r="BG26" s="5"/>
      <c r="BH26" s="5"/>
      <c r="BI26" s="5"/>
      <c r="BJ26" s="5"/>
      <c r="BK26" s="5"/>
      <c r="BL26" s="5"/>
      <c r="BM26" s="5"/>
    </row>
    <row r="27" spans="1:66" customFormat="1">
      <c r="A27" s="5" t="s">
        <v>80</v>
      </c>
      <c r="B27" s="5">
        <v>1120308</v>
      </c>
      <c r="C27" s="7">
        <v>7.41</v>
      </c>
      <c r="D27" s="7">
        <v>3.83</v>
      </c>
      <c r="E27" s="7">
        <v>12.1</v>
      </c>
      <c r="F27" s="7">
        <v>35.9</v>
      </c>
      <c r="G27" s="7">
        <v>93.7</v>
      </c>
      <c r="H27" s="7">
        <v>253</v>
      </c>
      <c r="I27" s="7"/>
      <c r="J27" s="7">
        <v>4.0999999999999996</v>
      </c>
      <c r="K27" s="7">
        <v>10</v>
      </c>
      <c r="L27" s="7">
        <v>9</v>
      </c>
      <c r="M27" s="7">
        <v>59</v>
      </c>
      <c r="N27" s="7">
        <v>0.7</v>
      </c>
      <c r="O27" s="7">
        <v>192</v>
      </c>
      <c r="P27" s="7">
        <v>119</v>
      </c>
      <c r="Q27" s="7">
        <v>154</v>
      </c>
      <c r="R27" s="7">
        <v>64.45</v>
      </c>
      <c r="S27" s="7">
        <v>63.2</v>
      </c>
      <c r="T27" s="7">
        <f t="shared" si="0"/>
        <v>1.25</v>
      </c>
      <c r="U27" s="7">
        <v>210</v>
      </c>
      <c r="V27" s="7">
        <v>79</v>
      </c>
      <c r="W27" s="7">
        <v>20</v>
      </c>
      <c r="X27" s="5"/>
      <c r="Y27" s="5">
        <v>2640</v>
      </c>
      <c r="Z27" s="5">
        <v>9.32</v>
      </c>
      <c r="AA27" s="5">
        <v>7.3</v>
      </c>
      <c r="AB27" s="5">
        <v>139</v>
      </c>
      <c r="AC27" s="5">
        <v>3.9</v>
      </c>
      <c r="AD27" s="5"/>
      <c r="AE27" s="5">
        <v>10.7</v>
      </c>
      <c r="AF27">
        <f t="shared" si="1"/>
        <v>68.48</v>
      </c>
      <c r="AG27" s="5">
        <v>6.4</v>
      </c>
      <c r="AH27" s="5">
        <f>VLOOKUP(A27,[1]HDLAB!$D$1:$BI$65536,58,0)</f>
        <v>0.75</v>
      </c>
      <c r="AI27" s="5">
        <f>VLOOKUP(A27,[1]HDLAB!$D$1:$BK$65536,60,0)</f>
        <v>1.37</v>
      </c>
      <c r="AJ27" s="8">
        <f>VLOOKUP(A27,[1]HDLAB!$D$1:$CA$65536,76,0)</f>
        <v>1.5525124675288744</v>
      </c>
      <c r="AK27" s="5"/>
      <c r="AL27" s="5"/>
      <c r="AM27" s="5">
        <v>82</v>
      </c>
      <c r="AN27" s="5">
        <v>250</v>
      </c>
      <c r="AO27" s="5">
        <v>614.6</v>
      </c>
      <c r="AP27" s="9">
        <f>VLOOKUP(A27,[1]TAST!$B$1:$F$65536,5,0)</f>
        <v>0.32800000000000001</v>
      </c>
      <c r="AQ27" s="5"/>
      <c r="AR27" s="5"/>
      <c r="AS27" s="5"/>
      <c r="AT27" s="5">
        <f>VLOOKUP(A27,[1]HDLAB!$D$1:$BS$65536,68,0)</f>
        <v>0</v>
      </c>
      <c r="AU27" s="5"/>
      <c r="AV27" s="5">
        <v>1.35</v>
      </c>
      <c r="AW27" s="5">
        <v>5.9</v>
      </c>
      <c r="AX27" s="5"/>
      <c r="AY27" s="5"/>
      <c r="AZ27" s="5">
        <v>0</v>
      </c>
      <c r="BA27" s="5">
        <v>25</v>
      </c>
      <c r="BB27" s="10">
        <f t="shared" si="2"/>
        <v>1.9778481012658226E-2</v>
      </c>
      <c r="BC27" s="11">
        <f t="shared" si="3"/>
        <v>5.2125000000000004</v>
      </c>
      <c r="BD27">
        <f>VLOOKUP(A27,[1]RHe!$B$1:$E$65536,4,0)</f>
        <v>34.9</v>
      </c>
      <c r="BG27" s="5"/>
      <c r="BH27" s="5"/>
      <c r="BI27" s="5"/>
      <c r="BJ27" s="5"/>
      <c r="BK27" s="5"/>
      <c r="BL27" s="5"/>
      <c r="BM27" s="5"/>
    </row>
    <row r="28" spans="1:66" customFormat="1">
      <c r="A28" s="5" t="s">
        <v>81</v>
      </c>
      <c r="B28" s="5">
        <v>1120308</v>
      </c>
      <c r="C28" s="7">
        <v>4.1900000000000004</v>
      </c>
      <c r="D28" s="7">
        <v>3.46</v>
      </c>
      <c r="E28" s="7">
        <v>10.7</v>
      </c>
      <c r="F28" s="7">
        <v>32.4</v>
      </c>
      <c r="G28" s="7">
        <v>93.6</v>
      </c>
      <c r="H28" s="7">
        <v>129</v>
      </c>
      <c r="I28" s="7"/>
      <c r="J28" s="7">
        <v>4.0999999999999996</v>
      </c>
      <c r="K28" s="7">
        <v>20</v>
      </c>
      <c r="L28" s="7">
        <v>17</v>
      </c>
      <c r="M28" s="7">
        <v>84</v>
      </c>
      <c r="N28" s="7">
        <v>0.9</v>
      </c>
      <c r="O28" s="7">
        <v>193</v>
      </c>
      <c r="P28" s="7">
        <v>72</v>
      </c>
      <c r="Q28" s="7">
        <v>93</v>
      </c>
      <c r="R28" s="7">
        <v>55.6</v>
      </c>
      <c r="S28" s="7">
        <v>53.6</v>
      </c>
      <c r="T28" s="7">
        <f t="shared" si="0"/>
        <v>2</v>
      </c>
      <c r="U28" s="7">
        <v>240</v>
      </c>
      <c r="V28" s="7">
        <v>47</v>
      </c>
      <c r="W28" s="7">
        <v>10</v>
      </c>
      <c r="X28" s="5"/>
      <c r="Y28" s="5">
        <v>2640</v>
      </c>
      <c r="Z28" s="5">
        <v>8.19</v>
      </c>
      <c r="AA28" s="5">
        <v>5.9</v>
      </c>
      <c r="AB28" s="5">
        <v>139</v>
      </c>
      <c r="AC28" s="5">
        <v>3.7</v>
      </c>
      <c r="AD28" s="5"/>
      <c r="AE28" s="5">
        <v>8.6999999999999993</v>
      </c>
      <c r="AF28">
        <f t="shared" si="1"/>
        <v>27.84</v>
      </c>
      <c r="AG28" s="5">
        <v>3.2</v>
      </c>
      <c r="AH28" s="5">
        <f>VLOOKUP(A28,[1]HDLAB!$D$1:$BI$65536,58,0)</f>
        <v>0.79</v>
      </c>
      <c r="AI28" s="5">
        <f>VLOOKUP(A28,[1]HDLAB!$D$1:$BK$65536,60,0)</f>
        <v>1.55</v>
      </c>
      <c r="AJ28" s="8">
        <f>VLOOKUP(A28,[1]HDLAB!$D$1:$CA$65536,76,0)</f>
        <v>1.832019269633467</v>
      </c>
      <c r="AK28" s="5"/>
      <c r="AL28" s="5"/>
      <c r="AM28" s="5">
        <v>107</v>
      </c>
      <c r="AN28" s="5">
        <v>215</v>
      </c>
      <c r="AO28" s="5">
        <v>552.6</v>
      </c>
      <c r="AP28" s="9">
        <f>VLOOKUP(A28,[1]TAST!$B$1:$F$65536,5,0)</f>
        <v>0.49767441860465117</v>
      </c>
      <c r="AQ28" s="5"/>
      <c r="AR28" s="5"/>
      <c r="AS28" s="5"/>
      <c r="AT28" s="5">
        <f>VLOOKUP(A28,[1]HDLAB!$D$1:$BS$65536,68,0)</f>
        <v>0</v>
      </c>
      <c r="AU28" s="5"/>
      <c r="AV28" s="5">
        <v>1.63</v>
      </c>
      <c r="AW28" s="5">
        <v>4.7</v>
      </c>
      <c r="AX28" s="5"/>
      <c r="AY28" s="5"/>
      <c r="AZ28" s="5">
        <v>0</v>
      </c>
      <c r="BA28" s="5">
        <v>50</v>
      </c>
      <c r="BB28" s="10">
        <f t="shared" si="2"/>
        <v>3.7313432835820892E-2</v>
      </c>
      <c r="BC28" s="11">
        <f t="shared" si="3"/>
        <v>8.34</v>
      </c>
      <c r="BD28">
        <f>VLOOKUP(A28,[1]RHe!$B$1:$E$65536,4,0)</f>
        <v>35.299999999999997</v>
      </c>
      <c r="BG28" s="5"/>
      <c r="BH28" s="5"/>
      <c r="BI28" s="5"/>
      <c r="BJ28" s="5"/>
      <c r="BK28" s="5"/>
      <c r="BL28" s="5"/>
      <c r="BM28" s="5"/>
      <c r="BN28" s="5"/>
    </row>
    <row r="29" spans="1:66" customFormat="1">
      <c r="A29" s="5" t="s">
        <v>82</v>
      </c>
      <c r="B29" s="5">
        <v>1120308</v>
      </c>
      <c r="C29" s="7">
        <v>5.96</v>
      </c>
      <c r="D29" s="7">
        <v>2.75</v>
      </c>
      <c r="E29" s="7">
        <v>8.9</v>
      </c>
      <c r="F29" s="7">
        <v>26.2</v>
      </c>
      <c r="G29" s="7">
        <v>95.3</v>
      </c>
      <c r="H29" s="7">
        <v>143</v>
      </c>
      <c r="I29" s="7"/>
      <c r="J29" s="7">
        <v>3.7</v>
      </c>
      <c r="K29" s="7">
        <v>10</v>
      </c>
      <c r="L29" s="7">
        <v>7</v>
      </c>
      <c r="M29" s="7">
        <v>63</v>
      </c>
      <c r="N29" s="7">
        <v>0.8</v>
      </c>
      <c r="O29" s="7">
        <v>149</v>
      </c>
      <c r="P29" s="7">
        <v>150</v>
      </c>
      <c r="Q29" s="7"/>
      <c r="R29" s="7">
        <v>74.349999999999994</v>
      </c>
      <c r="S29" s="7">
        <v>72.75</v>
      </c>
      <c r="T29" s="7">
        <f t="shared" si="0"/>
        <v>1.5999999999999943</v>
      </c>
      <c r="U29" s="7">
        <v>210</v>
      </c>
      <c r="V29" s="7">
        <v>85</v>
      </c>
      <c r="W29" s="7">
        <v>26</v>
      </c>
      <c r="X29" s="5"/>
      <c r="Y29" s="5">
        <v>2640</v>
      </c>
      <c r="Z29" s="5">
        <v>10.26</v>
      </c>
      <c r="AA29" s="5">
        <v>6.1</v>
      </c>
      <c r="AB29" s="5">
        <v>132</v>
      </c>
      <c r="AC29" s="5">
        <v>4.5999999999999996</v>
      </c>
      <c r="AD29" s="5"/>
      <c r="AE29" s="5">
        <v>8.9</v>
      </c>
      <c r="AF29">
        <f t="shared" si="1"/>
        <v>49.839999999999996</v>
      </c>
      <c r="AG29" s="5">
        <v>5.6</v>
      </c>
      <c r="AH29" s="5">
        <f>VLOOKUP(A29,[1]HDLAB!$D$1:$BI$65536,58,0)</f>
        <v>0.69</v>
      </c>
      <c r="AI29" s="5">
        <f>VLOOKUP(A29,[1]HDLAB!$D$1:$BK$65536,60,0)</f>
        <v>1.18</v>
      </c>
      <c r="AJ29" s="8">
        <f>VLOOKUP(A29,[1]HDLAB!$D$1:$CA$65536,76,0)</f>
        <v>1.344984371130439</v>
      </c>
      <c r="AK29" s="5"/>
      <c r="AL29" s="5"/>
      <c r="AM29" s="5">
        <v>49</v>
      </c>
      <c r="AN29" s="5">
        <v>219</v>
      </c>
      <c r="AO29" s="5">
        <v>1312.3</v>
      </c>
      <c r="AP29" s="9">
        <f>VLOOKUP(A29,[1]TAST!$B$1:$F$65536,5,0)</f>
        <v>0.22374429223744291</v>
      </c>
      <c r="AQ29" s="5"/>
      <c r="AR29" s="5"/>
      <c r="AS29" s="5"/>
      <c r="AT29" s="5">
        <f>VLOOKUP(A29,[1]HDLAB!$D$1:$BS$65536,68,0)</f>
        <v>0</v>
      </c>
      <c r="AU29" s="5"/>
      <c r="AV29" s="5">
        <v>1.18</v>
      </c>
      <c r="AW29" s="5"/>
      <c r="AX29" s="5"/>
      <c r="AY29" s="5"/>
      <c r="AZ29" s="5">
        <v>0.75</v>
      </c>
      <c r="BA29" s="5">
        <v>50</v>
      </c>
      <c r="BB29" s="10">
        <f t="shared" si="2"/>
        <v>2.1993127147766245E-2</v>
      </c>
      <c r="BC29" s="11">
        <f t="shared" si="3"/>
        <v>6.3359999999999772</v>
      </c>
      <c r="BD29">
        <f>VLOOKUP(A29,[1]RHe!$B$1:$E$65536,4,0)</f>
        <v>34</v>
      </c>
      <c r="BG29" s="5"/>
      <c r="BH29" s="5"/>
      <c r="BI29" s="5"/>
      <c r="BJ29" s="5"/>
      <c r="BK29" s="5"/>
      <c r="BL29" s="5"/>
      <c r="BM29" s="5"/>
    </row>
    <row r="30" spans="1:66" customFormat="1">
      <c r="A30" s="5" t="s">
        <v>83</v>
      </c>
      <c r="B30" s="5">
        <v>1120308</v>
      </c>
      <c r="C30" s="7">
        <v>10.85</v>
      </c>
      <c r="D30" s="7">
        <v>3.58</v>
      </c>
      <c r="E30" s="7">
        <v>10.9</v>
      </c>
      <c r="F30" s="7">
        <v>33.700000000000003</v>
      </c>
      <c r="G30" s="7">
        <v>94.1</v>
      </c>
      <c r="H30" s="7">
        <v>263</v>
      </c>
      <c r="I30" s="7"/>
      <c r="J30" s="7">
        <v>3.5</v>
      </c>
      <c r="K30" s="7">
        <v>17</v>
      </c>
      <c r="L30" s="7">
        <v>6</v>
      </c>
      <c r="M30" s="7">
        <v>76</v>
      </c>
      <c r="N30" s="7">
        <v>0.6</v>
      </c>
      <c r="O30" s="7">
        <v>140</v>
      </c>
      <c r="P30" s="7">
        <v>194</v>
      </c>
      <c r="Q30" s="7"/>
      <c r="R30" s="7">
        <v>51.1</v>
      </c>
      <c r="S30" s="7">
        <v>49.3</v>
      </c>
      <c r="T30" s="7">
        <f t="shared" si="0"/>
        <v>1.8000000000000043</v>
      </c>
      <c r="U30" s="7">
        <v>240</v>
      </c>
      <c r="V30" s="7">
        <v>47</v>
      </c>
      <c r="W30" s="7">
        <v>8</v>
      </c>
      <c r="X30" s="5"/>
      <c r="Y30" s="5">
        <v>2640</v>
      </c>
      <c r="Z30" s="5">
        <v>5.49</v>
      </c>
      <c r="AA30" s="5">
        <v>4.5</v>
      </c>
      <c r="AB30" s="5">
        <v>140</v>
      </c>
      <c r="AC30" s="5">
        <v>4.4000000000000004</v>
      </c>
      <c r="AD30" s="5"/>
      <c r="AE30" s="5">
        <v>9</v>
      </c>
      <c r="AF30">
        <f t="shared" si="1"/>
        <v>26.099999999999998</v>
      </c>
      <c r="AG30" s="5">
        <v>2.9</v>
      </c>
      <c r="AH30" s="5">
        <f>VLOOKUP(A30,[1]HDLAB!$D$1:$BI$65536,58,0)</f>
        <v>0.83</v>
      </c>
      <c r="AI30" s="5">
        <f>VLOOKUP(A30,[1]HDLAB!$D$1:$BK$65536,60,0)</f>
        <v>1.77</v>
      </c>
      <c r="AJ30" s="8">
        <f>VLOOKUP(A30,[1]HDLAB!$D$1:$CA$65536,76,0)</f>
        <v>2.1032542965072354</v>
      </c>
      <c r="AK30" s="5"/>
      <c r="AL30" s="5"/>
      <c r="AM30" s="5">
        <v>33</v>
      </c>
      <c r="AN30" s="5">
        <v>180</v>
      </c>
      <c r="AO30" s="5">
        <v>514.1</v>
      </c>
      <c r="AP30" s="9">
        <f>VLOOKUP(A30,[1]TAST!$B$1:$F$65536,5,0)</f>
        <v>0.18333333333333332</v>
      </c>
      <c r="AQ30" s="5"/>
      <c r="AR30" s="5"/>
      <c r="AS30" s="5"/>
      <c r="AT30" s="5">
        <f>VLOOKUP(A30,[1]HDLAB!$D$1:$BS$65536,68,0)</f>
        <v>0</v>
      </c>
      <c r="AU30" s="5"/>
      <c r="AV30" s="5">
        <v>1.34</v>
      </c>
      <c r="AW30" s="5"/>
      <c r="AX30" s="5"/>
      <c r="AY30" s="5"/>
      <c r="AZ30" s="5">
        <v>0</v>
      </c>
      <c r="BA30" s="5">
        <v>50</v>
      </c>
      <c r="BB30" s="10">
        <f t="shared" si="2"/>
        <v>3.6511156186612666E-2</v>
      </c>
      <c r="BC30" s="11">
        <f t="shared" si="3"/>
        <v>7.5600000000000183</v>
      </c>
      <c r="BD30">
        <f>VLOOKUP(A30,[1]RHe!$B$1:$E$65536,4,0)</f>
        <v>32.9</v>
      </c>
      <c r="BG30" s="5"/>
      <c r="BH30" s="5"/>
      <c r="BI30" s="5"/>
      <c r="BJ30" s="5"/>
      <c r="BK30" s="5"/>
      <c r="BL30" s="5"/>
      <c r="BM30" s="5"/>
      <c r="BN30" s="5"/>
    </row>
    <row r="31" spans="1:66" customFormat="1">
      <c r="A31" s="5" t="s">
        <v>84</v>
      </c>
      <c r="B31" s="5">
        <v>1120308</v>
      </c>
      <c r="C31" s="7">
        <v>5.01</v>
      </c>
      <c r="D31" s="7">
        <v>3.23</v>
      </c>
      <c r="E31" s="7">
        <v>10.3</v>
      </c>
      <c r="F31" s="7">
        <v>31.5</v>
      </c>
      <c r="G31" s="7">
        <v>97.5</v>
      </c>
      <c r="H31" s="7">
        <v>123</v>
      </c>
      <c r="I31" s="7"/>
      <c r="J31" s="7">
        <v>3.6</v>
      </c>
      <c r="K31" s="7">
        <v>14</v>
      </c>
      <c r="L31" s="7">
        <v>7</v>
      </c>
      <c r="M31" s="7">
        <v>57</v>
      </c>
      <c r="N31" s="7">
        <v>0.5</v>
      </c>
      <c r="O31" s="7">
        <v>174</v>
      </c>
      <c r="P31" s="7">
        <v>145</v>
      </c>
      <c r="Q31" s="7"/>
      <c r="R31" s="7">
        <v>54.6</v>
      </c>
      <c r="S31" s="7">
        <v>52</v>
      </c>
      <c r="T31" s="7">
        <f t="shared" si="0"/>
        <v>2.6000000000000014</v>
      </c>
      <c r="U31" s="7">
        <v>230</v>
      </c>
      <c r="V31" s="7">
        <v>77</v>
      </c>
      <c r="W31" s="7">
        <v>23</v>
      </c>
      <c r="X31" s="5"/>
      <c r="Y31" s="5">
        <v>2640</v>
      </c>
      <c r="Z31" s="5">
        <v>9.68</v>
      </c>
      <c r="AA31" s="5">
        <v>6</v>
      </c>
      <c r="AB31" s="5">
        <v>137</v>
      </c>
      <c r="AC31" s="5">
        <v>5.3</v>
      </c>
      <c r="AD31" s="5"/>
      <c r="AE31" s="5">
        <v>8.1999999999999993</v>
      </c>
      <c r="AF31">
        <f t="shared" si="1"/>
        <v>46.739999999999995</v>
      </c>
      <c r="AG31" s="5">
        <v>5.7</v>
      </c>
      <c r="AH31" s="5">
        <f>VLOOKUP(A31,[1]HDLAB!$D$1:$BI$65536,58,0)</f>
        <v>0.7</v>
      </c>
      <c r="AI31" s="5">
        <f>VLOOKUP(A31,[1]HDLAB!$D$1:$BK$65536,60,0)</f>
        <v>1.21</v>
      </c>
      <c r="AJ31" s="8">
        <f>VLOOKUP(A31,[1]HDLAB!$D$1:$CA$65536,76,0)</f>
        <v>1.4642668708550874</v>
      </c>
      <c r="AK31" s="5"/>
      <c r="AL31" s="5"/>
      <c r="AM31" s="5">
        <v>90</v>
      </c>
      <c r="AN31" s="5">
        <v>258</v>
      </c>
      <c r="AO31" s="5">
        <v>603.1</v>
      </c>
      <c r="AP31" s="9">
        <f>VLOOKUP(A31,[1]TAST!$B$1:$F$65536,5,0)</f>
        <v>0.34883720930232559</v>
      </c>
      <c r="AQ31" s="5"/>
      <c r="AR31" s="5"/>
      <c r="AS31" s="5"/>
      <c r="AT31" s="5">
        <f>VLOOKUP(A31,[1]HDLAB!$D$1:$BS$65536,68,0)</f>
        <v>0</v>
      </c>
      <c r="AU31" s="5"/>
      <c r="AV31" s="5">
        <v>1.24</v>
      </c>
      <c r="AW31" s="5"/>
      <c r="AX31" s="5"/>
      <c r="AY31" s="5"/>
      <c r="AZ31" s="5">
        <v>0.75</v>
      </c>
      <c r="BA31" s="5">
        <v>12.5</v>
      </c>
      <c r="BB31" s="10">
        <f t="shared" si="2"/>
        <v>5.0000000000000031E-2</v>
      </c>
      <c r="BC31" s="11">
        <f t="shared" si="3"/>
        <v>10.686000000000005</v>
      </c>
      <c r="BD31">
        <f>VLOOKUP(A31,[1]RHe!$B$1:$E$65536,4,0)</f>
        <v>36.700000000000003</v>
      </c>
      <c r="BG31" s="5"/>
      <c r="BH31" s="5"/>
      <c r="BI31" s="5"/>
      <c r="BJ31" s="5"/>
      <c r="BK31" s="5"/>
      <c r="BL31" s="5"/>
      <c r="BM31" s="5"/>
      <c r="BN31" s="5"/>
    </row>
    <row r="32" spans="1:66" customFormat="1">
      <c r="A32" s="5" t="s">
        <v>85</v>
      </c>
      <c r="B32" s="5">
        <v>1120308</v>
      </c>
      <c r="C32" s="7">
        <v>7.3</v>
      </c>
      <c r="D32" s="7">
        <v>3.7</v>
      </c>
      <c r="E32" s="7">
        <v>10.8</v>
      </c>
      <c r="F32" s="7">
        <v>31.8</v>
      </c>
      <c r="G32" s="7">
        <v>85.9</v>
      </c>
      <c r="H32" s="7">
        <v>252</v>
      </c>
      <c r="I32" s="7"/>
      <c r="J32" s="7">
        <v>3.5</v>
      </c>
      <c r="K32" s="7">
        <v>10</v>
      </c>
      <c r="L32" s="7">
        <v>9</v>
      </c>
      <c r="M32" s="7">
        <v>144</v>
      </c>
      <c r="N32" s="7">
        <v>0.6</v>
      </c>
      <c r="O32" s="7">
        <v>88</v>
      </c>
      <c r="P32" s="7">
        <v>98</v>
      </c>
      <c r="Q32" s="7">
        <v>360</v>
      </c>
      <c r="R32" s="7">
        <v>62</v>
      </c>
      <c r="S32" s="7">
        <v>59.1</v>
      </c>
      <c r="T32" s="7">
        <f t="shared" si="0"/>
        <v>2.8999999999999986</v>
      </c>
      <c r="U32" s="7">
        <v>240</v>
      </c>
      <c r="V32" s="7">
        <v>58</v>
      </c>
      <c r="W32" s="7">
        <v>15</v>
      </c>
      <c r="X32" s="5"/>
      <c r="Y32" s="5">
        <v>2640</v>
      </c>
      <c r="Z32" s="5">
        <v>11.07</v>
      </c>
      <c r="AA32" s="5">
        <v>8.8000000000000007</v>
      </c>
      <c r="AB32" s="5">
        <v>136</v>
      </c>
      <c r="AC32" s="5">
        <v>3.3</v>
      </c>
      <c r="AD32" s="5"/>
      <c r="AE32" s="5">
        <v>8.3000000000000007</v>
      </c>
      <c r="AF32">
        <f t="shared" si="1"/>
        <v>42.33</v>
      </c>
      <c r="AG32" s="5">
        <v>5.0999999999999996</v>
      </c>
      <c r="AH32" s="5">
        <f>VLOOKUP(A32,[1]HDLAB!$D$1:$BI$65536,58,0)</f>
        <v>0.74</v>
      </c>
      <c r="AI32" s="5">
        <f>VLOOKUP(A32,[1]HDLAB!$D$1:$BK$65536,60,0)</f>
        <v>1.35</v>
      </c>
      <c r="AJ32" s="8">
        <f>VLOOKUP(A32,[1]HDLAB!$D$1:$CA$65536,76,0)</f>
        <v>1.6363388819265114</v>
      </c>
      <c r="AK32" s="5"/>
      <c r="AL32" s="5"/>
      <c r="AM32" s="5">
        <v>39</v>
      </c>
      <c r="AN32" s="5">
        <v>182</v>
      </c>
      <c r="AO32" s="5">
        <v>852.9</v>
      </c>
      <c r="AP32" s="9">
        <f>VLOOKUP(A32,[1]TAST!$B$1:$F$65536,5,0)</f>
        <v>0.21428571428571427</v>
      </c>
      <c r="AQ32" s="5"/>
      <c r="AR32" s="5"/>
      <c r="AS32" s="5"/>
      <c r="AT32" s="5">
        <f>VLOOKUP(A32,[1]HDLAB!$D$1:$BS$65536,68,0)</f>
        <v>0</v>
      </c>
      <c r="AU32" s="5"/>
      <c r="AV32" s="5">
        <v>1.41</v>
      </c>
      <c r="AW32" s="5">
        <v>11.2</v>
      </c>
      <c r="AX32" s="5"/>
      <c r="AY32" s="5"/>
      <c r="AZ32" s="5">
        <v>0.75</v>
      </c>
      <c r="BA32" s="5">
        <v>12.5</v>
      </c>
      <c r="BB32" s="10">
        <f t="shared" si="2"/>
        <v>4.9069373942470365E-2</v>
      </c>
      <c r="BC32" s="11">
        <f t="shared" si="3"/>
        <v>11.831999999999994</v>
      </c>
      <c r="BD32">
        <f>VLOOKUP(A32,[1]RHe!$B$1:$E$65536,4,0)</f>
        <v>32.5</v>
      </c>
      <c r="BG32" s="5"/>
      <c r="BH32" s="5"/>
      <c r="BI32" s="5"/>
      <c r="BJ32" s="5"/>
      <c r="BK32" s="5"/>
      <c r="BL32" s="5"/>
      <c r="BM32" s="5"/>
    </row>
    <row r="33" spans="1:66" customFormat="1">
      <c r="A33" s="5" t="s">
        <v>86</v>
      </c>
      <c r="B33" s="5">
        <v>1120308</v>
      </c>
      <c r="C33" s="7">
        <v>8.15</v>
      </c>
      <c r="D33" s="7">
        <v>3.53</v>
      </c>
      <c r="E33" s="7">
        <v>10.8</v>
      </c>
      <c r="F33" s="7">
        <v>32.299999999999997</v>
      </c>
      <c r="G33" s="7">
        <v>91.5</v>
      </c>
      <c r="H33" s="7">
        <v>184</v>
      </c>
      <c r="I33" s="7"/>
      <c r="J33" s="7">
        <v>3.9</v>
      </c>
      <c r="K33" s="7">
        <v>21</v>
      </c>
      <c r="L33" s="7">
        <v>25</v>
      </c>
      <c r="M33" s="7">
        <v>78</v>
      </c>
      <c r="N33" s="7">
        <v>0.5</v>
      </c>
      <c r="O33" s="7">
        <v>181</v>
      </c>
      <c r="P33" s="7">
        <v>145</v>
      </c>
      <c r="Q33" s="7"/>
      <c r="R33" s="7">
        <v>75.45</v>
      </c>
      <c r="S33" s="7">
        <v>72.2</v>
      </c>
      <c r="T33" s="7">
        <f t="shared" si="0"/>
        <v>3.25</v>
      </c>
      <c r="U33" s="7">
        <v>240</v>
      </c>
      <c r="V33" s="7">
        <v>64</v>
      </c>
      <c r="W33" s="7">
        <v>22</v>
      </c>
      <c r="X33" s="5"/>
      <c r="Y33" s="5">
        <v>2640</v>
      </c>
      <c r="Z33" s="5">
        <v>9.85</v>
      </c>
      <c r="AA33" s="5">
        <v>6</v>
      </c>
      <c r="AB33" s="5">
        <v>136</v>
      </c>
      <c r="AC33" s="5">
        <v>5.3</v>
      </c>
      <c r="AD33" s="5"/>
      <c r="AE33" s="5">
        <v>9.5</v>
      </c>
      <c r="AF33">
        <f t="shared" si="1"/>
        <v>54.15</v>
      </c>
      <c r="AG33" s="5">
        <v>5.7</v>
      </c>
      <c r="AH33" s="5">
        <f>VLOOKUP(A33,[1]HDLAB!$D$1:$BI$65536,58,0)</f>
        <v>0.66</v>
      </c>
      <c r="AI33" s="5">
        <f>VLOOKUP(A33,[1]HDLAB!$D$1:$BK$65536,60,0)</f>
        <v>1.07</v>
      </c>
      <c r="AJ33" s="8">
        <f>VLOOKUP(A33,[1]HDLAB!$D$1:$CA$65536,76,0)</f>
        <v>1.2914518073028778</v>
      </c>
      <c r="AK33" s="5"/>
      <c r="AL33" s="5"/>
      <c r="AM33" s="5">
        <v>51</v>
      </c>
      <c r="AN33" s="5">
        <v>229</v>
      </c>
      <c r="AO33" s="5">
        <v>588.29999999999995</v>
      </c>
      <c r="AP33" s="9">
        <f>VLOOKUP(A33,[1]TAST!$B$1:$F$65536,5,0)</f>
        <v>0.22270742358078602</v>
      </c>
      <c r="AQ33" s="5"/>
      <c r="AR33" s="5"/>
      <c r="AS33" s="5"/>
      <c r="AT33" s="5">
        <f>VLOOKUP(A33,[1]HDLAB!$D$1:$BS$65536,68,0)</f>
        <v>0</v>
      </c>
      <c r="AU33" s="5"/>
      <c r="AV33" s="5">
        <v>1.2</v>
      </c>
      <c r="AW33" s="5"/>
      <c r="AX33" s="5"/>
      <c r="AY33" s="5"/>
      <c r="AZ33" s="5">
        <v>1.5</v>
      </c>
      <c r="BA33" s="5">
        <v>25</v>
      </c>
      <c r="BB33" s="10">
        <f t="shared" si="2"/>
        <v>4.5013850415512466E-2</v>
      </c>
      <c r="BC33" s="11">
        <f t="shared" si="3"/>
        <v>13.26</v>
      </c>
      <c r="BD33">
        <f>VLOOKUP(A33,[1]RHe!$B$1:$E$65536,4,0)</f>
        <v>34.1</v>
      </c>
      <c r="BG33" s="5"/>
      <c r="BH33" s="5"/>
      <c r="BI33" s="5"/>
      <c r="BJ33" s="5"/>
      <c r="BK33" s="5"/>
      <c r="BL33" s="5"/>
      <c r="BM33" s="5"/>
      <c r="BN33" s="5"/>
    </row>
    <row r="34" spans="1:66" customFormat="1">
      <c r="A34" s="5" t="s">
        <v>87</v>
      </c>
      <c r="B34" s="5">
        <v>1120308</v>
      </c>
      <c r="C34" s="7">
        <v>5.32</v>
      </c>
      <c r="D34" s="7">
        <v>3.41</v>
      </c>
      <c r="E34" s="7">
        <v>10.3</v>
      </c>
      <c r="F34" s="7">
        <v>31.8</v>
      </c>
      <c r="G34" s="7">
        <v>93.3</v>
      </c>
      <c r="H34" s="7">
        <v>165</v>
      </c>
      <c r="I34" s="7"/>
      <c r="J34" s="7">
        <v>3.8</v>
      </c>
      <c r="K34" s="7">
        <v>12</v>
      </c>
      <c r="L34" s="7">
        <v>9</v>
      </c>
      <c r="M34" s="7">
        <v>57</v>
      </c>
      <c r="N34" s="7">
        <v>0.7</v>
      </c>
      <c r="O34" s="7">
        <v>208</v>
      </c>
      <c r="P34" s="7">
        <v>110</v>
      </c>
      <c r="Q34" s="7">
        <v>225</v>
      </c>
      <c r="R34" s="7">
        <v>61.4</v>
      </c>
      <c r="S34" s="7">
        <v>60.5</v>
      </c>
      <c r="T34" s="7">
        <f t="shared" si="0"/>
        <v>0.89999999999999858</v>
      </c>
      <c r="U34" s="7">
        <v>240</v>
      </c>
      <c r="V34" s="7">
        <v>65</v>
      </c>
      <c r="W34" s="7">
        <v>13</v>
      </c>
      <c r="X34" s="5"/>
      <c r="Y34" s="5">
        <v>2640</v>
      </c>
      <c r="Z34" s="5">
        <v>10.38</v>
      </c>
      <c r="AA34" s="5">
        <v>6.1</v>
      </c>
      <c r="AB34" s="5">
        <v>139</v>
      </c>
      <c r="AC34" s="5">
        <v>4.7</v>
      </c>
      <c r="AD34" s="5"/>
      <c r="AE34" s="5">
        <v>9.3000000000000007</v>
      </c>
      <c r="AF34">
        <f t="shared" si="1"/>
        <v>53.010000000000005</v>
      </c>
      <c r="AG34" s="5">
        <v>5.7</v>
      </c>
      <c r="AH34" s="5">
        <f>VLOOKUP(A34,[1]HDLAB!$D$1:$BI$65536,58,0)</f>
        <v>0.8</v>
      </c>
      <c r="AI34" s="5">
        <f>VLOOKUP(A34,[1]HDLAB!$D$1:$BK$65536,60,0)</f>
        <v>1.61</v>
      </c>
      <c r="AJ34" s="8">
        <f>VLOOKUP(A34,[1]HDLAB!$D$1:$CA$65536,76,0)</f>
        <v>1.8328822086697871</v>
      </c>
      <c r="AK34" s="5"/>
      <c r="AL34" s="5"/>
      <c r="AM34" s="5">
        <v>52</v>
      </c>
      <c r="AN34" s="5">
        <v>203</v>
      </c>
      <c r="AO34" s="5">
        <v>760.8</v>
      </c>
      <c r="AP34" s="9">
        <f>VLOOKUP(A34,[1]TAST!$B$1:$F$65536,5,0)</f>
        <v>0.25615763546798032</v>
      </c>
      <c r="AQ34" s="5"/>
      <c r="AR34" s="5"/>
      <c r="AS34" s="5"/>
      <c r="AT34" s="5">
        <f>VLOOKUP(A34,[1]HDLAB!$D$1:$BS$65536,68,0)</f>
        <v>0</v>
      </c>
      <c r="AU34" s="5"/>
      <c r="AV34" s="5">
        <v>1.45</v>
      </c>
      <c r="AW34" s="5">
        <v>6.5</v>
      </c>
      <c r="AX34" s="5"/>
      <c r="AY34" s="5"/>
      <c r="AZ34" s="5">
        <v>0.5</v>
      </c>
      <c r="BA34" s="5">
        <v>0</v>
      </c>
      <c r="BB34" s="10">
        <f t="shared" si="2"/>
        <v>1.4876033057851215E-2</v>
      </c>
      <c r="BC34" s="11">
        <f t="shared" si="3"/>
        <v>3.7529999999999939</v>
      </c>
      <c r="BD34">
        <f>VLOOKUP(A34,[1]RHe!$B$1:$E$65536,4,0)</f>
        <v>32</v>
      </c>
      <c r="BG34" s="5"/>
      <c r="BH34" s="5"/>
      <c r="BI34" s="5"/>
      <c r="BJ34" s="5"/>
      <c r="BK34" s="5"/>
      <c r="BL34" s="5"/>
      <c r="BM34" s="5"/>
      <c r="BN34" s="5"/>
    </row>
    <row r="35" spans="1:66" customFormat="1">
      <c r="A35" s="5" t="s">
        <v>88</v>
      </c>
      <c r="B35" s="5">
        <v>1120306</v>
      </c>
      <c r="C35" s="7">
        <v>5.41</v>
      </c>
      <c r="D35" s="7">
        <v>3.63</v>
      </c>
      <c r="E35" s="7">
        <v>11.5</v>
      </c>
      <c r="F35" s="7">
        <v>34.6</v>
      </c>
      <c r="G35" s="7">
        <v>95.3</v>
      </c>
      <c r="H35" s="7">
        <v>155</v>
      </c>
      <c r="I35" s="7"/>
      <c r="J35" s="7">
        <v>4</v>
      </c>
      <c r="K35" s="7">
        <v>17</v>
      </c>
      <c r="L35" s="7">
        <v>17</v>
      </c>
      <c r="M35" s="7">
        <v>53</v>
      </c>
      <c r="N35" s="7">
        <v>0.7</v>
      </c>
      <c r="O35" s="7">
        <v>132</v>
      </c>
      <c r="P35" s="7">
        <v>68</v>
      </c>
      <c r="Q35" s="7"/>
      <c r="R35" s="7">
        <v>50.2</v>
      </c>
      <c r="S35" s="7">
        <v>47.8</v>
      </c>
      <c r="T35" s="7">
        <f t="shared" si="0"/>
        <v>2.4000000000000057</v>
      </c>
      <c r="U35" s="7">
        <v>240</v>
      </c>
      <c r="V35" s="7">
        <v>85</v>
      </c>
      <c r="W35" s="7">
        <v>17</v>
      </c>
      <c r="X35" s="5"/>
      <c r="Y35" s="5">
        <v>2640</v>
      </c>
      <c r="Z35" s="5">
        <v>10.31</v>
      </c>
      <c r="AA35" s="5">
        <v>9.8000000000000007</v>
      </c>
      <c r="AB35" s="5">
        <v>141</v>
      </c>
      <c r="AC35" s="5">
        <v>4.8</v>
      </c>
      <c r="AD35" s="5"/>
      <c r="AE35" s="5">
        <v>8.4</v>
      </c>
      <c r="AF35">
        <f t="shared" si="1"/>
        <v>39.480000000000004</v>
      </c>
      <c r="AG35" s="5">
        <v>4.7</v>
      </c>
      <c r="AH35" s="5">
        <f>VLOOKUP(A35,[1]HDLAB!$D$1:$BI$65536,58,0)</f>
        <v>0.8</v>
      </c>
      <c r="AI35" s="5">
        <f>VLOOKUP(A35,[1]HDLAB!$D$1:$BK$65536,60,0)</f>
        <v>1.61</v>
      </c>
      <c r="AJ35" s="8">
        <f>VLOOKUP(A35,[1]HDLAB!$D$1:$CA$65536,76,0)</f>
        <v>1.9494816761479161</v>
      </c>
      <c r="AK35" s="5"/>
      <c r="AL35" s="5"/>
      <c r="AM35" s="5">
        <v>77</v>
      </c>
      <c r="AN35" s="5">
        <v>220</v>
      </c>
      <c r="AO35" s="5">
        <v>624.9</v>
      </c>
      <c r="AP35" s="9">
        <f>VLOOKUP(A35,[1]TAST!$B$1:$F$65536,5,0)</f>
        <v>0.35</v>
      </c>
      <c r="AQ35" s="5"/>
      <c r="AR35" s="5"/>
      <c r="AS35" s="5"/>
      <c r="AT35" s="5">
        <f>VLOOKUP(A35,[1]HDLAB!$D$1:$BS$65536,68,0)</f>
        <v>0</v>
      </c>
      <c r="AU35" s="5"/>
      <c r="AV35" s="5">
        <v>1.52</v>
      </c>
      <c r="AW35" s="5"/>
      <c r="AX35" s="5"/>
      <c r="AY35" s="5"/>
      <c r="AZ35" s="5">
        <v>0</v>
      </c>
      <c r="BA35" s="5">
        <v>12.5</v>
      </c>
      <c r="BB35" s="10">
        <f t="shared" si="2"/>
        <v>5.0209205020920626E-2</v>
      </c>
      <c r="BC35" s="11">
        <f t="shared" si="3"/>
        <v>10.152000000000022</v>
      </c>
      <c r="BD35">
        <f>VLOOKUP(A35,[1]RHe!$B$1:$E$65536,4,0)</f>
        <v>35.4</v>
      </c>
      <c r="BG35" s="5"/>
      <c r="BH35" s="5"/>
      <c r="BI35" s="5"/>
      <c r="BJ35" s="5"/>
      <c r="BK35" s="5"/>
      <c r="BL35" s="5"/>
      <c r="BM35" s="5"/>
      <c r="BN35" s="5"/>
    </row>
    <row r="36" spans="1:66" customFormat="1">
      <c r="A36" s="5" t="s">
        <v>89</v>
      </c>
      <c r="B36" s="5">
        <v>1120308</v>
      </c>
      <c r="C36" s="7">
        <v>6.01</v>
      </c>
      <c r="D36" s="7">
        <v>3.76</v>
      </c>
      <c r="E36" s="7">
        <v>10.8</v>
      </c>
      <c r="F36" s="7">
        <v>32.200000000000003</v>
      </c>
      <c r="G36" s="7">
        <v>85.6</v>
      </c>
      <c r="H36" s="7">
        <v>186</v>
      </c>
      <c r="I36" s="7"/>
      <c r="J36" s="7">
        <v>3.3</v>
      </c>
      <c r="K36" s="7">
        <v>16</v>
      </c>
      <c r="L36" s="7">
        <v>12</v>
      </c>
      <c r="M36" s="7">
        <v>74</v>
      </c>
      <c r="N36" s="7">
        <v>0.6</v>
      </c>
      <c r="O36" s="7">
        <v>172</v>
      </c>
      <c r="P36" s="7">
        <v>108</v>
      </c>
      <c r="Q36" s="7">
        <v>189</v>
      </c>
      <c r="R36" s="7">
        <v>80.2</v>
      </c>
      <c r="S36" s="7">
        <v>78</v>
      </c>
      <c r="T36" s="7">
        <f t="shared" si="0"/>
        <v>2.2000000000000028</v>
      </c>
      <c r="U36" s="7">
        <v>230</v>
      </c>
      <c r="V36" s="7">
        <v>57</v>
      </c>
      <c r="W36" s="7">
        <v>11</v>
      </c>
      <c r="X36" s="5"/>
      <c r="Y36" s="5">
        <v>2640</v>
      </c>
      <c r="Z36" s="5">
        <v>8.89</v>
      </c>
      <c r="AA36" s="5">
        <v>6.3</v>
      </c>
      <c r="AB36" s="5">
        <v>138</v>
      </c>
      <c r="AC36" s="5">
        <v>4.2</v>
      </c>
      <c r="AD36" s="5"/>
      <c r="AE36" s="5">
        <v>8</v>
      </c>
      <c r="AF36">
        <f t="shared" si="1"/>
        <v>37.6</v>
      </c>
      <c r="AG36" s="5">
        <v>4.7</v>
      </c>
      <c r="AH36" s="5">
        <f>VLOOKUP(A36,[1]HDLAB!$D$1:$BI$65536,58,0)</f>
        <v>0.81</v>
      </c>
      <c r="AI36" s="5">
        <f>VLOOKUP(A36,[1]HDLAB!$D$1:$BK$65536,60,0)</f>
        <v>1.65</v>
      </c>
      <c r="AJ36" s="8">
        <f>VLOOKUP(A36,[1]HDLAB!$D$1:$CA$65536,76,0)</f>
        <v>1.9118169287686497</v>
      </c>
      <c r="AK36" s="5"/>
      <c r="AL36" s="5"/>
      <c r="AM36" s="5">
        <v>20</v>
      </c>
      <c r="AN36" s="5">
        <v>192</v>
      </c>
      <c r="AO36" s="5">
        <v>1106.4000000000001</v>
      </c>
      <c r="AP36" s="9">
        <f>VLOOKUP(A36,[1]TAST!$B$1:$F$65536,5,0)</f>
        <v>0.10416666666666667</v>
      </c>
      <c r="AQ36" s="5"/>
      <c r="AR36" s="5"/>
      <c r="AS36" s="5"/>
      <c r="AT36" s="5">
        <f>VLOOKUP(A36,[1]HDLAB!$D$1:$BS$65536,68,0)</f>
        <v>0</v>
      </c>
      <c r="AU36" s="5"/>
      <c r="AV36" s="5">
        <v>1.32</v>
      </c>
      <c r="AW36" s="5">
        <v>7.1</v>
      </c>
      <c r="AX36" s="5"/>
      <c r="AY36" s="5"/>
      <c r="AZ36" s="5">
        <v>0.75</v>
      </c>
      <c r="BA36" s="5">
        <v>25</v>
      </c>
      <c r="BB36" s="10">
        <f t="shared" si="2"/>
        <v>2.820512820512824E-2</v>
      </c>
      <c r="BC36" s="11">
        <f t="shared" si="3"/>
        <v>9.1080000000000112</v>
      </c>
      <c r="BD36">
        <f>VLOOKUP(A36,[1]RHe!$B$1:$E$65536,4,0)</f>
        <v>26.8</v>
      </c>
      <c r="BG36" s="5"/>
      <c r="BH36" s="5"/>
      <c r="BI36" s="5"/>
      <c r="BJ36" s="5"/>
      <c r="BK36" s="5"/>
      <c r="BL36" s="5"/>
      <c r="BM36" s="5"/>
      <c r="BN36" s="5"/>
    </row>
    <row r="37" spans="1:66" customFormat="1">
      <c r="A37" s="5" t="s">
        <v>90</v>
      </c>
      <c r="B37" s="5">
        <v>1120308</v>
      </c>
      <c r="C37" s="7">
        <v>3.07</v>
      </c>
      <c r="D37" s="7">
        <v>3.05</v>
      </c>
      <c r="E37" s="7">
        <v>9.4</v>
      </c>
      <c r="F37" s="7">
        <v>28</v>
      </c>
      <c r="G37" s="7">
        <v>91.8</v>
      </c>
      <c r="H37" s="7">
        <v>54</v>
      </c>
      <c r="I37" s="7"/>
      <c r="J37" s="7">
        <v>3.9</v>
      </c>
      <c r="K37" s="7">
        <v>9</v>
      </c>
      <c r="L37" s="7">
        <v>7</v>
      </c>
      <c r="M37" s="7">
        <v>59</v>
      </c>
      <c r="N37" s="7">
        <v>0.4</v>
      </c>
      <c r="O37" s="7">
        <v>172</v>
      </c>
      <c r="P37" s="7">
        <v>51</v>
      </c>
      <c r="Q37" s="7"/>
      <c r="R37" s="7">
        <v>78</v>
      </c>
      <c r="S37" s="7">
        <v>74.2</v>
      </c>
      <c r="T37" s="7">
        <f t="shared" si="0"/>
        <v>3.7999999999999972</v>
      </c>
      <c r="U37" s="7">
        <v>240</v>
      </c>
      <c r="V37" s="7">
        <v>80</v>
      </c>
      <c r="W37" s="7">
        <v>27</v>
      </c>
      <c r="X37" s="5"/>
      <c r="Y37" s="5">
        <v>2640</v>
      </c>
      <c r="Z37" s="5">
        <v>9.6999999999999993</v>
      </c>
      <c r="AA37" s="5">
        <v>7.2</v>
      </c>
      <c r="AB37" s="5">
        <v>137</v>
      </c>
      <c r="AC37" s="5">
        <v>5.2</v>
      </c>
      <c r="AD37" s="5"/>
      <c r="AE37" s="5">
        <v>8.9</v>
      </c>
      <c r="AF37">
        <f t="shared" si="1"/>
        <v>70.31</v>
      </c>
      <c r="AG37" s="5">
        <v>7.9</v>
      </c>
      <c r="AH37" s="5">
        <f>VLOOKUP(A37,[1]HDLAB!$D$1:$BI$65536,58,0)</f>
        <v>0.66</v>
      </c>
      <c r="AI37" s="5">
        <f>VLOOKUP(A37,[1]HDLAB!$D$1:$BK$65536,60,0)</f>
        <v>1.0900000000000001</v>
      </c>
      <c r="AJ37" s="8">
        <f>VLOOKUP(A37,[1]HDLAB!$D$1:$CA$65536,76,0)</f>
        <v>1.3301619693731823</v>
      </c>
      <c r="AK37" s="5"/>
      <c r="AL37" s="5"/>
      <c r="AM37" s="5">
        <v>75</v>
      </c>
      <c r="AN37" s="5">
        <v>179</v>
      </c>
      <c r="AO37" s="5">
        <v>671.6</v>
      </c>
      <c r="AP37" s="9">
        <f>VLOOKUP(A37,[1]TAST!$B$1:$F$65536,5,0)</f>
        <v>0.41899441340782123</v>
      </c>
      <c r="AQ37" s="5"/>
      <c r="AR37" s="5"/>
      <c r="AS37" s="5"/>
      <c r="AT37" s="5">
        <f>VLOOKUP(A37,[1]HDLAB!$D$1:$BS$65536,68,0)</f>
        <v>0</v>
      </c>
      <c r="AU37" s="5"/>
      <c r="AV37" s="5">
        <v>1.2</v>
      </c>
      <c r="AW37" s="5"/>
      <c r="AX37" s="5"/>
      <c r="AY37" s="5"/>
      <c r="AZ37" s="5">
        <v>0</v>
      </c>
      <c r="BA37" s="5">
        <v>0</v>
      </c>
      <c r="BB37" s="10">
        <f t="shared" si="2"/>
        <v>5.1212938005390798E-2</v>
      </c>
      <c r="BC37" s="11">
        <f t="shared" si="3"/>
        <v>15.617999999999988</v>
      </c>
      <c r="BD37">
        <f>VLOOKUP(A37,[1]RHe!$B$1:$E$65536,4,0)</f>
        <v>34.700000000000003</v>
      </c>
      <c r="BG37" s="5"/>
      <c r="BH37" s="5"/>
      <c r="BI37" s="5"/>
      <c r="BJ37" s="5"/>
      <c r="BK37" s="5"/>
      <c r="BL37" s="5"/>
      <c r="BM37" s="5"/>
      <c r="BN37" s="5"/>
    </row>
    <row r="38" spans="1:66" customFormat="1">
      <c r="A38" s="5" t="s">
        <v>91</v>
      </c>
      <c r="B38" s="5">
        <v>1120308</v>
      </c>
      <c r="C38" s="7">
        <v>5.57</v>
      </c>
      <c r="D38" s="7">
        <v>3.83</v>
      </c>
      <c r="E38" s="7">
        <v>11</v>
      </c>
      <c r="F38" s="7">
        <v>34.6</v>
      </c>
      <c r="G38" s="7">
        <v>90.3</v>
      </c>
      <c r="H38" s="7">
        <v>209</v>
      </c>
      <c r="I38" s="7"/>
      <c r="J38" s="7">
        <v>4</v>
      </c>
      <c r="K38" s="7">
        <v>12</v>
      </c>
      <c r="L38" s="7">
        <v>9</v>
      </c>
      <c r="M38" s="7">
        <v>43</v>
      </c>
      <c r="N38" s="7">
        <v>0.2</v>
      </c>
      <c r="O38" s="7">
        <v>151</v>
      </c>
      <c r="P38" s="7">
        <v>131</v>
      </c>
      <c r="Q38" s="7">
        <v>73</v>
      </c>
      <c r="R38" s="7">
        <v>80.150000000000006</v>
      </c>
      <c r="S38" s="7">
        <v>77.25</v>
      </c>
      <c r="T38" s="7">
        <f t="shared" si="0"/>
        <v>2.9000000000000057</v>
      </c>
      <c r="U38" s="7">
        <v>240</v>
      </c>
      <c r="V38" s="7">
        <v>89</v>
      </c>
      <c r="W38" s="7">
        <v>26</v>
      </c>
      <c r="X38" s="5"/>
      <c r="Y38" s="5">
        <v>2640</v>
      </c>
      <c r="Z38" s="5">
        <v>7.57</v>
      </c>
      <c r="AA38" s="5">
        <v>3.7</v>
      </c>
      <c r="AB38" s="5">
        <v>140</v>
      </c>
      <c r="AC38" s="5">
        <v>5.9</v>
      </c>
      <c r="AD38" s="5"/>
      <c r="AE38" s="5">
        <v>9.8000000000000007</v>
      </c>
      <c r="AF38">
        <f t="shared" si="1"/>
        <v>70.56</v>
      </c>
      <c r="AG38" s="5">
        <v>7.2</v>
      </c>
      <c r="AH38" s="5">
        <f>VLOOKUP(A38,[1]HDLAB!$D$1:$BI$65536,58,0)</f>
        <v>0.7</v>
      </c>
      <c r="AI38" s="5">
        <f>VLOOKUP(A38,[1]HDLAB!$D$1:$BK$65536,60,0)</f>
        <v>0</v>
      </c>
      <c r="AJ38" s="8">
        <f>VLOOKUP(A38,[1]HDLAB!$D$1:$CA$65536,76,0)</f>
        <v>1.4583329533792468</v>
      </c>
      <c r="AK38" s="5"/>
      <c r="AL38" s="5"/>
      <c r="AM38" s="5">
        <v>55</v>
      </c>
      <c r="AN38" s="5">
        <v>326</v>
      </c>
      <c r="AO38" s="5">
        <v>610.29999999999995</v>
      </c>
      <c r="AP38" s="9">
        <f>VLOOKUP(A38,[1]TAST!$B$1:$F$65536,5,0)</f>
        <v>0.16871165644171779</v>
      </c>
      <c r="AQ38" s="5"/>
      <c r="AR38" s="5"/>
      <c r="AS38" s="5"/>
      <c r="AT38" s="5">
        <f>VLOOKUP(A38,[1]HDLAB!$D$1:$BS$65536,68,0)</f>
        <v>0</v>
      </c>
      <c r="AU38" s="5"/>
      <c r="AV38" s="5">
        <v>1.26</v>
      </c>
      <c r="AW38" s="5">
        <v>5.9</v>
      </c>
      <c r="AX38" s="5"/>
      <c r="AY38" s="5"/>
      <c r="AZ38" s="5">
        <v>0</v>
      </c>
      <c r="BA38" s="5">
        <v>50</v>
      </c>
      <c r="BB38" s="10">
        <f t="shared" si="2"/>
        <v>3.7540453074433731E-2</v>
      </c>
      <c r="BC38" s="11">
        <f t="shared" si="3"/>
        <v>12.180000000000023</v>
      </c>
      <c r="BD38">
        <f>VLOOKUP(A38,[1]RHe!$B$1:$E$65536,4,0)</f>
        <v>32.799999999999997</v>
      </c>
      <c r="BG38" s="5"/>
      <c r="BH38" s="5"/>
      <c r="BI38" s="5"/>
      <c r="BJ38" s="5"/>
      <c r="BK38" s="5"/>
      <c r="BL38" s="5"/>
      <c r="BM38" s="5"/>
      <c r="BN38" s="5"/>
    </row>
    <row r="39" spans="1:66" customFormat="1">
      <c r="A39" s="5" t="s">
        <v>92</v>
      </c>
      <c r="B39" s="5">
        <v>1120308</v>
      </c>
      <c r="C39" s="7">
        <v>5.56</v>
      </c>
      <c r="D39" s="7">
        <v>3.59</v>
      </c>
      <c r="E39" s="7">
        <v>11.1</v>
      </c>
      <c r="F39" s="7">
        <v>32.799999999999997</v>
      </c>
      <c r="G39" s="7">
        <v>91.4</v>
      </c>
      <c r="H39" s="7">
        <v>113</v>
      </c>
      <c r="I39" s="7"/>
      <c r="J39" s="7">
        <v>3.1</v>
      </c>
      <c r="K39" s="7">
        <v>19</v>
      </c>
      <c r="L39" s="7">
        <v>10</v>
      </c>
      <c r="M39" s="7">
        <v>117</v>
      </c>
      <c r="N39" s="7">
        <v>0.8</v>
      </c>
      <c r="O39" s="7">
        <v>143</v>
      </c>
      <c r="P39" s="7">
        <v>130</v>
      </c>
      <c r="Q39" s="7">
        <v>161</v>
      </c>
      <c r="R39" s="7">
        <v>51.4</v>
      </c>
      <c r="S39" s="7">
        <v>49.65</v>
      </c>
      <c r="T39" s="7">
        <f t="shared" si="0"/>
        <v>1.75</v>
      </c>
      <c r="U39" s="7">
        <v>240</v>
      </c>
      <c r="V39" s="7">
        <v>41</v>
      </c>
      <c r="W39" s="7">
        <v>8</v>
      </c>
      <c r="X39" s="5"/>
      <c r="Y39" s="5">
        <v>5520</v>
      </c>
      <c r="Z39" s="5">
        <v>9.6199999999999992</v>
      </c>
      <c r="AA39" s="5">
        <v>4.0999999999999996</v>
      </c>
      <c r="AB39" s="5">
        <v>137</v>
      </c>
      <c r="AC39" s="5">
        <v>3.3</v>
      </c>
      <c r="AD39" s="5"/>
      <c r="AE39" s="5">
        <v>8</v>
      </c>
      <c r="AF39">
        <f t="shared" si="1"/>
        <v>13.6</v>
      </c>
      <c r="AG39" s="5">
        <v>1.7</v>
      </c>
      <c r="AH39" s="5">
        <f>VLOOKUP(A39,[1]HDLAB!$D$1:$BI$65536,58,0)</f>
        <v>0.8</v>
      </c>
      <c r="AI39" s="5">
        <f>VLOOKUP(A39,[1]HDLAB!$D$1:$BK$65536,60,0)</f>
        <v>1.63</v>
      </c>
      <c r="AJ39" s="8">
        <f>VLOOKUP(A39,[1]HDLAB!$D$1:$CA$65536,76,0)</f>
        <v>1.9301731637070128</v>
      </c>
      <c r="AK39" s="5"/>
      <c r="AL39" s="5"/>
      <c r="AM39" s="5">
        <v>42</v>
      </c>
      <c r="AN39" s="5">
        <v>163</v>
      </c>
      <c r="AO39" s="5">
        <v>689.9</v>
      </c>
      <c r="AP39" s="9">
        <f>VLOOKUP(A39,[1]TAST!$B$1:$F$65536,5,0)</f>
        <v>0.25766871165644173</v>
      </c>
      <c r="AQ39" s="5"/>
      <c r="AR39" s="5"/>
      <c r="AS39" s="5"/>
      <c r="AT39" s="5">
        <f>VLOOKUP(A39,[1]HDLAB!$D$1:$BS$65536,68,0)</f>
        <v>0</v>
      </c>
      <c r="AU39" s="5"/>
      <c r="AV39" s="5">
        <v>1.54</v>
      </c>
      <c r="AW39" s="5"/>
      <c r="AX39" s="5"/>
      <c r="AY39" s="5"/>
      <c r="AZ39" s="5">
        <v>0</v>
      </c>
      <c r="BA39" s="5">
        <v>50</v>
      </c>
      <c r="BB39" s="10">
        <f t="shared" si="2"/>
        <v>3.5246727089627394E-2</v>
      </c>
      <c r="BC39" s="11">
        <f t="shared" si="3"/>
        <v>7.1924999999999999</v>
      </c>
      <c r="BD39">
        <f>VLOOKUP(A39,[1]RHe!$B$1:$E$65536,4,0)</f>
        <v>34.200000000000003</v>
      </c>
      <c r="BG39" s="5"/>
      <c r="BH39" s="5"/>
      <c r="BI39" s="5"/>
      <c r="BJ39" s="5"/>
      <c r="BK39" s="5"/>
      <c r="BL39" s="5"/>
      <c r="BM39" s="5"/>
      <c r="BN39" s="5"/>
    </row>
    <row r="40" spans="1:66" customFormat="1">
      <c r="A40" s="5" t="s">
        <v>93</v>
      </c>
      <c r="B40" s="5">
        <v>1120309</v>
      </c>
      <c r="C40" s="7">
        <v>6.65</v>
      </c>
      <c r="D40" s="7">
        <v>3.22</v>
      </c>
      <c r="E40" s="7">
        <v>11.6</v>
      </c>
      <c r="F40" s="7">
        <v>33.299999999999997</v>
      </c>
      <c r="G40" s="7">
        <v>103.4</v>
      </c>
      <c r="H40" s="7">
        <v>159</v>
      </c>
      <c r="I40" s="7"/>
      <c r="J40" s="7">
        <v>4.3</v>
      </c>
      <c r="K40" s="7">
        <v>12</v>
      </c>
      <c r="L40" s="7">
        <v>15</v>
      </c>
      <c r="M40" s="7">
        <v>51</v>
      </c>
      <c r="N40" s="7">
        <v>0.7</v>
      </c>
      <c r="O40" s="7">
        <v>139</v>
      </c>
      <c r="P40" s="7">
        <v>282</v>
      </c>
      <c r="Q40" s="7">
        <v>305</v>
      </c>
      <c r="R40" s="7">
        <v>72.05</v>
      </c>
      <c r="S40" s="7">
        <v>69.25</v>
      </c>
      <c r="T40" s="7">
        <f t="shared" si="0"/>
        <v>2.7999999999999972</v>
      </c>
      <c r="U40" s="7">
        <v>240</v>
      </c>
      <c r="V40" s="7">
        <v>53</v>
      </c>
      <c r="W40" s="7">
        <v>13</v>
      </c>
      <c r="X40" s="5"/>
      <c r="Y40" s="5">
        <v>2640</v>
      </c>
      <c r="Z40" s="5">
        <v>11.16</v>
      </c>
      <c r="AA40" s="5">
        <v>6.6</v>
      </c>
      <c r="AB40" s="5">
        <v>136</v>
      </c>
      <c r="AC40" s="5">
        <v>4.8</v>
      </c>
      <c r="AD40" s="5"/>
      <c r="AE40" s="5">
        <v>8.1</v>
      </c>
      <c r="AF40">
        <f t="shared" si="1"/>
        <v>28.349999999999998</v>
      </c>
      <c r="AG40" s="5">
        <v>3.5</v>
      </c>
      <c r="AH40" s="5">
        <f>VLOOKUP(A40,[1]HDLAB!$D$1:$BI$65536,58,0)</f>
        <v>0.75</v>
      </c>
      <c r="AI40" s="5">
        <f>VLOOKUP(A40,[1]HDLAB!$D$1:$BK$65536,60,0)</f>
        <v>1.41</v>
      </c>
      <c r="AJ40" s="8">
        <f>VLOOKUP(A40,[1]HDLAB!$D$1:$CA$65536,76,0)</f>
        <v>1.6721565882434599</v>
      </c>
      <c r="AK40" s="5"/>
      <c r="AL40" s="5"/>
      <c r="AM40" s="5">
        <v>106</v>
      </c>
      <c r="AN40" s="5">
        <v>235</v>
      </c>
      <c r="AO40" s="5">
        <v>424.1</v>
      </c>
      <c r="AP40" s="9">
        <f>VLOOKUP(A40,[1]TAST!$B$1:$F$65536,5,0)</f>
        <v>0.45106382978723403</v>
      </c>
      <c r="AQ40" s="5"/>
      <c r="AR40" s="5"/>
      <c r="AS40" s="5"/>
      <c r="AT40" s="5">
        <f>VLOOKUP(A40,[1]HDLAB!$D$1:$BS$65536,68,0)</f>
        <v>0</v>
      </c>
      <c r="AU40" s="5"/>
      <c r="AV40" s="5">
        <v>1.25</v>
      </c>
      <c r="AW40" s="5">
        <v>6.1</v>
      </c>
      <c r="AX40" s="5"/>
      <c r="AY40" s="5"/>
      <c r="AZ40" s="5">
        <v>0</v>
      </c>
      <c r="BA40" s="5">
        <v>12.5</v>
      </c>
      <c r="BB40" s="10">
        <f t="shared" si="2"/>
        <v>4.0433212996389849E-2</v>
      </c>
      <c r="BC40" s="11">
        <f t="shared" si="3"/>
        <v>11.423999999999987</v>
      </c>
      <c r="BD40">
        <f>VLOOKUP(A40,[1]RHe!$B$1:$E$65536,4,0)</f>
        <v>39.200000000000003</v>
      </c>
      <c r="BG40" s="5"/>
      <c r="BH40" s="5"/>
      <c r="BI40" s="5"/>
      <c r="BJ40" s="5"/>
      <c r="BK40" s="5"/>
      <c r="BL40" s="5"/>
      <c r="BM40" s="5"/>
      <c r="BN40" s="5"/>
    </row>
    <row r="41" spans="1:66" customFormat="1">
      <c r="A41" s="5" t="s">
        <v>94</v>
      </c>
      <c r="B41" s="5">
        <v>1120308</v>
      </c>
      <c r="C41" s="7">
        <v>3.97</v>
      </c>
      <c r="D41" s="7">
        <v>3.22</v>
      </c>
      <c r="E41" s="7">
        <v>10.6</v>
      </c>
      <c r="F41" s="7">
        <v>32.6</v>
      </c>
      <c r="G41" s="7">
        <v>101.2</v>
      </c>
      <c r="H41" s="7">
        <v>150</v>
      </c>
      <c r="I41" s="7"/>
      <c r="J41" s="7">
        <v>3.6</v>
      </c>
      <c r="K41" s="7">
        <v>23</v>
      </c>
      <c r="L41" s="7">
        <v>27</v>
      </c>
      <c r="M41" s="7">
        <v>53</v>
      </c>
      <c r="N41" s="7">
        <v>0.6</v>
      </c>
      <c r="O41" s="7">
        <v>154</v>
      </c>
      <c r="P41" s="7">
        <v>69</v>
      </c>
      <c r="Q41" s="7"/>
      <c r="R41" s="7">
        <v>48.2</v>
      </c>
      <c r="S41" s="7">
        <v>47.1</v>
      </c>
      <c r="T41" s="7">
        <f t="shared" si="0"/>
        <v>1.1000000000000014</v>
      </c>
      <c r="U41" s="7">
        <v>240</v>
      </c>
      <c r="V41" s="7">
        <v>82</v>
      </c>
      <c r="W41" s="7">
        <v>21</v>
      </c>
      <c r="X41" s="5"/>
      <c r="Y41" s="5">
        <v>2640</v>
      </c>
      <c r="Z41" s="5">
        <v>9.1</v>
      </c>
      <c r="AA41" s="5">
        <v>4.8</v>
      </c>
      <c r="AB41" s="5">
        <v>138</v>
      </c>
      <c r="AC41" s="5">
        <v>4.5</v>
      </c>
      <c r="AD41" s="5"/>
      <c r="AE41" s="5">
        <v>8.9</v>
      </c>
      <c r="AF41">
        <f t="shared" si="1"/>
        <v>24.03</v>
      </c>
      <c r="AG41" s="5">
        <v>2.7</v>
      </c>
      <c r="AH41" s="5">
        <f>VLOOKUP(A41,[1]HDLAB!$D$1:$BI$65536,58,0)</f>
        <v>0.74</v>
      </c>
      <c r="AI41" s="5">
        <f>VLOOKUP(A41,[1]HDLAB!$D$1:$BK$65536,60,0)</f>
        <v>1.36</v>
      </c>
      <c r="AJ41" s="8">
        <f>VLOOKUP(A41,[1]HDLAB!$D$1:$CA$65536,76,0)</f>
        <v>1.5681583761501503</v>
      </c>
      <c r="AK41" s="5"/>
      <c r="AL41" s="5"/>
      <c r="AM41" s="5">
        <v>109</v>
      </c>
      <c r="AN41" s="5">
        <v>267</v>
      </c>
      <c r="AO41" s="5">
        <v>336.8</v>
      </c>
      <c r="AP41" s="9">
        <f>VLOOKUP(A41,[1]TAST!$B$1:$F$65536,5,0)</f>
        <v>0.40823970037453183</v>
      </c>
      <c r="AQ41" s="5"/>
      <c r="AR41" s="5"/>
      <c r="AS41" s="5"/>
      <c r="AT41" s="5">
        <f>VLOOKUP(A41,[1]HDLAB!$D$1:$BS$65536,68,0)</f>
        <v>0</v>
      </c>
      <c r="AU41" s="5"/>
      <c r="AV41" s="5">
        <v>1.5</v>
      </c>
      <c r="AW41" s="5"/>
      <c r="AX41" s="5"/>
      <c r="AY41" s="5"/>
      <c r="AZ41" s="5">
        <v>0</v>
      </c>
      <c r="BA41" s="5">
        <v>50</v>
      </c>
      <c r="BB41" s="10">
        <f t="shared" si="2"/>
        <v>2.3354564755838671E-2</v>
      </c>
      <c r="BC41" s="11">
        <f t="shared" si="3"/>
        <v>4.5540000000000056</v>
      </c>
      <c r="BD41">
        <f>VLOOKUP(A41,[1]RHe!$B$1:$E$65536,4,0)</f>
        <v>37.299999999999997</v>
      </c>
      <c r="BG41" s="5"/>
      <c r="BH41" s="5"/>
      <c r="BI41" s="5"/>
      <c r="BJ41" s="5"/>
      <c r="BK41" s="5"/>
      <c r="BL41" s="5"/>
      <c r="BM41" s="5"/>
    </row>
    <row r="42" spans="1:66" customFormat="1">
      <c r="A42" s="5" t="s">
        <v>95</v>
      </c>
      <c r="B42" s="5">
        <v>1120306</v>
      </c>
      <c r="C42" s="7">
        <v>6.8</v>
      </c>
      <c r="D42" s="7">
        <v>4.08</v>
      </c>
      <c r="E42" s="7">
        <v>13</v>
      </c>
      <c r="F42" s="7">
        <v>37.4</v>
      </c>
      <c r="G42" s="7">
        <v>91.7</v>
      </c>
      <c r="H42" s="7">
        <v>244</v>
      </c>
      <c r="I42" s="7"/>
      <c r="J42" s="7">
        <v>3.6</v>
      </c>
      <c r="K42" s="7">
        <v>18</v>
      </c>
      <c r="L42" s="7">
        <v>10</v>
      </c>
      <c r="M42" s="7">
        <v>105</v>
      </c>
      <c r="N42" s="7">
        <v>0.7</v>
      </c>
      <c r="O42" s="7">
        <v>144</v>
      </c>
      <c r="P42" s="7">
        <v>148</v>
      </c>
      <c r="Q42" s="7"/>
      <c r="R42" s="7">
        <v>65.599999999999994</v>
      </c>
      <c r="S42" s="7">
        <v>62.9</v>
      </c>
      <c r="T42" s="7">
        <f t="shared" si="0"/>
        <v>2.6999999999999957</v>
      </c>
      <c r="U42" s="7">
        <v>230</v>
      </c>
      <c r="V42" s="7">
        <v>67</v>
      </c>
      <c r="W42" s="7">
        <v>16</v>
      </c>
      <c r="X42" s="5"/>
      <c r="Y42" s="5">
        <v>2640</v>
      </c>
      <c r="Z42" s="5">
        <v>9.5399999999999991</v>
      </c>
      <c r="AA42" s="5">
        <v>7.4</v>
      </c>
      <c r="AB42" s="5">
        <v>134</v>
      </c>
      <c r="AC42" s="5">
        <v>5.3</v>
      </c>
      <c r="AD42" s="5"/>
      <c r="AE42" s="5">
        <v>10.4</v>
      </c>
      <c r="AF42">
        <f t="shared" si="1"/>
        <v>48.88</v>
      </c>
      <c r="AG42" s="5">
        <v>4.7</v>
      </c>
      <c r="AH42" s="5">
        <f>VLOOKUP(A42,[1]HDLAB!$D$1:$BI$65536,58,0)</f>
        <v>0.76</v>
      </c>
      <c r="AI42" s="5">
        <f>VLOOKUP(A42,[1]HDLAB!$D$1:$BK$65536,60,0)</f>
        <v>1.43</v>
      </c>
      <c r="AJ42" s="8">
        <f>VLOOKUP(A42,[1]HDLAB!$D$1:$CA$65536,76,0)</f>
        <v>1.7052428524462626</v>
      </c>
      <c r="AK42" s="5"/>
      <c r="AL42" s="5"/>
      <c r="AM42" s="5">
        <v>41</v>
      </c>
      <c r="AN42" s="5">
        <v>276</v>
      </c>
      <c r="AO42" s="5">
        <v>283.8</v>
      </c>
      <c r="AP42" s="9">
        <f>VLOOKUP(A42,[1]TAST!$B$1:$F$65536,5,0)</f>
        <v>0.14855072463768115</v>
      </c>
      <c r="AQ42" s="5"/>
      <c r="AR42" s="5"/>
      <c r="AS42" s="5"/>
      <c r="AT42" s="5">
        <f>VLOOKUP(A42,[1]HDLAB!$D$1:$BS$65536,68,0)</f>
        <v>571</v>
      </c>
      <c r="AU42" s="5"/>
      <c r="AV42" s="5">
        <v>1.45</v>
      </c>
      <c r="AW42" s="5"/>
      <c r="AX42" s="5"/>
      <c r="AY42" s="5"/>
      <c r="AZ42" s="5">
        <v>1</v>
      </c>
      <c r="BA42" s="5">
        <v>25</v>
      </c>
      <c r="BB42" s="10">
        <f t="shared" si="2"/>
        <v>4.2925278219395797E-2</v>
      </c>
      <c r="BC42" s="11">
        <f t="shared" si="3"/>
        <v>10.853999999999983</v>
      </c>
      <c r="BD42">
        <f>VLOOKUP(A42,[1]RHe!$B$1:$E$65536,4,0)</f>
        <v>35.6</v>
      </c>
      <c r="BG42" s="5"/>
      <c r="BH42" s="5"/>
      <c r="BI42" s="5"/>
      <c r="BJ42" s="5"/>
      <c r="BK42" s="5"/>
      <c r="BL42" s="5"/>
      <c r="BM42" s="5"/>
      <c r="BN42" s="5"/>
    </row>
    <row r="43" spans="1:66" customFormat="1">
      <c r="A43" s="5" t="s">
        <v>96</v>
      </c>
      <c r="B43" s="5">
        <v>1120308</v>
      </c>
      <c r="C43" s="7">
        <v>5.62</v>
      </c>
      <c r="D43" s="7">
        <v>3.61</v>
      </c>
      <c r="E43" s="7">
        <v>11.2</v>
      </c>
      <c r="F43" s="7">
        <v>31.6</v>
      </c>
      <c r="G43" s="7">
        <v>87.5</v>
      </c>
      <c r="H43" s="7">
        <v>204</v>
      </c>
      <c r="I43" s="7"/>
      <c r="J43" s="7">
        <v>4</v>
      </c>
      <c r="K43" s="7">
        <v>14</v>
      </c>
      <c r="L43" s="7">
        <v>9</v>
      </c>
      <c r="M43" s="7">
        <v>62</v>
      </c>
      <c r="N43" s="7">
        <v>0.7</v>
      </c>
      <c r="O43" s="7">
        <v>131</v>
      </c>
      <c r="P43" s="7">
        <v>240</v>
      </c>
      <c r="Q43" s="7"/>
      <c r="R43" s="7">
        <v>67.05</v>
      </c>
      <c r="S43" s="7">
        <v>64.349999999999994</v>
      </c>
      <c r="T43" s="7">
        <f t="shared" si="0"/>
        <v>2.7000000000000028</v>
      </c>
      <c r="U43" s="7">
        <v>240</v>
      </c>
      <c r="V43" s="7">
        <v>52</v>
      </c>
      <c r="W43" s="7">
        <v>15</v>
      </c>
      <c r="X43" s="5"/>
      <c r="Y43" s="5">
        <v>2640</v>
      </c>
      <c r="Z43" s="5">
        <v>12.63</v>
      </c>
      <c r="AA43" s="5">
        <v>6.3</v>
      </c>
      <c r="AB43" s="5">
        <v>138</v>
      </c>
      <c r="AC43" s="5">
        <v>3.9</v>
      </c>
      <c r="AD43" s="5"/>
      <c r="AE43" s="5">
        <v>7.7</v>
      </c>
      <c r="AF43">
        <f t="shared" si="1"/>
        <v>16.940000000000001</v>
      </c>
      <c r="AG43" s="5">
        <v>2.2000000000000002</v>
      </c>
      <c r="AH43" s="5">
        <f>VLOOKUP(A43,[1]HDLAB!$D$1:$BI$65536,58,0)</f>
        <v>0.71</v>
      </c>
      <c r="AI43" s="5">
        <f>VLOOKUP(A43,[1]HDLAB!$D$1:$BK$65536,60,0)</f>
        <v>1.24</v>
      </c>
      <c r="AJ43" s="8">
        <f>VLOOKUP(A43,[1]HDLAB!$D$1:$CA$65536,76,0)</f>
        <v>1.4862472562959257</v>
      </c>
      <c r="AK43" s="5"/>
      <c r="AL43" s="5"/>
      <c r="AM43" s="5">
        <v>54</v>
      </c>
      <c r="AN43" s="5">
        <v>239</v>
      </c>
      <c r="AO43" s="5">
        <v>106.1</v>
      </c>
      <c r="AP43" s="9">
        <f>VLOOKUP(A43,[1]TAST!$B$1:$F$65536,5,0)</f>
        <v>0.22594142259414227</v>
      </c>
      <c r="AQ43" s="5"/>
      <c r="AR43" s="5"/>
      <c r="AS43" s="5"/>
      <c r="AT43" s="5">
        <f>VLOOKUP(A43,[1]HDLAB!$D$1:$BS$65536,68,0)</f>
        <v>0</v>
      </c>
      <c r="AU43" s="5"/>
      <c r="AV43" s="5">
        <v>1.2</v>
      </c>
      <c r="AW43" s="5"/>
      <c r="AX43" s="5"/>
      <c r="AY43" s="5"/>
      <c r="AZ43" s="5">
        <v>3.5</v>
      </c>
      <c r="BA43" s="5">
        <v>0</v>
      </c>
      <c r="BB43" s="10">
        <f t="shared" si="2"/>
        <v>4.1958041958042008E-2</v>
      </c>
      <c r="BC43" s="11">
        <f t="shared" si="3"/>
        <v>11.178000000000011</v>
      </c>
      <c r="BD43">
        <f>VLOOKUP(A43,[1]RHe!$B$1:$E$65536,4,0)</f>
        <v>36</v>
      </c>
      <c r="BG43" s="5"/>
      <c r="BH43" s="5"/>
      <c r="BI43" s="5"/>
      <c r="BJ43" s="5"/>
      <c r="BK43" s="5"/>
      <c r="BL43" s="5"/>
      <c r="BM43" s="5"/>
      <c r="BN43" s="5"/>
    </row>
    <row r="44" spans="1:66" customFormat="1">
      <c r="A44" s="5" t="s">
        <v>97</v>
      </c>
      <c r="B44" s="5">
        <v>1120308</v>
      </c>
      <c r="C44" s="7">
        <v>8.48</v>
      </c>
      <c r="D44" s="7">
        <v>3.1</v>
      </c>
      <c r="E44" s="7">
        <v>9.9</v>
      </c>
      <c r="F44" s="7">
        <v>29.5</v>
      </c>
      <c r="G44" s="7">
        <v>95.2</v>
      </c>
      <c r="H44" s="7">
        <v>232</v>
      </c>
      <c r="I44" s="7"/>
      <c r="J44" s="7">
        <v>4.4000000000000004</v>
      </c>
      <c r="K44" s="7">
        <v>22</v>
      </c>
      <c r="L44" s="7">
        <v>23</v>
      </c>
      <c r="M44" s="7">
        <v>104</v>
      </c>
      <c r="N44" s="7">
        <v>1</v>
      </c>
      <c r="O44" s="7">
        <v>146</v>
      </c>
      <c r="P44" s="7">
        <v>89</v>
      </c>
      <c r="Q44" s="7"/>
      <c r="R44" s="7">
        <v>60.5</v>
      </c>
      <c r="S44" s="7">
        <v>59</v>
      </c>
      <c r="T44" s="7">
        <f t="shared" si="0"/>
        <v>1.5</v>
      </c>
      <c r="U44" s="7">
        <v>240</v>
      </c>
      <c r="V44" s="7">
        <v>80</v>
      </c>
      <c r="W44" s="7">
        <v>19</v>
      </c>
      <c r="X44" s="5"/>
      <c r="Y44" s="5">
        <v>2640</v>
      </c>
      <c r="Z44" s="5">
        <v>11.98</v>
      </c>
      <c r="AA44" s="5">
        <v>6.7</v>
      </c>
      <c r="AB44" s="5">
        <v>139</v>
      </c>
      <c r="AC44" s="5">
        <v>6</v>
      </c>
      <c r="AD44" s="5"/>
      <c r="AE44" s="5">
        <v>10</v>
      </c>
      <c r="AF44">
        <f t="shared" si="1"/>
        <v>58</v>
      </c>
      <c r="AG44" s="5">
        <v>5.8</v>
      </c>
      <c r="AH44" s="5">
        <f>VLOOKUP(A44,[1]HDLAB!$D$1:$BI$65536,58,0)</f>
        <v>0.76</v>
      </c>
      <c r="AI44" s="5">
        <f>VLOOKUP(A44,[1]HDLAB!$D$1:$BK$65536,60,0)</f>
        <v>1.44</v>
      </c>
      <c r="AJ44" s="8">
        <f>VLOOKUP(A44,[1]HDLAB!$D$1:$CA$65536,76,0)</f>
        <v>1.662870685723814</v>
      </c>
      <c r="AK44" s="5"/>
      <c r="AL44" s="5"/>
      <c r="AM44" s="5">
        <v>63</v>
      </c>
      <c r="AN44" s="5">
        <v>262</v>
      </c>
      <c r="AO44" s="5">
        <v>771.3</v>
      </c>
      <c r="AP44" s="9">
        <f>VLOOKUP(A44,[1]TAST!$B$1:$F$65536,5,0)</f>
        <v>0.24045801526717558</v>
      </c>
      <c r="AQ44" s="5"/>
      <c r="AR44" s="5"/>
      <c r="AS44" s="5"/>
      <c r="AT44" s="5">
        <f>VLOOKUP(A44,[1]HDLAB!$D$1:$BS$65536,68,0)</f>
        <v>0</v>
      </c>
      <c r="AU44" s="5"/>
      <c r="AV44" s="5">
        <v>1.37</v>
      </c>
      <c r="AW44" s="5"/>
      <c r="AX44" s="5"/>
      <c r="AY44" s="5"/>
      <c r="AZ44" s="5">
        <v>0.75</v>
      </c>
      <c r="BA44" s="5">
        <v>50</v>
      </c>
      <c r="BB44" s="10">
        <f t="shared" si="2"/>
        <v>2.5423728813559324E-2</v>
      </c>
      <c r="BC44" s="11">
        <f t="shared" si="3"/>
        <v>6.2549999999999999</v>
      </c>
      <c r="BD44">
        <f>VLOOKUP(A44,[1]RHe!$B$1:$E$65536,4,0)</f>
        <v>33.1</v>
      </c>
      <c r="BG44" s="5"/>
      <c r="BH44" s="5"/>
      <c r="BI44" s="5"/>
      <c r="BJ44" s="5"/>
      <c r="BK44" s="5"/>
      <c r="BL44" s="5"/>
      <c r="BM44" s="5"/>
    </row>
    <row r="45" spans="1:66" customFormat="1">
      <c r="A45" s="5" t="s">
        <v>98</v>
      </c>
      <c r="B45" s="5">
        <v>1120310</v>
      </c>
      <c r="C45" s="7">
        <v>8.09</v>
      </c>
      <c r="D45" s="7">
        <v>3.82</v>
      </c>
      <c r="E45" s="7">
        <v>10.6</v>
      </c>
      <c r="F45" s="7">
        <v>31.9</v>
      </c>
      <c r="G45" s="7">
        <v>83.5</v>
      </c>
      <c r="H45" s="7">
        <v>243</v>
      </c>
      <c r="I45" s="7"/>
      <c r="J45" s="7">
        <v>3.4</v>
      </c>
      <c r="K45" s="7">
        <v>15</v>
      </c>
      <c r="L45" s="7">
        <v>15</v>
      </c>
      <c r="M45" s="7">
        <v>93</v>
      </c>
      <c r="N45" s="7">
        <v>0.4</v>
      </c>
      <c r="O45" s="7">
        <v>116</v>
      </c>
      <c r="P45" s="7">
        <v>150</v>
      </c>
      <c r="Q45" s="7">
        <v>378</v>
      </c>
      <c r="R45" s="7">
        <v>69.45</v>
      </c>
      <c r="S45" s="7">
        <v>66.05</v>
      </c>
      <c r="T45" s="7">
        <f t="shared" si="0"/>
        <v>3.4000000000000057</v>
      </c>
      <c r="U45" s="7">
        <v>240</v>
      </c>
      <c r="V45" s="7">
        <v>72</v>
      </c>
      <c r="W45" s="7">
        <v>21</v>
      </c>
      <c r="X45" s="5"/>
      <c r="Y45" s="5">
        <v>2640</v>
      </c>
      <c r="Z45" s="5">
        <v>9.67</v>
      </c>
      <c r="AA45" s="5">
        <v>6.8</v>
      </c>
      <c r="AB45" s="5">
        <v>132</v>
      </c>
      <c r="AC45" s="5">
        <v>4</v>
      </c>
      <c r="AD45" s="5"/>
      <c r="AE45" s="5">
        <v>9</v>
      </c>
      <c r="AF45">
        <f t="shared" si="1"/>
        <v>75.600000000000009</v>
      </c>
      <c r="AG45" s="5">
        <v>8.4</v>
      </c>
      <c r="AH45" s="5">
        <f>VLOOKUP(A45,[1]HDLAB!$D$1:$BI$65536,58,0)</f>
        <v>0.71</v>
      </c>
      <c r="AI45" s="5">
        <f>VLOOKUP(A45,[1]HDLAB!$D$1:$BK$65536,60,0)</f>
        <v>1.23</v>
      </c>
      <c r="AJ45" s="8">
        <f>VLOOKUP(A45,[1]HDLAB!$D$1:$CA$65536,76,0)</f>
        <v>1.5017125651809622</v>
      </c>
      <c r="AK45" s="5"/>
      <c r="AL45" s="5"/>
      <c r="AM45" s="5">
        <v>33</v>
      </c>
      <c r="AN45" s="5">
        <v>230</v>
      </c>
      <c r="AO45" s="5">
        <v>601.4</v>
      </c>
      <c r="AP45" s="9">
        <f>VLOOKUP(A45,[1]TAST!$B$1:$F$65536,5,0)</f>
        <v>0.14347826086956522</v>
      </c>
      <c r="AQ45" s="5"/>
      <c r="AR45" s="5"/>
      <c r="AS45" s="5"/>
      <c r="AT45" s="5">
        <f>VLOOKUP(A45,[1]HDLAB!$D$1:$BS$65536,68,0)</f>
        <v>0</v>
      </c>
      <c r="AU45" s="5"/>
      <c r="AV45" s="5">
        <v>1.46</v>
      </c>
      <c r="AW45" s="5">
        <v>12</v>
      </c>
      <c r="AX45" s="5"/>
      <c r="AY45" s="5"/>
      <c r="AZ45" s="5">
        <v>0</v>
      </c>
      <c r="BA45" s="5">
        <v>50</v>
      </c>
      <c r="BB45" s="10">
        <f t="shared" si="2"/>
        <v>5.1476154428463372E-2</v>
      </c>
      <c r="BC45" s="11">
        <f t="shared" si="3"/>
        <v>13.464000000000024</v>
      </c>
      <c r="BD45">
        <f>VLOOKUP(A45,[1]RHe!$B$1:$E$65536,4,0)</f>
        <v>30.3</v>
      </c>
      <c r="BG45" s="5"/>
      <c r="BH45" s="5"/>
      <c r="BI45" s="5"/>
      <c r="BJ45" s="5"/>
      <c r="BK45" s="5"/>
      <c r="BL45" s="5"/>
      <c r="BM45" s="5"/>
      <c r="BN45" s="5"/>
    </row>
    <row r="46" spans="1:66" customFormat="1">
      <c r="A46" s="5" t="s">
        <v>99</v>
      </c>
      <c r="B46" s="5">
        <v>1120308</v>
      </c>
      <c r="C46" s="7">
        <v>9.52</v>
      </c>
      <c r="D46" s="7">
        <v>3.6</v>
      </c>
      <c r="E46" s="7">
        <v>11.3</v>
      </c>
      <c r="F46" s="7">
        <v>33.1</v>
      </c>
      <c r="G46" s="7">
        <v>91.9</v>
      </c>
      <c r="H46" s="7">
        <v>304</v>
      </c>
      <c r="I46" s="7"/>
      <c r="J46" s="7">
        <v>4.7</v>
      </c>
      <c r="K46" s="7">
        <v>22</v>
      </c>
      <c r="L46" s="7">
        <v>14</v>
      </c>
      <c r="M46" s="7">
        <v>51</v>
      </c>
      <c r="N46" s="7">
        <v>1</v>
      </c>
      <c r="O46" s="7">
        <v>178</v>
      </c>
      <c r="P46" s="7">
        <v>262</v>
      </c>
      <c r="Q46" s="7"/>
      <c r="R46" s="7">
        <v>74.150000000000006</v>
      </c>
      <c r="S46" s="7">
        <v>73.150000000000006</v>
      </c>
      <c r="T46" s="7">
        <f t="shared" si="0"/>
        <v>1</v>
      </c>
      <c r="U46" s="7">
        <v>240</v>
      </c>
      <c r="V46" s="7">
        <v>79</v>
      </c>
      <c r="W46" s="7">
        <v>23</v>
      </c>
      <c r="X46" s="5"/>
      <c r="Y46" s="5">
        <v>2640</v>
      </c>
      <c r="Z46" s="5">
        <v>12.5</v>
      </c>
      <c r="AA46" s="5">
        <v>8</v>
      </c>
      <c r="AB46" s="5">
        <v>136</v>
      </c>
      <c r="AC46" s="5">
        <v>6.2</v>
      </c>
      <c r="AD46" s="5"/>
      <c r="AE46" s="5">
        <v>9</v>
      </c>
      <c r="AF46">
        <f t="shared" si="1"/>
        <v>72.899999999999991</v>
      </c>
      <c r="AG46" s="5">
        <v>8.1</v>
      </c>
      <c r="AH46" s="5">
        <f>VLOOKUP(A46,[1]HDLAB!$D$1:$BI$65536,58,0)</f>
        <v>0.71</v>
      </c>
      <c r="AI46" s="5">
        <f>VLOOKUP(A46,[1]HDLAB!$D$1:$BK$65536,60,0)</f>
        <v>1.23</v>
      </c>
      <c r="AJ46" s="8">
        <f>VLOOKUP(A46,[1]HDLAB!$D$1:$CA$65536,76,0)</f>
        <v>1.3911418063535921</v>
      </c>
      <c r="AK46" s="5"/>
      <c r="AL46" s="5"/>
      <c r="AM46" s="5">
        <v>46</v>
      </c>
      <c r="AN46" s="5">
        <v>302</v>
      </c>
      <c r="AO46" s="5">
        <v>783</v>
      </c>
      <c r="AP46" s="9">
        <f>VLOOKUP(A46,[1]TAST!$B$1:$F$65536,5,0)</f>
        <v>0.15231788079470199</v>
      </c>
      <c r="AQ46" s="5"/>
      <c r="AR46" s="5"/>
      <c r="AS46" s="5"/>
      <c r="AT46" s="5">
        <f>VLOOKUP(A46,[1]HDLAB!$D$1:$BS$65536,68,0)</f>
        <v>0</v>
      </c>
      <c r="AU46" s="5"/>
      <c r="AV46" s="5">
        <v>1.4</v>
      </c>
      <c r="AW46" s="5"/>
      <c r="AX46" s="5"/>
      <c r="AY46" s="5"/>
      <c r="AZ46" s="5">
        <v>0</v>
      </c>
      <c r="BA46" s="5">
        <v>25</v>
      </c>
      <c r="BB46" s="10">
        <f t="shared" si="2"/>
        <v>1.367053998632946E-2</v>
      </c>
      <c r="BC46" s="11">
        <f t="shared" si="3"/>
        <v>4.08</v>
      </c>
      <c r="BD46">
        <f>VLOOKUP(A46,[1]RHe!$B$1:$E$65536,4,0)</f>
        <v>37</v>
      </c>
      <c r="BG46" s="5"/>
      <c r="BH46" s="5"/>
      <c r="BI46" s="5"/>
      <c r="BJ46" s="5"/>
      <c r="BK46" s="5"/>
      <c r="BL46" s="5"/>
      <c r="BM46" s="5"/>
    </row>
    <row r="47" spans="1:66" customFormat="1">
      <c r="A47" s="5" t="s">
        <v>100</v>
      </c>
      <c r="B47" s="5">
        <v>1120308</v>
      </c>
      <c r="C47" s="7">
        <v>5.74</v>
      </c>
      <c r="D47" s="7">
        <v>2.96</v>
      </c>
      <c r="E47" s="7">
        <v>10.199999999999999</v>
      </c>
      <c r="F47" s="7">
        <v>29.4</v>
      </c>
      <c r="G47" s="7">
        <v>99.3</v>
      </c>
      <c r="H47" s="7">
        <v>162</v>
      </c>
      <c r="I47" s="7"/>
      <c r="J47" s="7">
        <v>3.8</v>
      </c>
      <c r="K47" s="7">
        <v>11</v>
      </c>
      <c r="L47" s="7">
        <v>11</v>
      </c>
      <c r="M47" s="7">
        <v>87</v>
      </c>
      <c r="N47" s="7">
        <v>1.2</v>
      </c>
      <c r="O47" s="7">
        <v>167</v>
      </c>
      <c r="P47" s="7">
        <v>270</v>
      </c>
      <c r="Q47" s="7"/>
      <c r="R47" s="7">
        <v>59.05</v>
      </c>
      <c r="S47" s="7">
        <v>58.05</v>
      </c>
      <c r="T47" s="7">
        <f t="shared" si="0"/>
        <v>1</v>
      </c>
      <c r="U47" s="7">
        <v>240</v>
      </c>
      <c r="V47" s="7">
        <v>119</v>
      </c>
      <c r="W47" s="7">
        <v>23</v>
      </c>
      <c r="X47" s="5"/>
      <c r="Y47" s="5">
        <v>5520</v>
      </c>
      <c r="Z47" s="5">
        <v>10.7</v>
      </c>
      <c r="AA47" s="5">
        <v>5.7</v>
      </c>
      <c r="AB47" s="5">
        <v>137</v>
      </c>
      <c r="AC47" s="5">
        <v>4.4000000000000004</v>
      </c>
      <c r="AD47" s="5"/>
      <c r="AE47" s="5">
        <v>10.5</v>
      </c>
      <c r="AF47">
        <f t="shared" si="1"/>
        <v>43.05</v>
      </c>
      <c r="AG47" s="5">
        <v>4.0999999999999996</v>
      </c>
      <c r="AH47" s="5">
        <f>VLOOKUP(A47,[1]HDLAB!$D$1:$BI$65536,58,0)</f>
        <v>0.81</v>
      </c>
      <c r="AI47" s="5">
        <f>VLOOKUP(A47,[1]HDLAB!$D$1:$BK$65536,60,0)</f>
        <v>1.64</v>
      </c>
      <c r="AJ47" s="8">
        <f>VLOOKUP(A47,[1]HDLAB!$D$1:$CA$65536,76,0)</f>
        <v>1.8818828428844667</v>
      </c>
      <c r="AK47" s="5"/>
      <c r="AL47" s="5"/>
      <c r="AM47" s="5">
        <v>63</v>
      </c>
      <c r="AN47" s="5">
        <v>217</v>
      </c>
      <c r="AO47" s="5">
        <v>887</v>
      </c>
      <c r="AP47" s="9">
        <f>VLOOKUP(A47,[1]TAST!$B$1:$F$65536,5,0)</f>
        <v>0.29032258064516131</v>
      </c>
      <c r="AQ47" s="5"/>
      <c r="AR47" s="5"/>
      <c r="AS47" s="5"/>
      <c r="AT47" s="5">
        <f>VLOOKUP(A47,[1]HDLAB!$D$1:$BS$65536,68,0)</f>
        <v>0</v>
      </c>
      <c r="AU47" s="5"/>
      <c r="AV47" s="5">
        <v>1.1399999999999999</v>
      </c>
      <c r="AW47" s="5"/>
      <c r="AX47" s="5"/>
      <c r="AY47" s="5"/>
      <c r="AZ47" s="5">
        <v>0</v>
      </c>
      <c r="BA47" s="5">
        <v>25</v>
      </c>
      <c r="BB47" s="10">
        <f t="shared" si="2"/>
        <v>1.7226528854435832E-2</v>
      </c>
      <c r="BC47" s="11">
        <f t="shared" si="3"/>
        <v>4.1100000000000003</v>
      </c>
      <c r="BD47">
        <f>VLOOKUP(A47,[1]RHe!$B$1:$E$65536,4,0)</f>
        <v>34</v>
      </c>
      <c r="BG47" s="5"/>
      <c r="BH47" s="5"/>
      <c r="BI47" s="5"/>
      <c r="BJ47" s="5"/>
      <c r="BK47" s="5"/>
      <c r="BL47" s="5"/>
      <c r="BM47" s="5"/>
      <c r="BN47" s="5"/>
    </row>
    <row r="48" spans="1:66" customFormat="1">
      <c r="A48" s="5" t="s">
        <v>101</v>
      </c>
      <c r="B48" s="5">
        <v>1120308</v>
      </c>
      <c r="C48" s="7">
        <v>4.42</v>
      </c>
      <c r="D48" s="7">
        <v>3.01</v>
      </c>
      <c r="E48" s="7">
        <v>10.199999999999999</v>
      </c>
      <c r="F48" s="7">
        <v>29.8</v>
      </c>
      <c r="G48" s="7">
        <v>99</v>
      </c>
      <c r="H48" s="7">
        <v>149</v>
      </c>
      <c r="I48" s="7"/>
      <c r="J48" s="7">
        <v>4</v>
      </c>
      <c r="K48" s="7">
        <v>13</v>
      </c>
      <c r="L48" s="7">
        <v>35</v>
      </c>
      <c r="M48" s="7">
        <v>55</v>
      </c>
      <c r="N48" s="7">
        <v>0.7</v>
      </c>
      <c r="O48" s="7">
        <v>164</v>
      </c>
      <c r="P48" s="7">
        <v>292</v>
      </c>
      <c r="Q48" s="7"/>
      <c r="R48" s="7">
        <v>92</v>
      </c>
      <c r="S48" s="7">
        <v>87.95</v>
      </c>
      <c r="T48" s="7">
        <f t="shared" si="0"/>
        <v>4.0499999999999972</v>
      </c>
      <c r="U48" s="7">
        <v>240</v>
      </c>
      <c r="V48" s="7">
        <v>97</v>
      </c>
      <c r="W48" s="7">
        <v>31</v>
      </c>
      <c r="X48" s="5"/>
      <c r="Y48" s="5">
        <v>2640</v>
      </c>
      <c r="Z48" s="5">
        <v>14.33</v>
      </c>
      <c r="AA48" s="5">
        <v>11.4</v>
      </c>
      <c r="AB48" s="5">
        <v>138</v>
      </c>
      <c r="AC48" s="5">
        <v>5.3</v>
      </c>
      <c r="AD48" s="5"/>
      <c r="AE48" s="5">
        <v>8.1999999999999993</v>
      </c>
      <c r="AF48">
        <f t="shared" si="1"/>
        <v>59.04</v>
      </c>
      <c r="AG48" s="5">
        <v>7.2</v>
      </c>
      <c r="AH48" s="5">
        <f>VLOOKUP(A48,[1]HDLAB!$D$1:$BI$65536,58,0)</f>
        <v>0.68</v>
      </c>
      <c r="AI48" s="5">
        <f>VLOOKUP(A48,[1]HDLAB!$D$1:$BK$65536,60,0)</f>
        <v>1.1399999999999999</v>
      </c>
      <c r="AJ48" s="8">
        <f>VLOOKUP(A48,[1]HDLAB!$D$1:$CA$65536,76,0)</f>
        <v>1.3789149387244017</v>
      </c>
      <c r="AK48" s="5"/>
      <c r="AL48" s="5"/>
      <c r="AM48" s="5">
        <v>84</v>
      </c>
      <c r="AN48" s="5">
        <v>233</v>
      </c>
      <c r="AO48" s="5">
        <v>894.8</v>
      </c>
      <c r="AP48" s="9">
        <f>VLOOKUP(A48,[1]TAST!$B$1:$F$65536,5,0)</f>
        <v>0.36051502145922748</v>
      </c>
      <c r="AQ48" s="5"/>
      <c r="AR48" s="5"/>
      <c r="AS48" s="5"/>
      <c r="AT48" s="5">
        <f>VLOOKUP(A48,[1]HDLAB!$D$1:$BS$65536,68,0)</f>
        <v>0</v>
      </c>
      <c r="AU48" s="5"/>
      <c r="AV48" s="5">
        <v>1.1100000000000001</v>
      </c>
      <c r="AW48" s="5"/>
      <c r="AX48" s="5"/>
      <c r="AY48" s="5"/>
      <c r="AZ48" s="5">
        <v>0</v>
      </c>
      <c r="BA48" s="5">
        <v>0</v>
      </c>
      <c r="BB48" s="10">
        <f t="shared" si="2"/>
        <v>4.6048891415576998E-2</v>
      </c>
      <c r="BC48" s="11">
        <f t="shared" si="3"/>
        <v>16.766999999999989</v>
      </c>
      <c r="BD48">
        <f>VLOOKUP(A48,[1]RHe!$B$1:$E$65536,4,0)</f>
        <v>36.1</v>
      </c>
      <c r="BG48" s="5"/>
      <c r="BH48" s="5"/>
      <c r="BI48" s="5"/>
      <c r="BJ48" s="5"/>
      <c r="BK48" s="5"/>
      <c r="BL48" s="5"/>
      <c r="BM48" s="5"/>
    </row>
    <row r="49" spans="1:66" customFormat="1">
      <c r="A49" s="5" t="s">
        <v>102</v>
      </c>
      <c r="B49" s="5">
        <v>1120308</v>
      </c>
      <c r="C49" s="7">
        <v>4.5599999999999996</v>
      </c>
      <c r="D49" s="7">
        <v>3.48</v>
      </c>
      <c r="E49" s="7">
        <v>10.8</v>
      </c>
      <c r="F49" s="7">
        <v>32.200000000000003</v>
      </c>
      <c r="G49" s="7">
        <v>92.5</v>
      </c>
      <c r="H49" s="7">
        <v>253</v>
      </c>
      <c r="I49" s="7"/>
      <c r="J49" s="7">
        <v>4.2</v>
      </c>
      <c r="K49" s="7">
        <v>5</v>
      </c>
      <c r="L49" s="7">
        <v>7</v>
      </c>
      <c r="M49" s="7">
        <v>56</v>
      </c>
      <c r="N49" s="7">
        <v>0.7</v>
      </c>
      <c r="O49" s="7">
        <v>228</v>
      </c>
      <c r="P49" s="7">
        <v>111</v>
      </c>
      <c r="Q49" s="7">
        <v>88</v>
      </c>
      <c r="R49" s="7">
        <v>79.099999999999994</v>
      </c>
      <c r="S49" s="7">
        <v>76.3</v>
      </c>
      <c r="T49" s="7">
        <f t="shared" si="0"/>
        <v>2.7999999999999972</v>
      </c>
      <c r="U49" s="7">
        <v>240</v>
      </c>
      <c r="V49" s="7">
        <v>77</v>
      </c>
      <c r="W49" s="7">
        <v>23</v>
      </c>
      <c r="X49" s="5"/>
      <c r="Y49" s="5">
        <v>2640</v>
      </c>
      <c r="Z49" s="5">
        <v>10.39</v>
      </c>
      <c r="AA49" s="5">
        <v>6.8</v>
      </c>
      <c r="AB49" s="5">
        <v>139</v>
      </c>
      <c r="AC49" s="5">
        <v>5.6</v>
      </c>
      <c r="AD49" s="5"/>
      <c r="AE49" s="5">
        <v>8.1999999999999993</v>
      </c>
      <c r="AF49">
        <f t="shared" si="1"/>
        <v>60.68</v>
      </c>
      <c r="AG49" s="5">
        <v>7.4</v>
      </c>
      <c r="AH49" s="5">
        <f>VLOOKUP(A49,[1]HDLAB!$D$1:$BI$65536,58,0)</f>
        <v>0.7</v>
      </c>
      <c r="AI49" s="5">
        <f>VLOOKUP(A49,[1]HDLAB!$D$1:$BK$65536,60,0)</f>
        <v>1.21</v>
      </c>
      <c r="AJ49" s="8">
        <f>VLOOKUP(A49,[1]HDLAB!$D$1:$CA$65536,76,0)</f>
        <v>1.4300496646901824</v>
      </c>
      <c r="AK49" s="5"/>
      <c r="AL49" s="5"/>
      <c r="AM49" s="5">
        <v>77</v>
      </c>
      <c r="AN49" s="5">
        <v>244</v>
      </c>
      <c r="AO49" s="5">
        <v>1124.2</v>
      </c>
      <c r="AP49" s="9">
        <f>VLOOKUP(A49,[1]TAST!$B$1:$F$65536,5,0)</f>
        <v>0.3155737704918033</v>
      </c>
      <c r="AQ49" s="5"/>
      <c r="AR49" s="5"/>
      <c r="AS49" s="5"/>
      <c r="AT49" s="5">
        <f>VLOOKUP(A49,[1]HDLAB!$D$1:$BS$65536,68,0)</f>
        <v>0</v>
      </c>
      <c r="AU49" s="5"/>
      <c r="AV49" s="5">
        <v>1.02</v>
      </c>
      <c r="AW49" s="5"/>
      <c r="AX49" s="5"/>
      <c r="AY49" s="5"/>
      <c r="AZ49" s="5">
        <v>0</v>
      </c>
      <c r="BA49" s="5">
        <v>0</v>
      </c>
      <c r="BB49" s="10">
        <f t="shared" si="2"/>
        <v>3.6697247706421986E-2</v>
      </c>
      <c r="BC49" s="11">
        <f t="shared" si="3"/>
        <v>11.675999999999988</v>
      </c>
      <c r="BD49">
        <f>VLOOKUP(A49,[1]RHe!$B$1:$E$65536,4,0)</f>
        <v>37.6</v>
      </c>
      <c r="BG49" s="5"/>
      <c r="BH49" s="5"/>
      <c r="BI49" s="5"/>
      <c r="BJ49" s="5"/>
      <c r="BK49" s="5"/>
      <c r="BL49" s="5"/>
      <c r="BM49" s="5"/>
      <c r="BN49" s="5"/>
    </row>
    <row r="50" spans="1:66" customFormat="1">
      <c r="A50" s="5" t="s">
        <v>103</v>
      </c>
      <c r="B50" s="5">
        <v>1120308</v>
      </c>
      <c r="C50" s="7">
        <v>7.23</v>
      </c>
      <c r="D50" s="7">
        <v>4.3099999999999996</v>
      </c>
      <c r="E50" s="7">
        <v>9.9</v>
      </c>
      <c r="F50" s="7">
        <v>31.8</v>
      </c>
      <c r="G50" s="7">
        <v>73.8</v>
      </c>
      <c r="H50" s="7">
        <v>233</v>
      </c>
      <c r="I50" s="7"/>
      <c r="J50" s="7">
        <v>4</v>
      </c>
      <c r="K50" s="7">
        <v>18</v>
      </c>
      <c r="L50" s="7">
        <v>15</v>
      </c>
      <c r="M50" s="7">
        <v>65</v>
      </c>
      <c r="N50" s="7">
        <v>0.4</v>
      </c>
      <c r="O50" s="7">
        <v>162</v>
      </c>
      <c r="P50" s="7">
        <v>120</v>
      </c>
      <c r="Q50" s="7">
        <v>74</v>
      </c>
      <c r="R50" s="7">
        <v>79.400000000000006</v>
      </c>
      <c r="S50" s="7">
        <v>76.900000000000006</v>
      </c>
      <c r="T50" s="7">
        <f t="shared" si="0"/>
        <v>2.5</v>
      </c>
      <c r="U50" s="7">
        <v>240</v>
      </c>
      <c r="V50" s="7">
        <v>74</v>
      </c>
      <c r="W50" s="7">
        <v>20</v>
      </c>
      <c r="X50" s="5"/>
      <c r="Y50" s="5">
        <v>2640</v>
      </c>
      <c r="Z50" s="5">
        <v>9.3000000000000007</v>
      </c>
      <c r="AA50" s="5">
        <v>6.6</v>
      </c>
      <c r="AB50" s="5">
        <v>138</v>
      </c>
      <c r="AC50" s="5">
        <v>6.5</v>
      </c>
      <c r="AD50" s="5"/>
      <c r="AE50" s="5">
        <v>10</v>
      </c>
      <c r="AF50">
        <f t="shared" si="1"/>
        <v>69</v>
      </c>
      <c r="AG50" s="5">
        <v>6.9</v>
      </c>
      <c r="AH50" s="5">
        <f>VLOOKUP(A50,[1]HDLAB!$D$1:$BI$65536,58,0)</f>
        <v>0.73</v>
      </c>
      <c r="AI50" s="5">
        <f>VLOOKUP(A50,[1]HDLAB!$D$1:$BK$65536,60,0)</f>
        <v>1.31</v>
      </c>
      <c r="AJ50" s="8">
        <f>VLOOKUP(A50,[1]HDLAB!$D$1:$CA$65536,76,0)</f>
        <v>1.5336362029532382</v>
      </c>
      <c r="AK50" s="5"/>
      <c r="AL50" s="5"/>
      <c r="AM50" s="5">
        <v>62</v>
      </c>
      <c r="AN50" s="5">
        <v>281</v>
      </c>
      <c r="AO50" s="5">
        <v>969.7</v>
      </c>
      <c r="AP50" s="9">
        <f>VLOOKUP(A50,[1]TAST!$B$1:$F$65536,5,0)</f>
        <v>0.2206405693950178</v>
      </c>
      <c r="AQ50" s="5"/>
      <c r="AR50" s="5"/>
      <c r="AS50" s="5"/>
      <c r="AT50" s="5">
        <f>VLOOKUP(A50,[1]HDLAB!$D$1:$BS$65536,68,0)</f>
        <v>0</v>
      </c>
      <c r="AU50" s="5"/>
      <c r="AV50" s="5">
        <v>1.4</v>
      </c>
      <c r="AW50" s="5">
        <v>7.2</v>
      </c>
      <c r="AX50" s="5"/>
      <c r="AY50" s="5"/>
      <c r="AZ50" s="5">
        <v>0.5</v>
      </c>
      <c r="BA50" s="5">
        <v>25</v>
      </c>
      <c r="BB50" s="10">
        <f t="shared" si="2"/>
        <v>3.2509752925877759E-2</v>
      </c>
      <c r="BC50" s="11">
        <f t="shared" si="3"/>
        <v>10.35</v>
      </c>
      <c r="BD50">
        <f>VLOOKUP(A50,[1]RHe!$B$1:$E$65536,4,0)</f>
        <v>24.6</v>
      </c>
      <c r="BG50" s="5"/>
      <c r="BH50" s="5"/>
      <c r="BI50" s="5"/>
      <c r="BJ50" s="5"/>
      <c r="BK50" s="5"/>
      <c r="BL50" s="5"/>
      <c r="BM50" s="5"/>
      <c r="BN50" s="5"/>
    </row>
    <row r="51" spans="1:66" customFormat="1">
      <c r="A51" s="5" t="s">
        <v>104</v>
      </c>
      <c r="B51" s="5">
        <v>1120309</v>
      </c>
      <c r="C51" s="7">
        <v>6.46</v>
      </c>
      <c r="D51" s="7">
        <v>4.5599999999999996</v>
      </c>
      <c r="E51" s="7">
        <v>9.9</v>
      </c>
      <c r="F51" s="7">
        <v>30.5</v>
      </c>
      <c r="G51" s="7">
        <v>66.900000000000006</v>
      </c>
      <c r="H51" s="7">
        <v>264</v>
      </c>
      <c r="I51" s="7"/>
      <c r="J51" s="7">
        <v>4.0999999999999996</v>
      </c>
      <c r="K51" s="7">
        <v>18</v>
      </c>
      <c r="L51" s="7">
        <v>11</v>
      </c>
      <c r="M51" s="7">
        <v>68</v>
      </c>
      <c r="N51" s="7">
        <v>1</v>
      </c>
      <c r="O51" s="7">
        <v>122</v>
      </c>
      <c r="P51" s="7">
        <v>116</v>
      </c>
      <c r="Q51" s="7">
        <v>139</v>
      </c>
      <c r="R51" s="7">
        <v>80.2</v>
      </c>
      <c r="S51" s="7">
        <v>77.45</v>
      </c>
      <c r="T51" s="7">
        <f t="shared" si="0"/>
        <v>2.75</v>
      </c>
      <c r="U51" s="7">
        <v>240</v>
      </c>
      <c r="V51" s="7">
        <v>69</v>
      </c>
      <c r="W51" s="7">
        <v>20</v>
      </c>
      <c r="X51" s="5"/>
      <c r="Y51" s="5">
        <v>2640</v>
      </c>
      <c r="Z51" s="5">
        <v>10.09</v>
      </c>
      <c r="AA51" s="5">
        <v>6.7</v>
      </c>
      <c r="AB51" s="5">
        <v>137</v>
      </c>
      <c r="AC51" s="5">
        <v>4.8</v>
      </c>
      <c r="AD51" s="5"/>
      <c r="AE51" s="5">
        <v>9.1999999999999993</v>
      </c>
      <c r="AF51">
        <f t="shared" si="1"/>
        <v>52.44</v>
      </c>
      <c r="AG51" s="5">
        <v>5.7</v>
      </c>
      <c r="AH51" s="5">
        <f>VLOOKUP(A51,[1]HDLAB!$D$1:$BI$65536,58,0)</f>
        <v>0.71</v>
      </c>
      <c r="AI51" s="5">
        <f>VLOOKUP(A51,[1]HDLAB!$D$1:$BK$65536,60,0)</f>
        <v>1.24</v>
      </c>
      <c r="AJ51" s="8">
        <f>VLOOKUP(A51,[1]HDLAB!$D$1:$CA$65536,76,0)</f>
        <v>1.4613633312358174</v>
      </c>
      <c r="AK51" s="5"/>
      <c r="AL51" s="5"/>
      <c r="AM51" s="5">
        <v>61</v>
      </c>
      <c r="AN51" s="5">
        <v>225</v>
      </c>
      <c r="AO51" s="5">
        <v>668.6</v>
      </c>
      <c r="AP51" s="9">
        <f>VLOOKUP(A51,[1]TAST!$B$1:$F$65536,5,0)</f>
        <v>0.27111111111111114</v>
      </c>
      <c r="AQ51" s="5"/>
      <c r="AR51" s="5"/>
      <c r="AS51" s="5"/>
      <c r="AT51" s="5">
        <f>VLOOKUP(A51,[1]HDLAB!$D$1:$BS$65536,68,0)</f>
        <v>0</v>
      </c>
      <c r="AU51" s="5"/>
      <c r="AV51" s="5">
        <v>1.3</v>
      </c>
      <c r="AW51" s="5">
        <v>7</v>
      </c>
      <c r="AX51" s="5"/>
      <c r="AY51" s="5"/>
      <c r="AZ51" s="5">
        <v>0</v>
      </c>
      <c r="BA51" s="5">
        <v>50</v>
      </c>
      <c r="BB51" s="10">
        <f t="shared" si="2"/>
        <v>3.5506778566817297E-2</v>
      </c>
      <c r="BC51" s="11">
        <f t="shared" si="3"/>
        <v>11.3025</v>
      </c>
      <c r="BD51">
        <f>VLOOKUP(A51,[1]RHe!$B$1:$E$65536,4,0)</f>
        <v>24.9</v>
      </c>
      <c r="BG51" s="5"/>
      <c r="BH51" s="5"/>
      <c r="BI51" s="5"/>
      <c r="BJ51" s="5"/>
      <c r="BK51" s="5"/>
      <c r="BL51" s="5"/>
      <c r="BM51" s="5"/>
    </row>
    <row r="52" spans="1:66" customFormat="1">
      <c r="A52" s="5" t="s">
        <v>105</v>
      </c>
      <c r="B52" s="5">
        <v>1120308</v>
      </c>
      <c r="C52" s="7">
        <v>7.52</v>
      </c>
      <c r="D52" s="7">
        <v>2.48</v>
      </c>
      <c r="E52" s="7">
        <v>8.8000000000000007</v>
      </c>
      <c r="F52" s="7">
        <v>24</v>
      </c>
      <c r="G52" s="7">
        <v>96.8</v>
      </c>
      <c r="H52" s="7">
        <v>221</v>
      </c>
      <c r="I52" s="7"/>
      <c r="J52" s="7">
        <v>2.6</v>
      </c>
      <c r="K52" s="7">
        <v>19</v>
      </c>
      <c r="L52" s="7">
        <v>10</v>
      </c>
      <c r="M52" s="7">
        <v>37</v>
      </c>
      <c r="N52" s="7">
        <v>0.3</v>
      </c>
      <c r="O52" s="7">
        <v>154</v>
      </c>
      <c r="P52" s="7">
        <v>68</v>
      </c>
      <c r="Q52" s="7"/>
      <c r="R52" s="7">
        <v>57.3</v>
      </c>
      <c r="S52" s="7">
        <v>55.1</v>
      </c>
      <c r="T52" s="7">
        <f t="shared" si="0"/>
        <v>2.1999999999999957</v>
      </c>
      <c r="U52" s="7">
        <v>240</v>
      </c>
      <c r="V52" s="7">
        <v>34</v>
      </c>
      <c r="W52" s="7">
        <v>14</v>
      </c>
      <c r="X52" s="5"/>
      <c r="Y52" s="5">
        <v>2640</v>
      </c>
      <c r="Z52" s="5">
        <v>6.21</v>
      </c>
      <c r="AA52" s="5">
        <v>6</v>
      </c>
      <c r="AB52" s="5">
        <v>132</v>
      </c>
      <c r="AC52" s="5">
        <v>3.3</v>
      </c>
      <c r="AD52" s="5"/>
      <c r="AE52" s="5">
        <v>9</v>
      </c>
      <c r="AF52">
        <f t="shared" si="1"/>
        <v>29.7</v>
      </c>
      <c r="AG52" s="5">
        <v>3.3</v>
      </c>
      <c r="AH52" s="5">
        <f>VLOOKUP(A52,[1]HDLAB!$D$1:$BI$65536,58,0)</f>
        <v>0.57999999999999996</v>
      </c>
      <c r="AI52" s="5">
        <f>VLOOKUP(A52,[1]HDLAB!$D$1:$BK$65536,60,0)</f>
        <v>0</v>
      </c>
      <c r="AJ52" s="8">
        <f>VLOOKUP(A52,[1]HDLAB!$D$1:$CA$65536,76,0)</f>
        <v>1.0703705957511069</v>
      </c>
      <c r="AK52" s="5"/>
      <c r="AL52" s="5"/>
      <c r="AM52" s="5">
        <v>20</v>
      </c>
      <c r="AN52" s="5">
        <v>154</v>
      </c>
      <c r="AO52" s="5">
        <v>1319.5</v>
      </c>
      <c r="AP52" s="9">
        <f>VLOOKUP(A52,[1]TAST!$B$1:$F$65536,5,0)</f>
        <v>0.12987012987012986</v>
      </c>
      <c r="AQ52" s="5"/>
      <c r="AR52" s="5"/>
      <c r="AS52" s="5"/>
      <c r="AT52" s="5">
        <f>VLOOKUP(A52,[1]HDLAB!$D$1:$BS$65536,68,0)</f>
        <v>0</v>
      </c>
      <c r="AU52" s="5"/>
      <c r="AV52" s="5">
        <v>1.43</v>
      </c>
      <c r="AW52" s="5"/>
      <c r="AX52" s="5"/>
      <c r="AY52" s="5"/>
      <c r="AZ52" s="5">
        <v>0</v>
      </c>
      <c r="BA52" s="5">
        <v>0</v>
      </c>
      <c r="BB52" s="10">
        <f t="shared" si="2"/>
        <v>3.9927404718693209E-2</v>
      </c>
      <c r="BC52" s="11">
        <f t="shared" si="3"/>
        <v>8.711999999999982</v>
      </c>
      <c r="BD52">
        <f>VLOOKUP(A52,[1]RHe!$B$1:$E$65536,4,0)</f>
        <v>34.5</v>
      </c>
      <c r="BG52" s="5"/>
      <c r="BH52" s="5"/>
      <c r="BI52" s="5"/>
      <c r="BJ52" s="5"/>
      <c r="BK52" s="5"/>
      <c r="BL52" s="5"/>
      <c r="BM52" s="5"/>
      <c r="BN52" s="5"/>
    </row>
    <row r="53" spans="1:66" customFormat="1">
      <c r="A53" s="5" t="s">
        <v>106</v>
      </c>
      <c r="B53" s="5">
        <v>1120306</v>
      </c>
      <c r="C53" s="7">
        <v>6.97</v>
      </c>
      <c r="D53" s="7">
        <v>3.49</v>
      </c>
      <c r="E53" s="7">
        <v>11</v>
      </c>
      <c r="F53" s="7">
        <v>32.9</v>
      </c>
      <c r="G53" s="7">
        <v>94.3</v>
      </c>
      <c r="H53" s="7">
        <v>137</v>
      </c>
      <c r="I53" s="7"/>
      <c r="J53" s="7">
        <v>4</v>
      </c>
      <c r="K53" s="7">
        <v>16</v>
      </c>
      <c r="L53" s="7">
        <v>17</v>
      </c>
      <c r="M53" s="7">
        <v>81</v>
      </c>
      <c r="N53" s="7">
        <v>0.7</v>
      </c>
      <c r="O53" s="7">
        <v>136</v>
      </c>
      <c r="P53" s="7">
        <v>189</v>
      </c>
      <c r="Q53" s="7">
        <v>188</v>
      </c>
      <c r="R53" s="7">
        <v>66.2</v>
      </c>
      <c r="S53" s="7">
        <v>64.2</v>
      </c>
      <c r="T53" s="7">
        <f t="shared" si="0"/>
        <v>2</v>
      </c>
      <c r="U53" s="7">
        <v>240</v>
      </c>
      <c r="V53" s="7">
        <v>72</v>
      </c>
      <c r="W53" s="7">
        <v>16</v>
      </c>
      <c r="X53" s="5"/>
      <c r="Y53" s="5">
        <v>2640</v>
      </c>
      <c r="Z53" s="5">
        <v>11.14</v>
      </c>
      <c r="AA53" s="5">
        <v>7.9</v>
      </c>
      <c r="AB53" s="5">
        <v>133</v>
      </c>
      <c r="AC53" s="5">
        <v>5.5</v>
      </c>
      <c r="AD53" s="5"/>
      <c r="AE53" s="5">
        <v>8.5</v>
      </c>
      <c r="AF53">
        <f t="shared" si="1"/>
        <v>45.900000000000006</v>
      </c>
      <c r="AG53" s="5">
        <v>5.4</v>
      </c>
      <c r="AH53" s="5">
        <f>VLOOKUP(A53,[1]HDLAB!$D$1:$BI$65536,58,0)</f>
        <v>0.78</v>
      </c>
      <c r="AI53" s="5">
        <f>VLOOKUP(A53,[1]HDLAB!$D$1:$BK$65536,60,0)</f>
        <v>1.5</v>
      </c>
      <c r="AJ53" s="8">
        <f>VLOOKUP(A53,[1]HDLAB!$D$1:$CA$65536,76,0)</f>
        <v>1.759943054203031</v>
      </c>
      <c r="AK53" s="5"/>
      <c r="AL53" s="5"/>
      <c r="AM53" s="5">
        <v>55</v>
      </c>
      <c r="AN53" s="5">
        <v>217</v>
      </c>
      <c r="AO53" s="5">
        <v>420.6</v>
      </c>
      <c r="AP53" s="9">
        <f>VLOOKUP(A53,[1]TAST!$B$1:$F$65536,5,0)</f>
        <v>0.25345622119815669</v>
      </c>
      <c r="AQ53" s="5"/>
      <c r="AR53" s="5"/>
      <c r="AS53" s="5"/>
      <c r="AT53" s="5">
        <f>VLOOKUP(A53,[1]HDLAB!$D$1:$BS$65536,68,0)</f>
        <v>0</v>
      </c>
      <c r="AU53" s="5"/>
      <c r="AV53" s="5">
        <v>1.45</v>
      </c>
      <c r="AW53" s="5">
        <v>6.7</v>
      </c>
      <c r="AX53" s="5"/>
      <c r="AY53" s="5"/>
      <c r="AZ53" s="5">
        <v>0</v>
      </c>
      <c r="BA53" s="5">
        <v>0</v>
      </c>
      <c r="BB53" s="10">
        <f t="shared" si="2"/>
        <v>3.1152647975077882E-2</v>
      </c>
      <c r="BC53" s="11">
        <f t="shared" si="3"/>
        <v>7.98</v>
      </c>
      <c r="BD53">
        <f>VLOOKUP(A53,[1]RHe!$B$1:$E$65536,4,0)</f>
        <v>33.5</v>
      </c>
      <c r="BG53" s="5"/>
      <c r="BH53" s="5"/>
      <c r="BI53" s="5"/>
      <c r="BJ53" s="5"/>
      <c r="BK53" s="5"/>
      <c r="BL53" s="5"/>
      <c r="BM53" s="5"/>
      <c r="BN53" s="5"/>
    </row>
    <row r="54" spans="1:66" customFormat="1">
      <c r="A54" s="5" t="s">
        <v>107</v>
      </c>
      <c r="B54" s="5">
        <v>1120308</v>
      </c>
      <c r="C54" s="7">
        <v>5.46</v>
      </c>
      <c r="D54" s="7">
        <v>3.11</v>
      </c>
      <c r="E54" s="7">
        <v>9.8000000000000007</v>
      </c>
      <c r="F54" s="7">
        <v>29.5</v>
      </c>
      <c r="G54" s="7">
        <v>94.9</v>
      </c>
      <c r="H54" s="7">
        <v>82</v>
      </c>
      <c r="I54" s="7"/>
      <c r="J54" s="7">
        <v>3.6</v>
      </c>
      <c r="K54" s="7">
        <v>15</v>
      </c>
      <c r="L54" s="7">
        <v>14</v>
      </c>
      <c r="M54" s="7">
        <v>65</v>
      </c>
      <c r="N54" s="7">
        <v>0.5</v>
      </c>
      <c r="O54" s="7">
        <v>203</v>
      </c>
      <c r="P54" s="7">
        <v>216</v>
      </c>
      <c r="Q54" s="7"/>
      <c r="R54" s="7">
        <v>64.7</v>
      </c>
      <c r="S54" s="7">
        <v>64.099999999999994</v>
      </c>
      <c r="T54" s="7">
        <f t="shared" si="0"/>
        <v>0.60000000000000853</v>
      </c>
      <c r="U54" s="7">
        <v>240</v>
      </c>
      <c r="V54" s="7">
        <v>80</v>
      </c>
      <c r="W54" s="7">
        <v>21</v>
      </c>
      <c r="X54" s="5"/>
      <c r="Y54" s="5">
        <v>4080</v>
      </c>
      <c r="Z54" s="5">
        <v>7.13</v>
      </c>
      <c r="AA54" s="5">
        <v>8.8000000000000007</v>
      </c>
      <c r="AB54" s="5">
        <v>140</v>
      </c>
      <c r="AC54" s="5">
        <v>4.8</v>
      </c>
      <c r="AD54" s="5"/>
      <c r="AE54" s="5">
        <v>8.1</v>
      </c>
      <c r="AF54">
        <f t="shared" si="1"/>
        <v>44.55</v>
      </c>
      <c r="AG54" s="5">
        <v>5.5</v>
      </c>
      <c r="AH54" s="5">
        <f>VLOOKUP(A54,[1]HDLAB!$D$1:$BI$65536,58,0)</f>
        <v>0.74</v>
      </c>
      <c r="AI54" s="5">
        <f>VLOOKUP(A54,[1]HDLAB!$D$1:$BK$65536,60,0)</f>
        <v>1.34</v>
      </c>
      <c r="AJ54" s="8">
        <f>VLOOKUP(A54,[1]HDLAB!$D$1:$CA$65536,76,0)</f>
        <v>1.4963460702115809</v>
      </c>
      <c r="AK54" s="5"/>
      <c r="AL54" s="5"/>
      <c r="AM54" s="5">
        <v>66</v>
      </c>
      <c r="AN54" s="5">
        <v>257</v>
      </c>
      <c r="AO54" s="5">
        <v>221.2</v>
      </c>
      <c r="AP54" s="9">
        <f>VLOOKUP(A54,[1]TAST!$B$1:$F$65536,5,0)</f>
        <v>0.25680933852140075</v>
      </c>
      <c r="AQ54" s="5"/>
      <c r="AR54" s="5"/>
      <c r="AS54" s="5"/>
      <c r="AT54" s="5">
        <f>VLOOKUP(A54,[1]HDLAB!$D$1:$BS$65536,68,0)</f>
        <v>0</v>
      </c>
      <c r="AU54" s="5"/>
      <c r="AV54" s="5">
        <v>1.17</v>
      </c>
      <c r="AW54" s="5"/>
      <c r="AX54" s="5"/>
      <c r="AY54" s="5"/>
      <c r="AZ54" s="5">
        <v>0</v>
      </c>
      <c r="BA54" s="5">
        <v>50</v>
      </c>
      <c r="BB54" s="10">
        <f t="shared" si="2"/>
        <v>9.360374414976733E-3</v>
      </c>
      <c r="BC54" s="11">
        <f t="shared" si="3"/>
        <v>2.520000000000036</v>
      </c>
      <c r="BD54">
        <f>VLOOKUP(A54,[1]RHe!$B$1:$E$65536,4,0)</f>
        <v>35.200000000000003</v>
      </c>
      <c r="BG54" s="5"/>
      <c r="BH54" s="5"/>
      <c r="BI54" s="5"/>
      <c r="BJ54" s="5"/>
      <c r="BK54" s="5"/>
      <c r="BL54" s="5"/>
      <c r="BM54" s="5"/>
      <c r="BN54" s="5"/>
    </row>
    <row r="55" spans="1:66" customFormat="1">
      <c r="A55" s="5" t="s">
        <v>108</v>
      </c>
      <c r="B55" s="5">
        <v>1120308</v>
      </c>
      <c r="C55" s="7">
        <v>7.42</v>
      </c>
      <c r="D55" s="7">
        <v>3.22</v>
      </c>
      <c r="E55" s="7">
        <v>9.8000000000000007</v>
      </c>
      <c r="F55" s="7">
        <v>30.7</v>
      </c>
      <c r="G55" s="7">
        <v>95.3</v>
      </c>
      <c r="H55" s="7">
        <v>162</v>
      </c>
      <c r="I55" s="7"/>
      <c r="J55" s="7">
        <v>3.6</v>
      </c>
      <c r="K55" s="7">
        <v>21</v>
      </c>
      <c r="L55" s="7">
        <v>22</v>
      </c>
      <c r="M55" s="7">
        <v>37</v>
      </c>
      <c r="N55" s="7">
        <v>0.7</v>
      </c>
      <c r="O55" s="7">
        <v>155</v>
      </c>
      <c r="P55" s="7">
        <v>68</v>
      </c>
      <c r="Q55" s="7">
        <v>233</v>
      </c>
      <c r="R55" s="7">
        <v>66.3</v>
      </c>
      <c r="S55" s="7">
        <v>63.7</v>
      </c>
      <c r="T55" s="7">
        <f t="shared" si="0"/>
        <v>2.5999999999999943</v>
      </c>
      <c r="U55" s="7">
        <v>220</v>
      </c>
      <c r="V55" s="7">
        <v>84</v>
      </c>
      <c r="W55" s="7">
        <v>19</v>
      </c>
      <c r="X55" s="5"/>
      <c r="Y55" s="5">
        <v>2640</v>
      </c>
      <c r="Z55" s="5">
        <v>8.02</v>
      </c>
      <c r="AA55" s="5">
        <v>7</v>
      </c>
      <c r="AB55" s="5">
        <v>139</v>
      </c>
      <c r="AC55" s="5">
        <v>4.4000000000000004</v>
      </c>
      <c r="AD55" s="5"/>
      <c r="AE55" s="5">
        <v>10.4</v>
      </c>
      <c r="AF55">
        <f t="shared" si="1"/>
        <v>23.919999999999998</v>
      </c>
      <c r="AG55" s="5">
        <v>2.2999999999999998</v>
      </c>
      <c r="AH55" s="5">
        <f>VLOOKUP(A55,[1]HDLAB!$D$1:$BI$65536,58,0)</f>
        <v>0.77</v>
      </c>
      <c r="AI55" s="5">
        <f>VLOOKUP(A55,[1]HDLAB!$D$1:$BK$65536,60,0)</f>
        <v>1.49</v>
      </c>
      <c r="AJ55" s="8">
        <f>VLOOKUP(A55,[1]HDLAB!$D$1:$CA$65536,76,0)</f>
        <v>1.7563648286142901</v>
      </c>
      <c r="AK55" s="5"/>
      <c r="AL55" s="5"/>
      <c r="AM55" s="5">
        <v>47</v>
      </c>
      <c r="AN55" s="5">
        <v>276</v>
      </c>
      <c r="AO55" s="5">
        <v>643.29999999999995</v>
      </c>
      <c r="AP55" s="9">
        <f>VLOOKUP(A55,[1]TAST!$B$1:$F$65536,5,0)</f>
        <v>0.17028985507246377</v>
      </c>
      <c r="AQ55" s="5"/>
      <c r="AR55" s="5"/>
      <c r="AS55" s="5"/>
      <c r="AT55" s="5">
        <f>VLOOKUP(A55,[1]HDLAB!$D$1:$BS$65536,68,0)</f>
        <v>0</v>
      </c>
      <c r="AU55" s="5"/>
      <c r="AV55" s="5">
        <v>1.35</v>
      </c>
      <c r="AW55" s="5">
        <v>6</v>
      </c>
      <c r="AX55" s="5"/>
      <c r="AY55" s="5"/>
      <c r="AZ55" s="5">
        <v>0</v>
      </c>
      <c r="BA55" s="5">
        <v>6.25</v>
      </c>
      <c r="BB55" s="10">
        <f t="shared" si="2"/>
        <v>4.0816326530612151E-2</v>
      </c>
      <c r="BC55" s="11">
        <f t="shared" si="3"/>
        <v>10.841999999999976</v>
      </c>
      <c r="BD55">
        <f>VLOOKUP(A55,[1]RHe!$B$1:$E$65536,4,0)</f>
        <v>30.5</v>
      </c>
      <c r="BG55" s="5"/>
      <c r="BH55" s="5"/>
      <c r="BI55" s="5"/>
      <c r="BJ55" s="5"/>
      <c r="BK55" s="5"/>
      <c r="BL55" s="5"/>
      <c r="BM55" s="5"/>
      <c r="BN55" s="5"/>
    </row>
    <row r="56" spans="1:66" customFormat="1">
      <c r="A56" s="5" t="s">
        <v>109</v>
      </c>
      <c r="B56" s="5">
        <v>1120306</v>
      </c>
      <c r="C56" s="7">
        <v>3.92</v>
      </c>
      <c r="D56" s="7">
        <v>3.09</v>
      </c>
      <c r="E56" s="7">
        <v>9.6999999999999993</v>
      </c>
      <c r="F56" s="7">
        <v>27.7</v>
      </c>
      <c r="G56" s="7">
        <v>89.6</v>
      </c>
      <c r="H56" s="7">
        <v>129</v>
      </c>
      <c r="I56" s="7"/>
      <c r="J56" s="7">
        <v>3.3</v>
      </c>
      <c r="K56" s="7">
        <v>21</v>
      </c>
      <c r="L56" s="7">
        <v>23</v>
      </c>
      <c r="M56" s="7">
        <v>69</v>
      </c>
      <c r="N56" s="7">
        <v>0.5</v>
      </c>
      <c r="O56" s="7">
        <v>143</v>
      </c>
      <c r="P56" s="7">
        <v>54</v>
      </c>
      <c r="Q56" s="7">
        <v>104</v>
      </c>
      <c r="R56" s="7">
        <v>41.5</v>
      </c>
      <c r="S56" s="7">
        <v>40.049999999999997</v>
      </c>
      <c r="T56" s="7">
        <f t="shared" si="0"/>
        <v>1.4500000000000028</v>
      </c>
      <c r="U56" s="7">
        <v>220</v>
      </c>
      <c r="V56" s="7">
        <v>89</v>
      </c>
      <c r="W56" s="7">
        <v>16</v>
      </c>
      <c r="X56" s="5"/>
      <c r="Y56" s="5">
        <v>2640</v>
      </c>
      <c r="Z56" s="5">
        <v>6.23</v>
      </c>
      <c r="AA56" s="5">
        <v>6.1</v>
      </c>
      <c r="AB56" s="5">
        <v>144</v>
      </c>
      <c r="AC56" s="5">
        <v>4.4000000000000004</v>
      </c>
      <c r="AD56" s="5"/>
      <c r="AE56" s="5">
        <v>11.1</v>
      </c>
      <c r="AF56">
        <f t="shared" si="1"/>
        <v>54.39</v>
      </c>
      <c r="AG56" s="5">
        <v>4.9000000000000004</v>
      </c>
      <c r="AH56" s="5">
        <f>VLOOKUP(A56,[1]HDLAB!$D$1:$BI$65536,58,0)</f>
        <v>0.75</v>
      </c>
      <c r="AI56" s="5">
        <f>VLOOKUP(A56,[1]HDLAB!$D$1:$BK$65536,60,0)</f>
        <v>1.37</v>
      </c>
      <c r="AJ56" s="8">
        <f>VLOOKUP(A56,[1]HDLAB!$D$1:$CA$65536,76,0)</f>
        <v>1.6034092890044995</v>
      </c>
      <c r="AK56" s="5"/>
      <c r="AL56" s="5"/>
      <c r="AM56" s="5">
        <v>59</v>
      </c>
      <c r="AN56" s="5">
        <v>170</v>
      </c>
      <c r="AO56" s="5">
        <v>1276.9000000000001</v>
      </c>
      <c r="AP56" s="9">
        <f>VLOOKUP(A56,[1]TAST!$B$1:$F$65536,5,0)</f>
        <v>0.18143459915611815</v>
      </c>
      <c r="AQ56" s="5"/>
      <c r="AR56" s="5"/>
      <c r="AS56" s="5"/>
      <c r="AT56" s="5">
        <f>VLOOKUP(A56,[1]HDLAB!$D$1:$BS$65536,68,0)</f>
        <v>0</v>
      </c>
      <c r="AU56" s="5"/>
      <c r="AV56" s="5">
        <v>1.63</v>
      </c>
      <c r="AW56" s="5">
        <v>5.8</v>
      </c>
      <c r="AX56" s="5"/>
      <c r="AY56" s="5"/>
      <c r="AZ56" s="5">
        <v>0</v>
      </c>
      <c r="BA56" s="5">
        <v>25</v>
      </c>
      <c r="BB56" s="10">
        <f t="shared" si="2"/>
        <v>3.6204744069912684E-2</v>
      </c>
      <c r="BC56" s="11">
        <f t="shared" si="3"/>
        <v>6.2640000000000127</v>
      </c>
      <c r="BD56">
        <f>VLOOKUP(A56,[1]RHe!$B$1:$E$65536,4,0)</f>
        <v>34.9</v>
      </c>
      <c r="BG56" s="5"/>
      <c r="BH56" s="5"/>
      <c r="BI56" s="5"/>
      <c r="BJ56" s="5"/>
      <c r="BK56" s="5"/>
      <c r="BL56" s="5"/>
      <c r="BM56" s="5"/>
      <c r="BN56" s="5"/>
    </row>
    <row r="57" spans="1:66" customFormat="1">
      <c r="A57" s="5" t="s">
        <v>110</v>
      </c>
      <c r="B57" s="5">
        <v>1120306</v>
      </c>
      <c r="C57" s="7">
        <v>8.8699999999999992</v>
      </c>
      <c r="D57" s="7">
        <v>3.12</v>
      </c>
      <c r="E57" s="7">
        <v>10.1</v>
      </c>
      <c r="F57" s="7">
        <v>28.6</v>
      </c>
      <c r="G57" s="7">
        <v>91.7</v>
      </c>
      <c r="H57" s="7">
        <v>199</v>
      </c>
      <c r="I57" s="7"/>
      <c r="J57" s="7">
        <v>3.5</v>
      </c>
      <c r="K57" s="7">
        <v>10</v>
      </c>
      <c r="L57" s="7">
        <v>11</v>
      </c>
      <c r="M57" s="7">
        <v>66</v>
      </c>
      <c r="N57" s="7">
        <v>0.6</v>
      </c>
      <c r="O57" s="7">
        <v>140</v>
      </c>
      <c r="P57" s="7">
        <v>93</v>
      </c>
      <c r="Q57" s="7"/>
      <c r="R57" s="7">
        <v>63.25</v>
      </c>
      <c r="S57" s="7">
        <v>60.2</v>
      </c>
      <c r="T57" s="7">
        <f t="shared" si="0"/>
        <v>3.0499999999999972</v>
      </c>
      <c r="U57" s="7">
        <v>240</v>
      </c>
      <c r="V57" s="7">
        <v>75</v>
      </c>
      <c r="W57" s="7">
        <v>24</v>
      </c>
      <c r="X57" s="5"/>
      <c r="Y57" s="5">
        <v>2640</v>
      </c>
      <c r="Z57" s="5">
        <v>9.3699999999999992</v>
      </c>
      <c r="AA57" s="5">
        <v>5.7</v>
      </c>
      <c r="AB57" s="5">
        <v>135</v>
      </c>
      <c r="AC57" s="5">
        <v>4</v>
      </c>
      <c r="AD57" s="5"/>
      <c r="AE57" s="5">
        <v>8.4</v>
      </c>
      <c r="AF57">
        <f t="shared" si="1"/>
        <v>42.839999999999996</v>
      </c>
      <c r="AG57" s="5">
        <v>5.0999999999999996</v>
      </c>
      <c r="AH57" s="5">
        <f>VLOOKUP(A57,[1]HDLAB!$D$1:$BI$65536,58,0)</f>
        <v>0.68</v>
      </c>
      <c r="AI57" s="5">
        <f>VLOOKUP(A57,[1]HDLAB!$D$1:$BK$65536,60,0)</f>
        <v>1.1399999999999999</v>
      </c>
      <c r="AJ57" s="8">
        <f>VLOOKUP(A57,[1]HDLAB!$D$1:$CA$65536,76,0)</f>
        <v>1.3907084201086493</v>
      </c>
      <c r="AK57" s="5"/>
      <c r="AL57" s="5"/>
      <c r="AM57" s="5">
        <v>15</v>
      </c>
      <c r="AN57" s="5">
        <v>195</v>
      </c>
      <c r="AO57" s="5">
        <v>579.79999999999995</v>
      </c>
      <c r="AP57" s="9">
        <f>VLOOKUP(A57,[1]TAST!$B$1:$F$65536,5,0)</f>
        <v>7.6923076923076927E-2</v>
      </c>
      <c r="AQ57" s="5"/>
      <c r="AR57" s="5"/>
      <c r="AS57" s="5"/>
      <c r="AT57" s="5">
        <f>VLOOKUP(A57,[1]HDLAB!$D$1:$BS$65536,68,0)</f>
        <v>0</v>
      </c>
      <c r="AU57" s="5"/>
      <c r="AV57" s="5">
        <v>1.4</v>
      </c>
      <c r="AW57" s="5"/>
      <c r="AX57" s="5"/>
      <c r="AY57" s="5"/>
      <c r="AZ57" s="5">
        <v>0</v>
      </c>
      <c r="BA57" s="5">
        <v>0</v>
      </c>
      <c r="BB57" s="10">
        <f t="shared" si="2"/>
        <v>5.0664451827242475E-2</v>
      </c>
      <c r="BC57" s="11">
        <f t="shared" si="3"/>
        <v>12.352499999999988</v>
      </c>
      <c r="BD57">
        <f>VLOOKUP(A57,[1]RHe!$B$1:$E$65536,4,0)</f>
        <v>29.9</v>
      </c>
      <c r="BG57" s="5"/>
      <c r="BH57" s="5"/>
      <c r="BI57" s="5"/>
      <c r="BJ57" s="5"/>
      <c r="BK57" s="5"/>
      <c r="BL57" s="5"/>
      <c r="BM57" s="5"/>
    </row>
    <row r="58" spans="1:66" customFormat="1">
      <c r="A58" s="5" t="s">
        <v>111</v>
      </c>
      <c r="B58" s="5">
        <v>1120307</v>
      </c>
      <c r="C58" s="7">
        <v>5.94</v>
      </c>
      <c r="D58" s="7">
        <v>3.83</v>
      </c>
      <c r="E58" s="7">
        <v>11.9</v>
      </c>
      <c r="F58" s="7">
        <v>34.6</v>
      </c>
      <c r="G58" s="7">
        <v>90.3</v>
      </c>
      <c r="H58" s="7">
        <v>237</v>
      </c>
      <c r="I58" s="7"/>
      <c r="J58" s="7">
        <v>4.0999999999999996</v>
      </c>
      <c r="K58" s="7">
        <v>15</v>
      </c>
      <c r="L58" s="7">
        <v>17</v>
      </c>
      <c r="M58" s="7">
        <v>62</v>
      </c>
      <c r="N58" s="7">
        <v>0.8</v>
      </c>
      <c r="O58" s="7">
        <v>131</v>
      </c>
      <c r="P58" s="7">
        <v>99</v>
      </c>
      <c r="Q58" s="7">
        <v>164</v>
      </c>
      <c r="R58" s="7">
        <v>67.7</v>
      </c>
      <c r="S58" s="7">
        <v>65.8</v>
      </c>
      <c r="T58" s="7">
        <f t="shared" si="0"/>
        <v>1.9000000000000057</v>
      </c>
      <c r="U58" s="7">
        <v>240</v>
      </c>
      <c r="V58" s="7">
        <v>67</v>
      </c>
      <c r="W58" s="7">
        <v>19</v>
      </c>
      <c r="X58" s="5"/>
      <c r="Y58" s="5">
        <v>2640</v>
      </c>
      <c r="Z58" s="5">
        <v>11.48</v>
      </c>
      <c r="AA58" s="5">
        <v>5.7</v>
      </c>
      <c r="AB58" s="5">
        <v>136</v>
      </c>
      <c r="AC58" s="5">
        <v>4.5999999999999996</v>
      </c>
      <c r="AD58" s="5"/>
      <c r="AE58" s="5">
        <v>9.1999999999999993</v>
      </c>
      <c r="AF58">
        <f t="shared" si="1"/>
        <v>44.16</v>
      </c>
      <c r="AG58" s="5">
        <v>4.8</v>
      </c>
      <c r="AH58" s="5">
        <f>VLOOKUP(A58,[1]HDLAB!$D$1:$BI$65536,58,0)</f>
        <v>0.72</v>
      </c>
      <c r="AI58" s="5">
        <f>VLOOKUP(A58,[1]HDLAB!$D$1:$BK$65536,60,0)</f>
        <v>1.26</v>
      </c>
      <c r="AJ58" s="8">
        <f>VLOOKUP(A58,[1]HDLAB!$D$1:$CA$65536,76,0)</f>
        <v>1.4668275706167018</v>
      </c>
      <c r="AK58" s="5"/>
      <c r="AL58" s="5"/>
      <c r="AM58" s="5">
        <v>67</v>
      </c>
      <c r="AN58" s="5">
        <v>229</v>
      </c>
      <c r="AO58" s="5">
        <v>116.1</v>
      </c>
      <c r="AP58" s="9">
        <f>VLOOKUP(A58,[1]TAST!$B$1:$F$65536,5,0)</f>
        <v>0.29257641921397382</v>
      </c>
      <c r="AQ58" s="5"/>
      <c r="AR58" s="5"/>
      <c r="AS58" s="5"/>
      <c r="AT58" s="5">
        <f>VLOOKUP(A58,[1]HDLAB!$D$1:$BS$65536,68,0)</f>
        <v>0</v>
      </c>
      <c r="AU58" s="5"/>
      <c r="AV58" s="5">
        <v>1.32</v>
      </c>
      <c r="AW58" s="5"/>
      <c r="AX58" s="5"/>
      <c r="AY58" s="5"/>
      <c r="AZ58" s="5">
        <v>0</v>
      </c>
      <c r="BA58" s="5">
        <v>25</v>
      </c>
      <c r="BB58" s="10">
        <f t="shared" si="2"/>
        <v>2.8875379939209814E-2</v>
      </c>
      <c r="BC58" s="11">
        <f t="shared" si="3"/>
        <v>7.7520000000000229</v>
      </c>
      <c r="BD58">
        <f>VLOOKUP(A58,[1]RHe!$B$1:$E$65536,4,0)</f>
        <v>34</v>
      </c>
      <c r="BG58" s="5"/>
      <c r="BH58" s="5"/>
      <c r="BI58" s="5"/>
      <c r="BJ58" s="5"/>
      <c r="BK58" s="5"/>
      <c r="BL58" s="5"/>
      <c r="BM58" s="5"/>
      <c r="BN58" s="5"/>
    </row>
    <row r="59" spans="1:66" customFormat="1">
      <c r="A59" s="5" t="s">
        <v>112</v>
      </c>
      <c r="B59" s="5">
        <v>1120311</v>
      </c>
      <c r="C59" s="7">
        <v>5.84</v>
      </c>
      <c r="D59" s="7">
        <v>3.03</v>
      </c>
      <c r="E59" s="7">
        <v>9.6999999999999993</v>
      </c>
      <c r="F59" s="7">
        <v>29.4</v>
      </c>
      <c r="G59" s="7">
        <v>97</v>
      </c>
      <c r="H59" s="7">
        <v>169</v>
      </c>
      <c r="I59" s="7"/>
      <c r="J59" s="7">
        <v>3.7</v>
      </c>
      <c r="K59" s="7">
        <v>9</v>
      </c>
      <c r="L59" s="7">
        <v>5</v>
      </c>
      <c r="M59" s="7">
        <v>84</v>
      </c>
      <c r="N59" s="7">
        <v>0.5</v>
      </c>
      <c r="O59" s="7">
        <v>158</v>
      </c>
      <c r="P59" s="7">
        <v>140</v>
      </c>
      <c r="Q59" s="7">
        <v>291</v>
      </c>
      <c r="R59" s="7">
        <v>50.1</v>
      </c>
      <c r="S59" s="7">
        <v>48.35</v>
      </c>
      <c r="T59" s="7">
        <f t="shared" si="0"/>
        <v>1.75</v>
      </c>
      <c r="U59" s="7">
        <v>230</v>
      </c>
      <c r="V59" s="7">
        <v>62</v>
      </c>
      <c r="W59" s="7">
        <v>12</v>
      </c>
      <c r="X59" s="5"/>
      <c r="Y59" s="5">
        <v>2640</v>
      </c>
      <c r="Z59" s="5">
        <v>8.7200000000000006</v>
      </c>
      <c r="AA59" s="5">
        <v>7.9</v>
      </c>
      <c r="AB59" s="5">
        <v>139</v>
      </c>
      <c r="AC59" s="5">
        <v>3.9</v>
      </c>
      <c r="AD59" s="5"/>
      <c r="AE59" s="5">
        <v>10.5</v>
      </c>
      <c r="AF59">
        <f t="shared" si="1"/>
        <v>72.45</v>
      </c>
      <c r="AG59" s="5">
        <v>6.9</v>
      </c>
      <c r="AH59" s="5">
        <f>VLOOKUP(A59,[1]HDLAB!$D$1:$BI$65536,58,0)</f>
        <v>0.81</v>
      </c>
      <c r="AI59" s="5">
        <f>VLOOKUP(A59,[1]HDLAB!$D$1:$BK$65536,60,0)</f>
        <v>1.64</v>
      </c>
      <c r="AJ59" s="8">
        <f>VLOOKUP(A59,[1]HDLAB!$D$1:$CA$65536,76,0)</f>
        <v>1.9348261436613949</v>
      </c>
      <c r="AK59" s="5"/>
      <c r="AL59" s="5"/>
      <c r="AM59" s="5">
        <v>37</v>
      </c>
      <c r="AN59" s="5">
        <v>208</v>
      </c>
      <c r="AO59" s="5">
        <v>860.4</v>
      </c>
      <c r="AP59" s="9">
        <f>VLOOKUP(A59,[1]TAST!$B$1:$F$65536,5,0)</f>
        <v>0.17788461538461539</v>
      </c>
      <c r="AQ59" s="5"/>
      <c r="AR59" s="5"/>
      <c r="AS59" s="5"/>
      <c r="AT59" s="5">
        <f>VLOOKUP(A59,[1]HDLAB!$D$1:$BS$65536,68,0)</f>
        <v>987</v>
      </c>
      <c r="AU59" s="5"/>
      <c r="AV59" s="5">
        <v>1.7</v>
      </c>
      <c r="AW59" s="5">
        <v>7.1</v>
      </c>
      <c r="AX59" s="5"/>
      <c r="AY59" s="5"/>
      <c r="AZ59" s="5">
        <v>4</v>
      </c>
      <c r="BA59" s="5">
        <v>25</v>
      </c>
      <c r="BB59" s="10">
        <f t="shared" si="2"/>
        <v>3.6194415718717683E-2</v>
      </c>
      <c r="BC59" s="11">
        <f t="shared" si="3"/>
        <v>7.2975000000000003</v>
      </c>
      <c r="BD59">
        <f>VLOOKUP(A59,[1]RHe!$B$1:$E$65536,4,0)</f>
        <v>30.4</v>
      </c>
      <c r="BG59" s="5"/>
      <c r="BH59" s="5"/>
      <c r="BI59" s="5"/>
      <c r="BJ59" s="5"/>
      <c r="BK59" s="5"/>
      <c r="BL59" s="5"/>
      <c r="BM59" s="5"/>
    </row>
    <row r="60" spans="1:66" customFormat="1">
      <c r="A60" s="5" t="s">
        <v>113</v>
      </c>
      <c r="B60" s="5">
        <v>1120308</v>
      </c>
      <c r="C60" s="7">
        <v>7.22</v>
      </c>
      <c r="D60" s="7">
        <v>3.5</v>
      </c>
      <c r="E60" s="7">
        <v>11.3</v>
      </c>
      <c r="F60" s="7">
        <v>34.1</v>
      </c>
      <c r="G60" s="7">
        <v>97.4</v>
      </c>
      <c r="H60" s="7">
        <v>182</v>
      </c>
      <c r="I60" s="7"/>
      <c r="J60" s="7">
        <v>4.2</v>
      </c>
      <c r="K60" s="7">
        <v>18</v>
      </c>
      <c r="L60" s="7">
        <v>10</v>
      </c>
      <c r="M60" s="7">
        <v>90</v>
      </c>
      <c r="N60" s="7">
        <v>0.9</v>
      </c>
      <c r="O60" s="7">
        <v>143</v>
      </c>
      <c r="P60" s="7">
        <v>168</v>
      </c>
      <c r="Q60" s="7"/>
      <c r="R60" s="7">
        <v>80.8</v>
      </c>
      <c r="S60" s="7">
        <v>78</v>
      </c>
      <c r="T60" s="7">
        <f t="shared" si="0"/>
        <v>2.7999999999999972</v>
      </c>
      <c r="U60" s="7">
        <v>240</v>
      </c>
      <c r="V60" s="7">
        <v>101</v>
      </c>
      <c r="W60" s="7">
        <v>29</v>
      </c>
      <c r="X60" s="5"/>
      <c r="Y60" s="5">
        <v>2640</v>
      </c>
      <c r="Z60" s="5">
        <v>11.5</v>
      </c>
      <c r="AA60" s="5">
        <v>2.6</v>
      </c>
      <c r="AB60" s="5">
        <v>134</v>
      </c>
      <c r="AC60" s="5">
        <v>5.7</v>
      </c>
      <c r="AD60" s="5"/>
      <c r="AE60" s="5">
        <v>9.1</v>
      </c>
      <c r="AF60">
        <f t="shared" si="1"/>
        <v>46.41</v>
      </c>
      <c r="AG60" s="5">
        <v>5.0999999999999996</v>
      </c>
      <c r="AH60" s="5">
        <f>VLOOKUP(A60,[1]HDLAB!$D$1:$BI$65536,58,0)</f>
        <v>0.71</v>
      </c>
      <c r="AI60" s="5">
        <f>VLOOKUP(A60,[1]HDLAB!$D$1:$BK$65536,60,0)</f>
        <v>1.25</v>
      </c>
      <c r="AJ60" s="8">
        <f>VLOOKUP(A60,[1]HDLAB!$D$1:$CA$65536,76,0)</f>
        <v>1.4735017024259691</v>
      </c>
      <c r="AK60" s="5"/>
      <c r="AL60" s="5"/>
      <c r="AM60" s="5">
        <v>43</v>
      </c>
      <c r="AN60" s="5">
        <v>205</v>
      </c>
      <c r="AO60" s="5">
        <v>951.1</v>
      </c>
      <c r="AP60" s="9">
        <f>VLOOKUP(A60,[1]TAST!$B$1:$F$65536,5,0)</f>
        <v>0.2097560975609756</v>
      </c>
      <c r="AQ60" s="5"/>
      <c r="AR60" s="5"/>
      <c r="AS60" s="5"/>
      <c r="AT60" s="5">
        <f>VLOOKUP(A60,[1]HDLAB!$D$1:$BS$65536,68,0)</f>
        <v>0</v>
      </c>
      <c r="AU60" s="5"/>
      <c r="AV60" s="5">
        <v>1.2</v>
      </c>
      <c r="AW60" s="5"/>
      <c r="AX60" s="5"/>
      <c r="AY60" s="5"/>
      <c r="AZ60" s="5">
        <v>0</v>
      </c>
      <c r="BA60" s="5">
        <v>25</v>
      </c>
      <c r="BB60" s="10">
        <f t="shared" si="2"/>
        <v>3.589743589743586E-2</v>
      </c>
      <c r="BC60" s="11">
        <f t="shared" si="3"/>
        <v>11.255999999999988</v>
      </c>
      <c r="BD60">
        <f>VLOOKUP(A60,[1]RHe!$B$1:$E$65536,4,0)</f>
        <v>36</v>
      </c>
      <c r="BG60" s="5"/>
      <c r="BH60" s="5"/>
      <c r="BI60" s="5"/>
      <c r="BJ60" s="5"/>
      <c r="BK60" s="5"/>
      <c r="BL60" s="5"/>
      <c r="BM60" s="5"/>
    </row>
    <row r="61" spans="1:66" customFormat="1">
      <c r="A61" s="5" t="s">
        <v>114</v>
      </c>
      <c r="B61" s="5">
        <v>1120308</v>
      </c>
      <c r="C61" s="7">
        <v>7.39</v>
      </c>
      <c r="D61" s="7">
        <v>3.93</v>
      </c>
      <c r="E61" s="7">
        <v>12.1</v>
      </c>
      <c r="F61" s="7">
        <v>35.9</v>
      </c>
      <c r="G61" s="7">
        <v>91.3</v>
      </c>
      <c r="H61" s="7">
        <v>140</v>
      </c>
      <c r="I61" s="7"/>
      <c r="J61" s="7">
        <v>3.9</v>
      </c>
      <c r="K61" s="7">
        <v>20</v>
      </c>
      <c r="L61" s="7">
        <v>16</v>
      </c>
      <c r="M61" s="7">
        <v>58</v>
      </c>
      <c r="N61" s="7">
        <v>0.6</v>
      </c>
      <c r="O61" s="7">
        <v>143</v>
      </c>
      <c r="P61" s="7">
        <v>162</v>
      </c>
      <c r="Q61" s="7"/>
      <c r="R61" s="7">
        <v>63.4</v>
      </c>
      <c r="S61" s="7">
        <v>62.3</v>
      </c>
      <c r="T61" s="7">
        <f t="shared" si="0"/>
        <v>1.1000000000000014</v>
      </c>
      <c r="U61" s="7">
        <v>240</v>
      </c>
      <c r="V61" s="7">
        <v>58</v>
      </c>
      <c r="W61" s="7">
        <v>13</v>
      </c>
      <c r="X61" s="5"/>
      <c r="Y61" s="5">
        <v>2640</v>
      </c>
      <c r="Z61" s="5">
        <v>12.39</v>
      </c>
      <c r="AA61" s="5">
        <v>7.2</v>
      </c>
      <c r="AB61" s="5">
        <v>135</v>
      </c>
      <c r="AC61" s="5">
        <v>4.4000000000000004</v>
      </c>
      <c r="AD61" s="5"/>
      <c r="AE61" s="5">
        <v>10.6</v>
      </c>
      <c r="AF61">
        <f t="shared" si="1"/>
        <v>31.799999999999997</v>
      </c>
      <c r="AG61" s="5">
        <v>3</v>
      </c>
      <c r="AH61" s="5">
        <f>VLOOKUP(A61,[1]HDLAB!$D$1:$BI$65536,58,0)</f>
        <v>0.78</v>
      </c>
      <c r="AI61" s="5">
        <f>VLOOKUP(A61,[1]HDLAB!$D$1:$BK$65536,60,0)</f>
        <v>1.5</v>
      </c>
      <c r="AJ61" s="8">
        <f>VLOOKUP(A61,[1]HDLAB!$D$1:$CA$65536,76,0)</f>
        <v>1.7063165568220005</v>
      </c>
      <c r="AK61" s="5"/>
      <c r="AL61" s="5"/>
      <c r="AM61" s="5">
        <v>78</v>
      </c>
      <c r="AN61" s="5">
        <v>279</v>
      </c>
      <c r="AO61" s="5">
        <v>121.4</v>
      </c>
      <c r="AP61" s="9">
        <f>VLOOKUP(A61,[1]TAST!$B$1:$F$65536,5,0)</f>
        <v>0.27956989247311825</v>
      </c>
      <c r="AQ61" s="5"/>
      <c r="AR61" s="5"/>
      <c r="AS61" s="5"/>
      <c r="AT61" s="5">
        <f>VLOOKUP(A61,[1]HDLAB!$D$1:$BS$65536,68,0)</f>
        <v>0</v>
      </c>
      <c r="AU61" s="5"/>
      <c r="AV61" s="5">
        <v>1.48</v>
      </c>
      <c r="AW61" s="5"/>
      <c r="AX61" s="5"/>
      <c r="AY61" s="5"/>
      <c r="AZ61" s="5">
        <v>0</v>
      </c>
      <c r="BA61" s="5">
        <v>0</v>
      </c>
      <c r="BB61" s="10">
        <f t="shared" si="2"/>
        <v>1.7656500802568243E-2</v>
      </c>
      <c r="BC61" s="11">
        <f t="shared" si="3"/>
        <v>4.4550000000000054</v>
      </c>
      <c r="BD61">
        <f>VLOOKUP(A61,[1]RHe!$B$1:$E$65536,4,0)</f>
        <v>34.1</v>
      </c>
      <c r="BG61" s="5"/>
      <c r="BH61" s="5"/>
      <c r="BI61" s="5"/>
      <c r="BJ61" s="5"/>
      <c r="BK61" s="5"/>
      <c r="BL61" s="5"/>
      <c r="BM61" s="5"/>
      <c r="BN61" s="5"/>
    </row>
    <row r="62" spans="1:66" customFormat="1">
      <c r="A62" s="5" t="s">
        <v>115</v>
      </c>
      <c r="B62" s="5">
        <v>1120308</v>
      </c>
      <c r="C62" s="7">
        <v>6.52</v>
      </c>
      <c r="D62" s="7">
        <v>3.41</v>
      </c>
      <c r="E62" s="7">
        <v>11.1</v>
      </c>
      <c r="F62" s="7">
        <v>34.6</v>
      </c>
      <c r="G62" s="7">
        <v>101.5</v>
      </c>
      <c r="H62" s="7">
        <v>121</v>
      </c>
      <c r="I62" s="7"/>
      <c r="J62" s="7">
        <v>4.0999999999999996</v>
      </c>
      <c r="K62" s="7">
        <v>22</v>
      </c>
      <c r="L62" s="7">
        <v>22</v>
      </c>
      <c r="M62" s="7">
        <v>91</v>
      </c>
      <c r="N62" s="7">
        <v>0.7</v>
      </c>
      <c r="O62" s="7">
        <v>134</v>
      </c>
      <c r="P62" s="7">
        <v>62</v>
      </c>
      <c r="Q62" s="7"/>
      <c r="R62" s="7">
        <v>47.4</v>
      </c>
      <c r="S62" s="7">
        <v>45.15</v>
      </c>
      <c r="T62" s="7">
        <f t="shared" si="0"/>
        <v>2.25</v>
      </c>
      <c r="U62" s="7">
        <v>225</v>
      </c>
      <c r="V62" s="7">
        <v>69</v>
      </c>
      <c r="W62" s="7">
        <v>13</v>
      </c>
      <c r="X62" s="5"/>
      <c r="Y62" s="5">
        <v>2640</v>
      </c>
      <c r="Z62" s="5">
        <v>7.43</v>
      </c>
      <c r="AA62" s="5">
        <v>5.2</v>
      </c>
      <c r="AB62" s="5">
        <v>140</v>
      </c>
      <c r="AC62" s="5">
        <v>4.5</v>
      </c>
      <c r="AD62" s="5"/>
      <c r="AE62" s="5">
        <v>10.1</v>
      </c>
      <c r="AF62">
        <f t="shared" si="1"/>
        <v>51.51</v>
      </c>
      <c r="AG62" s="5">
        <v>5.0999999999999996</v>
      </c>
      <c r="AH62" s="5">
        <f>VLOOKUP(A62,[1]HDLAB!$D$1:$BI$65536,58,0)</f>
        <v>0.81</v>
      </c>
      <c r="AI62" s="5">
        <f>VLOOKUP(A62,[1]HDLAB!$D$1:$BK$65536,60,0)</f>
        <v>1.67</v>
      </c>
      <c r="AJ62" s="8">
        <f>VLOOKUP(A62,[1]HDLAB!$D$1:$CA$65536,76,0)</f>
        <v>2.0090692743429446</v>
      </c>
      <c r="AK62" s="5"/>
      <c r="AL62" s="5"/>
      <c r="AM62" s="5">
        <v>44</v>
      </c>
      <c r="AN62" s="5">
        <v>256</v>
      </c>
      <c r="AO62" s="5">
        <v>579.1</v>
      </c>
      <c r="AP62" s="9">
        <f>VLOOKUP(A62,[1]TAST!$B$1:$F$65536,5,0)</f>
        <v>0.171875</v>
      </c>
      <c r="AQ62" s="5"/>
      <c r="AR62" s="5"/>
      <c r="AS62" s="5"/>
      <c r="AT62" s="5">
        <f>VLOOKUP(A62,[1]HDLAB!$D$1:$BS$65536,68,0)</f>
        <v>0</v>
      </c>
      <c r="AU62" s="5"/>
      <c r="AV62" s="5">
        <v>1.6</v>
      </c>
      <c r="AW62" s="5"/>
      <c r="AX62" s="5"/>
      <c r="AY62" s="5"/>
      <c r="AZ62" s="5">
        <v>1.5</v>
      </c>
      <c r="BA62" s="5">
        <v>25</v>
      </c>
      <c r="BB62" s="10">
        <f t="shared" si="2"/>
        <v>4.9833887043189369E-2</v>
      </c>
      <c r="BC62" s="11">
        <f t="shared" si="3"/>
        <v>9.4499999999999993</v>
      </c>
      <c r="BD62">
        <f>VLOOKUP(A62,[1]RHe!$B$1:$E$65536,4,0)</f>
        <v>35.5</v>
      </c>
      <c r="BG62" s="5"/>
      <c r="BH62" s="5"/>
      <c r="BI62" s="5"/>
      <c r="BJ62" s="5"/>
      <c r="BK62" s="5"/>
      <c r="BL62" s="5"/>
      <c r="BM62" s="5"/>
      <c r="BN62" s="5"/>
    </row>
    <row r="63" spans="1:66" customFormat="1">
      <c r="A63" s="5" t="s">
        <v>116</v>
      </c>
      <c r="B63" s="5">
        <v>1120308</v>
      </c>
      <c r="C63" s="7">
        <v>8.76</v>
      </c>
      <c r="D63" s="7">
        <v>3.73</v>
      </c>
      <c r="E63" s="7">
        <v>11.2</v>
      </c>
      <c r="F63" s="7">
        <v>32.700000000000003</v>
      </c>
      <c r="G63" s="7">
        <v>87.7</v>
      </c>
      <c r="H63" s="7">
        <v>205</v>
      </c>
      <c r="I63" s="7"/>
      <c r="J63" s="7">
        <v>3.4</v>
      </c>
      <c r="K63" s="7">
        <v>15</v>
      </c>
      <c r="L63" s="7">
        <v>26</v>
      </c>
      <c r="M63" s="7">
        <v>80</v>
      </c>
      <c r="N63" s="7">
        <v>1</v>
      </c>
      <c r="O63" s="7">
        <v>113</v>
      </c>
      <c r="P63" s="7">
        <v>104</v>
      </c>
      <c r="Q63" s="7"/>
      <c r="R63" s="7">
        <v>58.4</v>
      </c>
      <c r="S63" s="7">
        <v>56.3</v>
      </c>
      <c r="T63" s="7">
        <f t="shared" si="0"/>
        <v>2.1000000000000014</v>
      </c>
      <c r="U63" s="7">
        <v>210</v>
      </c>
      <c r="V63" s="7">
        <v>76</v>
      </c>
      <c r="W63" s="7">
        <v>19</v>
      </c>
      <c r="X63" s="5"/>
      <c r="Y63" s="5">
        <v>2640</v>
      </c>
      <c r="Z63" s="5">
        <v>8.77</v>
      </c>
      <c r="AA63" s="5">
        <v>4.3</v>
      </c>
      <c r="AB63" s="5">
        <v>133</v>
      </c>
      <c r="AC63" s="5">
        <v>4.3</v>
      </c>
      <c r="AD63" s="5"/>
      <c r="AE63" s="5">
        <v>9.3000000000000007</v>
      </c>
      <c r="AF63">
        <f t="shared" si="1"/>
        <v>19.53</v>
      </c>
      <c r="AG63" s="5">
        <v>2.1</v>
      </c>
      <c r="AH63" s="5">
        <f>VLOOKUP(A63,[1]HDLAB!$D$1:$BI$65536,58,0)</f>
        <v>0.75</v>
      </c>
      <c r="AI63" s="5">
        <f>VLOOKUP(A63,[1]HDLAB!$D$1:$BK$65536,60,0)</f>
        <v>1.39</v>
      </c>
      <c r="AJ63" s="8">
        <f>VLOOKUP(A63,[1]HDLAB!$D$1:$CA$65536,76,0)</f>
        <v>1.6216409521720245</v>
      </c>
      <c r="AK63" s="5"/>
      <c r="AL63" s="5"/>
      <c r="AM63" s="5">
        <v>36</v>
      </c>
      <c r="AN63" s="5">
        <v>191</v>
      </c>
      <c r="AO63" s="5">
        <v>579.29999999999995</v>
      </c>
      <c r="AP63" s="9">
        <f>VLOOKUP(A63,[1]TAST!$B$1:$F$65536,5,0)</f>
        <v>0.18848167539267016</v>
      </c>
      <c r="AQ63" s="5"/>
      <c r="AR63" s="5"/>
      <c r="AS63" s="5"/>
      <c r="AT63" s="5">
        <f>VLOOKUP(A63,[1]HDLAB!$D$1:$BS$65536,68,0)</f>
        <v>0</v>
      </c>
      <c r="AU63" s="5"/>
      <c r="AV63" s="5">
        <v>1.27</v>
      </c>
      <c r="AW63" s="5"/>
      <c r="AX63" s="5"/>
      <c r="AY63" s="5"/>
      <c r="AZ63" s="5">
        <v>0</v>
      </c>
      <c r="BA63" s="5">
        <v>12.5</v>
      </c>
      <c r="BB63" s="10">
        <f t="shared" si="2"/>
        <v>3.7300177619893453E-2</v>
      </c>
      <c r="BC63" s="11">
        <f t="shared" si="3"/>
        <v>8.3790000000000049</v>
      </c>
      <c r="BD63">
        <f>VLOOKUP(A63,[1]RHe!$B$1:$E$65536,4,0)</f>
        <v>30.9</v>
      </c>
      <c r="BG63" s="5"/>
      <c r="BH63" s="5"/>
      <c r="BI63" s="5"/>
      <c r="BJ63" s="5"/>
      <c r="BK63" s="5"/>
      <c r="BL63" s="5"/>
      <c r="BM63" s="5"/>
      <c r="BN63" s="5"/>
    </row>
    <row r="64" spans="1:66" customFormat="1">
      <c r="A64" s="5" t="s">
        <v>117</v>
      </c>
      <c r="B64" s="5">
        <v>1120308</v>
      </c>
      <c r="C64" s="7">
        <v>8.7799999999999994</v>
      </c>
      <c r="D64" s="7">
        <v>2.93</v>
      </c>
      <c r="E64" s="7">
        <v>9.1999999999999993</v>
      </c>
      <c r="F64" s="7">
        <v>28.4</v>
      </c>
      <c r="G64" s="7">
        <v>96.9</v>
      </c>
      <c r="H64" s="7">
        <v>251</v>
      </c>
      <c r="I64" s="7"/>
      <c r="J64" s="7">
        <v>3.6</v>
      </c>
      <c r="K64" s="7">
        <v>18</v>
      </c>
      <c r="L64" s="7">
        <v>14</v>
      </c>
      <c r="M64" s="7">
        <v>92</v>
      </c>
      <c r="N64" s="7">
        <v>0.9</v>
      </c>
      <c r="O64" s="7">
        <v>132</v>
      </c>
      <c r="P64" s="7">
        <v>230</v>
      </c>
      <c r="Q64" s="7">
        <v>188</v>
      </c>
      <c r="R64" s="7">
        <v>61.3</v>
      </c>
      <c r="S64" s="7">
        <v>59.1</v>
      </c>
      <c r="T64" s="7">
        <f t="shared" si="0"/>
        <v>2.1999999999999957</v>
      </c>
      <c r="U64" s="7">
        <v>210</v>
      </c>
      <c r="V64" s="7">
        <v>73</v>
      </c>
      <c r="W64" s="7">
        <v>17</v>
      </c>
      <c r="X64" s="5"/>
      <c r="Y64" s="5">
        <v>2640</v>
      </c>
      <c r="Z64" s="5">
        <v>7.83</v>
      </c>
      <c r="AA64" s="5">
        <v>7</v>
      </c>
      <c r="AB64" s="5">
        <v>139</v>
      </c>
      <c r="AC64" s="5">
        <v>5</v>
      </c>
      <c r="AD64" s="5"/>
      <c r="AE64" s="5">
        <v>8.6</v>
      </c>
      <c r="AF64">
        <f t="shared" si="1"/>
        <v>26.66</v>
      </c>
      <c r="AG64" s="5">
        <v>3.1</v>
      </c>
      <c r="AH64" s="5">
        <f>VLOOKUP(A64,[1]HDLAB!$D$1:$BI$65536,58,0)</f>
        <v>0.77</v>
      </c>
      <c r="AI64" s="5">
        <f>VLOOKUP(A64,[1]HDLAB!$D$1:$BK$65536,60,0)</f>
        <v>1.46</v>
      </c>
      <c r="AJ64" s="8">
        <f>VLOOKUP(A64,[1]HDLAB!$D$1:$CA$65536,76,0)</f>
        <v>1.7039060941023645</v>
      </c>
      <c r="AK64" s="5"/>
      <c r="AL64" s="5"/>
      <c r="AM64" s="5">
        <v>35</v>
      </c>
      <c r="AN64" s="5">
        <v>182</v>
      </c>
      <c r="AO64" s="5">
        <v>974.2</v>
      </c>
      <c r="AP64" s="9">
        <f>VLOOKUP(A64,[1]TAST!$B$1:$F$65536,5,0)</f>
        <v>0.19230769230769232</v>
      </c>
      <c r="AQ64" s="5"/>
      <c r="AR64" s="5"/>
      <c r="AS64" s="5"/>
      <c r="AT64" s="5">
        <f>VLOOKUP(A64,[1]HDLAB!$D$1:$BS$65536,68,0)</f>
        <v>0</v>
      </c>
      <c r="AU64" s="5"/>
      <c r="AV64" s="5">
        <v>1.26</v>
      </c>
      <c r="AW64" s="5">
        <v>5.3</v>
      </c>
      <c r="AX64" s="5"/>
      <c r="AY64" s="5"/>
      <c r="AZ64" s="5">
        <v>0</v>
      </c>
      <c r="BA64" s="5">
        <v>50</v>
      </c>
      <c r="BB64" s="10">
        <f t="shared" si="2"/>
        <v>3.7225042301184362E-2</v>
      </c>
      <c r="BC64" s="11">
        <f t="shared" si="3"/>
        <v>9.1739999999999817</v>
      </c>
      <c r="BD64">
        <f>VLOOKUP(A64,[1]RHe!$B$1:$E$65536,4,0)</f>
        <v>34.1</v>
      </c>
      <c r="BG64" s="5"/>
      <c r="BH64" s="5"/>
      <c r="BI64" s="5"/>
      <c r="BJ64" s="5"/>
      <c r="BK64" s="5"/>
      <c r="BL64" s="5"/>
      <c r="BM64" s="5"/>
      <c r="BN64" s="5"/>
    </row>
    <row r="65" spans="1:66" customFormat="1">
      <c r="A65" s="5" t="s">
        <v>118</v>
      </c>
      <c r="B65" s="5">
        <v>1120308</v>
      </c>
      <c r="C65" s="7">
        <v>5.37</v>
      </c>
      <c r="D65" s="7">
        <v>3.59</v>
      </c>
      <c r="E65" s="7">
        <v>11.5</v>
      </c>
      <c r="F65" s="7">
        <v>35.299999999999997</v>
      </c>
      <c r="G65" s="7">
        <v>98.3</v>
      </c>
      <c r="H65" s="7">
        <v>132</v>
      </c>
      <c r="I65" s="7"/>
      <c r="J65" s="7">
        <v>4</v>
      </c>
      <c r="K65" s="7">
        <v>21</v>
      </c>
      <c r="L65" s="7">
        <v>12</v>
      </c>
      <c r="M65" s="7">
        <v>96</v>
      </c>
      <c r="N65" s="7">
        <v>0.8</v>
      </c>
      <c r="O65" s="7">
        <v>182</v>
      </c>
      <c r="P65" s="7">
        <v>83</v>
      </c>
      <c r="Q65" s="7">
        <v>135</v>
      </c>
      <c r="R65" s="7">
        <v>57.2</v>
      </c>
      <c r="S65" s="7">
        <v>55.9</v>
      </c>
      <c r="T65" s="7">
        <f t="shared" si="0"/>
        <v>1.3000000000000043</v>
      </c>
      <c r="U65" s="7">
        <v>240</v>
      </c>
      <c r="V65" s="7">
        <v>67</v>
      </c>
      <c r="W65" s="7">
        <v>14</v>
      </c>
      <c r="X65" s="5"/>
      <c r="Y65" s="5">
        <v>2640</v>
      </c>
      <c r="Z65" s="5">
        <v>8.52</v>
      </c>
      <c r="AA65" s="5">
        <v>6.2</v>
      </c>
      <c r="AB65" s="5">
        <v>135</v>
      </c>
      <c r="AC65" s="5">
        <v>5.6</v>
      </c>
      <c r="AD65" s="5"/>
      <c r="AE65" s="5">
        <v>9.5</v>
      </c>
      <c r="AF65">
        <f t="shared" si="1"/>
        <v>31.349999999999998</v>
      </c>
      <c r="AG65" s="5">
        <v>3.3</v>
      </c>
      <c r="AH65" s="5">
        <v>0.79</v>
      </c>
      <c r="AI65" s="5">
        <v>1.57</v>
      </c>
      <c r="AJ65" s="8">
        <f>VLOOKUP(A65,[1]HDLAB!$D$1:$CA$65536,76,0)</f>
        <v>1.8972048252860276</v>
      </c>
      <c r="AK65" s="5"/>
      <c r="AL65" s="5"/>
      <c r="AM65" s="5">
        <v>118</v>
      </c>
      <c r="AN65" s="5">
        <v>299</v>
      </c>
      <c r="AO65" s="5">
        <v>314.5</v>
      </c>
      <c r="AP65" s="9">
        <f>VLOOKUP(A65,[1]TAST!$B$1:$F$65536,5,0)</f>
        <v>0.39464882943143814</v>
      </c>
      <c r="AQ65" s="5"/>
      <c r="AR65" s="5"/>
      <c r="AS65" s="5"/>
      <c r="AT65" s="5">
        <f>VLOOKUP(A65,[1]HDLAB!$D$1:$BS$65536,68,0)</f>
        <v>0</v>
      </c>
      <c r="AU65" s="5"/>
      <c r="AV65" s="5">
        <v>1.55</v>
      </c>
      <c r="AW65" s="5">
        <v>7.6</v>
      </c>
      <c r="AX65" s="5"/>
      <c r="AY65" s="5"/>
      <c r="AZ65" s="5">
        <v>0</v>
      </c>
      <c r="BA65" s="5">
        <v>50</v>
      </c>
      <c r="BB65" s="10">
        <f t="shared" si="2"/>
        <v>2.3255813953488448E-2</v>
      </c>
      <c r="BC65" s="11">
        <f t="shared" si="3"/>
        <v>5.2650000000000174</v>
      </c>
      <c r="BD65">
        <f>VLOOKUP(A65,[1]RHe!$B$1:$E$65536,4,0)</f>
        <v>33.4</v>
      </c>
      <c r="BG65" s="5"/>
      <c r="BH65" s="5"/>
      <c r="BI65" s="5"/>
      <c r="BJ65" s="5"/>
      <c r="BK65" s="5"/>
      <c r="BL65" s="5"/>
      <c r="BM65" s="5"/>
    </row>
    <row r="66" spans="1:66" customFormat="1">
      <c r="A66" s="5" t="s">
        <v>119</v>
      </c>
      <c r="B66" s="5">
        <v>1120308</v>
      </c>
      <c r="C66" s="7">
        <v>9.6300000000000008</v>
      </c>
      <c r="D66" s="7">
        <v>4.37</v>
      </c>
      <c r="E66" s="7">
        <v>9.9</v>
      </c>
      <c r="F66" s="7">
        <v>31.5</v>
      </c>
      <c r="G66" s="7">
        <v>72.099999999999994</v>
      </c>
      <c r="H66" s="7">
        <v>184</v>
      </c>
      <c r="I66" s="7"/>
      <c r="J66" s="7">
        <v>3.6</v>
      </c>
      <c r="K66" s="7">
        <v>17</v>
      </c>
      <c r="L66" s="7">
        <v>15</v>
      </c>
      <c r="M66" s="7">
        <v>42</v>
      </c>
      <c r="N66" s="7">
        <v>0.4</v>
      </c>
      <c r="O66" s="7">
        <v>177</v>
      </c>
      <c r="P66" s="7">
        <v>193</v>
      </c>
      <c r="Q66" s="7">
        <v>105</v>
      </c>
      <c r="R66" s="7">
        <v>52.75</v>
      </c>
      <c r="S66" s="7">
        <v>50.65</v>
      </c>
      <c r="T66" s="7">
        <f t="shared" si="0"/>
        <v>2.1000000000000014</v>
      </c>
      <c r="U66" s="7">
        <v>240</v>
      </c>
      <c r="V66" s="7">
        <v>105</v>
      </c>
      <c r="W66" s="7">
        <v>17</v>
      </c>
      <c r="X66" s="5"/>
      <c r="Y66" s="5">
        <v>4080</v>
      </c>
      <c r="Z66" s="5">
        <v>7.84</v>
      </c>
      <c r="AA66" s="5">
        <v>9.4</v>
      </c>
      <c r="AB66" s="5">
        <v>140</v>
      </c>
      <c r="AC66" s="5">
        <v>4.5</v>
      </c>
      <c r="AD66" s="5"/>
      <c r="AE66" s="5">
        <v>9.6</v>
      </c>
      <c r="AF66">
        <f t="shared" si="1"/>
        <v>30.72</v>
      </c>
      <c r="AG66" s="5">
        <v>3.2</v>
      </c>
      <c r="AH66" s="5">
        <f>VLOOKUP(A66,[1]HDLAB!$D$1:$BI$65536,58,0)</f>
        <v>0.84</v>
      </c>
      <c r="AI66" s="5">
        <f>VLOOKUP(A66,[1]HDLAB!$D$1:$BK$65536,60,0)</f>
        <v>1.82</v>
      </c>
      <c r="AJ66" s="8">
        <f>VLOOKUP(A66,[1]HDLAB!$D$1:$CA$65536,76,0)</f>
        <v>2.1833031548004502</v>
      </c>
      <c r="AK66" s="5"/>
      <c r="AL66" s="5"/>
      <c r="AM66" s="5">
        <v>58</v>
      </c>
      <c r="AN66" s="5">
        <v>226</v>
      </c>
      <c r="AO66" s="5">
        <v>833.2</v>
      </c>
      <c r="AP66" s="9">
        <f>VLOOKUP(A66,[1]TAST!$B$1:$F$65536,5,0)</f>
        <v>0.25663716814159293</v>
      </c>
      <c r="AQ66" s="5"/>
      <c r="AR66" s="5"/>
      <c r="AS66" s="5"/>
      <c r="AT66" s="5">
        <f>VLOOKUP(A66,[1]HDLAB!$D$1:$BS$65536,68,0)</f>
        <v>0</v>
      </c>
      <c r="AU66" s="5"/>
      <c r="AV66" s="5">
        <v>1.43</v>
      </c>
      <c r="AW66" s="5"/>
      <c r="AX66" s="5"/>
      <c r="AY66" s="5"/>
      <c r="AZ66" s="5">
        <v>0.5</v>
      </c>
      <c r="BA66" s="5">
        <v>0</v>
      </c>
      <c r="BB66" s="10">
        <f t="shared" si="2"/>
        <v>4.1461006910167846E-2</v>
      </c>
      <c r="BC66" s="11">
        <f t="shared" si="3"/>
        <v>8.8200000000000074</v>
      </c>
      <c r="BD66">
        <f>VLOOKUP(A66,[1]RHe!$B$1:$E$65536,4,0)</f>
        <v>25.3</v>
      </c>
      <c r="BG66" s="5"/>
      <c r="BH66" s="5"/>
      <c r="BI66" s="5"/>
      <c r="BJ66" s="5"/>
      <c r="BK66" s="5"/>
      <c r="BL66" s="5"/>
      <c r="BM66" s="5"/>
      <c r="BN66" s="5"/>
    </row>
    <row r="67" spans="1:66" customFormat="1">
      <c r="A67" s="5" t="s">
        <v>120</v>
      </c>
      <c r="B67" s="5">
        <v>1120307</v>
      </c>
      <c r="C67" s="7">
        <v>6.44</v>
      </c>
      <c r="D67" s="7">
        <v>3.59</v>
      </c>
      <c r="E67" s="7">
        <v>11.2</v>
      </c>
      <c r="F67" s="7">
        <v>34</v>
      </c>
      <c r="G67" s="7">
        <v>94.7</v>
      </c>
      <c r="H67" s="7">
        <v>172</v>
      </c>
      <c r="I67" s="7"/>
      <c r="J67" s="7">
        <v>3.8</v>
      </c>
      <c r="K67" s="7">
        <v>17</v>
      </c>
      <c r="L67" s="7">
        <v>11</v>
      </c>
      <c r="M67" s="7">
        <v>73</v>
      </c>
      <c r="N67" s="7">
        <v>0.8</v>
      </c>
      <c r="O67" s="7">
        <v>183</v>
      </c>
      <c r="P67" s="7">
        <v>226</v>
      </c>
      <c r="Q67" s="7">
        <v>200</v>
      </c>
      <c r="R67" s="7">
        <v>64.95</v>
      </c>
      <c r="S67" s="7">
        <v>62.75</v>
      </c>
      <c r="T67" s="7">
        <f t="shared" si="0"/>
        <v>2.2000000000000028</v>
      </c>
      <c r="U67" s="7">
        <v>240</v>
      </c>
      <c r="V67" s="7">
        <v>53</v>
      </c>
      <c r="W67" s="7">
        <v>10</v>
      </c>
      <c r="X67" s="5"/>
      <c r="Y67" s="5">
        <v>2640</v>
      </c>
      <c r="Z67" s="5">
        <v>7.5</v>
      </c>
      <c r="AA67" s="5">
        <v>6.5</v>
      </c>
      <c r="AB67" s="5">
        <v>139</v>
      </c>
      <c r="AC67" s="5">
        <v>4.8</v>
      </c>
      <c r="AD67" s="5"/>
      <c r="AE67" s="5">
        <v>8.4</v>
      </c>
      <c r="AF67">
        <f t="shared" si="1"/>
        <v>28.56</v>
      </c>
      <c r="AG67" s="5">
        <v>3.4</v>
      </c>
      <c r="AH67" s="5">
        <f>VLOOKUP(A67,[1]HDLAB!$D$1:$BI$65536,58,0)</f>
        <v>0.81</v>
      </c>
      <c r="AI67" s="5">
        <f>VLOOKUP(A67,[1]HDLAB!$D$1:$BK$65536,60,0)</f>
        <v>1.67</v>
      </c>
      <c r="AJ67" s="8">
        <f>VLOOKUP(A67,[1]HDLAB!$D$1:$CA$65536,76,0)</f>
        <v>1.9706409586237406</v>
      </c>
      <c r="AK67" s="5"/>
      <c r="AL67" s="5"/>
      <c r="AM67" s="5">
        <v>89</v>
      </c>
      <c r="AN67" s="5">
        <v>216</v>
      </c>
      <c r="AO67" s="5">
        <v>634.20000000000005</v>
      </c>
      <c r="AP67" s="9">
        <f>VLOOKUP(A67,[1]TAST!$B$1:$F$65536,5,0)</f>
        <v>0.41203703703703703</v>
      </c>
      <c r="AQ67" s="5"/>
      <c r="AR67" s="5"/>
      <c r="AS67" s="5"/>
      <c r="AT67" s="5">
        <f>VLOOKUP(A67,[1]HDLAB!$D$1:$BS$65536,68,0)</f>
        <v>0</v>
      </c>
      <c r="AU67" s="5"/>
      <c r="AV67" s="5">
        <v>1.6</v>
      </c>
      <c r="AW67" s="5">
        <v>7.3</v>
      </c>
      <c r="AX67" s="5"/>
      <c r="AY67" s="5"/>
      <c r="AZ67" s="5">
        <v>1.5</v>
      </c>
      <c r="BA67" s="5">
        <v>25</v>
      </c>
      <c r="BB67" s="10">
        <f t="shared" si="2"/>
        <v>3.5059760956175343E-2</v>
      </c>
      <c r="BC67" s="11">
        <f t="shared" si="3"/>
        <v>9.1740000000000119</v>
      </c>
      <c r="BD67">
        <f>VLOOKUP(A67,[1]RHe!$B$1:$E$65536,4,0)</f>
        <v>37.1</v>
      </c>
      <c r="BG67" s="5"/>
      <c r="BH67" s="5"/>
      <c r="BI67" s="5"/>
      <c r="BJ67" s="5"/>
      <c r="BK67" s="5"/>
      <c r="BL67" s="5"/>
      <c r="BM67" s="5"/>
    </row>
    <row r="68" spans="1:66" customFormat="1">
      <c r="A68" s="5" t="s">
        <v>121</v>
      </c>
      <c r="B68" s="5">
        <v>1120303</v>
      </c>
      <c r="C68" s="7">
        <v>6.43</v>
      </c>
      <c r="D68" s="7">
        <v>3.78</v>
      </c>
      <c r="E68" s="7">
        <v>11.5</v>
      </c>
      <c r="F68" s="7">
        <v>36.200000000000003</v>
      </c>
      <c r="G68" s="7">
        <v>95.8</v>
      </c>
      <c r="H68" s="7">
        <v>196</v>
      </c>
      <c r="I68" s="7"/>
      <c r="J68" s="7">
        <v>4</v>
      </c>
      <c r="K68" s="7">
        <v>22</v>
      </c>
      <c r="L68" s="7">
        <v>20</v>
      </c>
      <c r="M68" s="7">
        <v>103</v>
      </c>
      <c r="N68" s="7">
        <v>0.6</v>
      </c>
      <c r="O68" s="7">
        <v>120</v>
      </c>
      <c r="P68" s="7">
        <v>110</v>
      </c>
      <c r="Q68" s="7"/>
      <c r="R68" s="7">
        <v>62.3</v>
      </c>
      <c r="S68" s="7">
        <v>59.8</v>
      </c>
      <c r="T68" s="7">
        <f t="shared" ref="T68:T131" si="4">R68-S68</f>
        <v>2.5</v>
      </c>
      <c r="U68" s="7">
        <v>225</v>
      </c>
      <c r="V68" s="7">
        <v>110</v>
      </c>
      <c r="W68" s="7">
        <v>27</v>
      </c>
      <c r="X68" s="5"/>
      <c r="Y68" s="5">
        <v>2640</v>
      </c>
      <c r="Z68" s="5">
        <v>9.75</v>
      </c>
      <c r="AA68" s="5">
        <v>8.6999999999999993</v>
      </c>
      <c r="AB68" s="5">
        <v>138</v>
      </c>
      <c r="AC68" s="5">
        <v>5.3</v>
      </c>
      <c r="AD68" s="5"/>
      <c r="AE68" s="5">
        <v>8.3000000000000007</v>
      </c>
      <c r="AF68">
        <f t="shared" ref="AF68:AF131" si="5">AE68*AG68</f>
        <v>69.720000000000013</v>
      </c>
      <c r="AG68" s="5">
        <v>8.4</v>
      </c>
      <c r="AH68" s="5">
        <f>VLOOKUP(A68,[1]HDLAB!$D$1:$BI$65536,58,0)</f>
        <v>0.75</v>
      </c>
      <c r="AI68" s="5">
        <f>VLOOKUP(A68,[1]HDLAB!$D$1:$BK$65536,60,0)</f>
        <v>1.4</v>
      </c>
      <c r="AJ68" s="8">
        <f>VLOOKUP(A68,[1]HDLAB!$D$1:$CA$65536,76,0)</f>
        <v>1.6663142261341524</v>
      </c>
      <c r="AK68" s="5"/>
      <c r="AL68" s="5"/>
      <c r="AM68" s="5">
        <v>71</v>
      </c>
      <c r="AN68" s="5">
        <v>206</v>
      </c>
      <c r="AO68" s="5">
        <v>435.2</v>
      </c>
      <c r="AP68" s="9">
        <f>VLOOKUP(A68,[1]TAST!$B$1:$F$65536,5,0)</f>
        <v>0.3446601941747573</v>
      </c>
      <c r="AQ68" s="5"/>
      <c r="AR68" s="5"/>
      <c r="AS68" s="5"/>
      <c r="AT68" s="5">
        <f>VLOOKUP(A68,[1]HDLAB!$D$1:$BS$65536,68,0)</f>
        <v>0</v>
      </c>
      <c r="AU68" s="5"/>
      <c r="AV68" s="5">
        <v>1.45</v>
      </c>
      <c r="AW68" s="5"/>
      <c r="AX68" s="5"/>
      <c r="AY68" s="5"/>
      <c r="AZ68" s="5">
        <v>0</v>
      </c>
      <c r="BA68" s="5">
        <v>12.5</v>
      </c>
      <c r="BB68" s="10">
        <f t="shared" ref="BB68:BB131" si="6">T68/S68</f>
        <v>4.1806020066889632E-2</v>
      </c>
      <c r="BC68" s="11">
        <f t="shared" ref="BC68:BC131" si="7">(T68*AB68*6)/(2*100)</f>
        <v>10.35</v>
      </c>
      <c r="BD68">
        <f>VLOOKUP(A68,[1]RHe!$B$1:$E$65536,4,0)</f>
        <v>31.7</v>
      </c>
      <c r="BG68" s="5"/>
      <c r="BH68" s="5"/>
      <c r="BI68" s="5"/>
      <c r="BJ68" s="5"/>
      <c r="BK68" s="5"/>
      <c r="BL68" s="5"/>
      <c r="BM68" s="5"/>
      <c r="BN68" s="5"/>
    </row>
    <row r="69" spans="1:66" customFormat="1">
      <c r="A69" s="5" t="s">
        <v>122</v>
      </c>
      <c r="B69" s="5">
        <v>1120308</v>
      </c>
      <c r="C69" s="7">
        <v>6.63</v>
      </c>
      <c r="D69" s="7">
        <v>3.98</v>
      </c>
      <c r="E69" s="7">
        <v>11.4</v>
      </c>
      <c r="F69" s="7">
        <v>34.9</v>
      </c>
      <c r="G69" s="7">
        <v>87.7</v>
      </c>
      <c r="H69" s="7">
        <v>151</v>
      </c>
      <c r="I69" s="7"/>
      <c r="J69" s="7">
        <v>4.3</v>
      </c>
      <c r="K69" s="7">
        <v>16</v>
      </c>
      <c r="L69" s="7">
        <v>14</v>
      </c>
      <c r="M69" s="7">
        <v>64</v>
      </c>
      <c r="N69" s="7">
        <v>0.9</v>
      </c>
      <c r="O69" s="7">
        <v>154</v>
      </c>
      <c r="P69" s="7">
        <v>80</v>
      </c>
      <c r="Q69" s="7">
        <v>71</v>
      </c>
      <c r="R69" s="7">
        <v>67.5</v>
      </c>
      <c r="S69" s="7">
        <v>65.150000000000006</v>
      </c>
      <c r="T69" s="7">
        <f t="shared" si="4"/>
        <v>2.3499999999999943</v>
      </c>
      <c r="U69" s="7">
        <v>225</v>
      </c>
      <c r="V69" s="7">
        <v>74</v>
      </c>
      <c r="W69" s="7">
        <v>20</v>
      </c>
      <c r="X69" s="5"/>
      <c r="Y69" s="5">
        <v>2640</v>
      </c>
      <c r="Z69" s="5">
        <v>9.9700000000000006</v>
      </c>
      <c r="AA69" s="5">
        <v>6.1</v>
      </c>
      <c r="AB69" s="5">
        <v>137</v>
      </c>
      <c r="AC69" s="5">
        <v>6.4</v>
      </c>
      <c r="AD69" s="5"/>
      <c r="AE69" s="5">
        <v>11</v>
      </c>
      <c r="AF69">
        <f t="shared" si="5"/>
        <v>50.599999999999994</v>
      </c>
      <c r="AG69" s="5">
        <v>4.5999999999999996</v>
      </c>
      <c r="AH69" s="5">
        <f>VLOOKUP(A69,[1]HDLAB!$D$1:$BI$65536,58,0)</f>
        <v>0.73</v>
      </c>
      <c r="AI69" s="5">
        <f>VLOOKUP(A69,[1]HDLAB!$D$1:$BK$65536,60,0)</f>
        <v>1.31</v>
      </c>
      <c r="AJ69" s="8">
        <f>VLOOKUP(A69,[1]HDLAB!$D$1:$CA$65536,76,0)</f>
        <v>1.5361524445002532</v>
      </c>
      <c r="AK69" s="5"/>
      <c r="AL69" s="5"/>
      <c r="AM69" s="5">
        <v>94</v>
      </c>
      <c r="AN69" s="5">
        <v>213</v>
      </c>
      <c r="AO69" s="5">
        <v>569.5</v>
      </c>
      <c r="AP69" s="9">
        <f>VLOOKUP(A69,[1]TAST!$B$1:$F$65536,5,0)</f>
        <v>0.44131455399061031</v>
      </c>
      <c r="AQ69" s="5"/>
      <c r="AR69" s="5"/>
      <c r="AS69" s="5"/>
      <c r="AT69" s="5">
        <f>VLOOKUP(A69,[1]HDLAB!$D$1:$BS$65536,68,0)</f>
        <v>0</v>
      </c>
      <c r="AU69" s="5"/>
      <c r="AV69" s="5">
        <v>1.38</v>
      </c>
      <c r="AW69" s="5">
        <v>6.8</v>
      </c>
      <c r="AX69" s="5"/>
      <c r="AY69" s="5"/>
      <c r="AZ69" s="5">
        <v>0</v>
      </c>
      <c r="BA69" s="5">
        <v>50</v>
      </c>
      <c r="BB69" s="10">
        <f t="shared" si="6"/>
        <v>3.6070606293169521E-2</v>
      </c>
      <c r="BC69" s="11">
        <f t="shared" si="7"/>
        <v>9.658499999999977</v>
      </c>
      <c r="BD69">
        <f>VLOOKUP(A69,[1]RHe!$B$1:$E$65536,4,0)</f>
        <v>33.299999999999997</v>
      </c>
      <c r="BG69" s="5"/>
      <c r="BH69" s="5"/>
      <c r="BI69" s="5"/>
      <c r="BJ69" s="5"/>
      <c r="BK69" s="5"/>
      <c r="BL69" s="5"/>
      <c r="BM69" s="5"/>
    </row>
    <row r="70" spans="1:66" customFormat="1">
      <c r="A70" s="5" t="s">
        <v>123</v>
      </c>
      <c r="B70" s="5">
        <v>1120308</v>
      </c>
      <c r="C70" s="7">
        <v>4.57</v>
      </c>
      <c r="D70" s="7">
        <v>2.1800000000000002</v>
      </c>
      <c r="E70" s="7">
        <v>7.8</v>
      </c>
      <c r="F70" s="7">
        <v>22.6</v>
      </c>
      <c r="G70" s="7">
        <v>103.7</v>
      </c>
      <c r="H70" s="7">
        <v>99</v>
      </c>
      <c r="I70" s="7"/>
      <c r="J70" s="7">
        <v>3.5</v>
      </c>
      <c r="K70" s="7">
        <v>24</v>
      </c>
      <c r="L70" s="7">
        <v>41</v>
      </c>
      <c r="M70" s="7">
        <v>72</v>
      </c>
      <c r="N70" s="7">
        <v>0.5</v>
      </c>
      <c r="O70" s="7">
        <v>116</v>
      </c>
      <c r="P70" s="7">
        <v>128</v>
      </c>
      <c r="Q70" s="7">
        <v>248</v>
      </c>
      <c r="R70" s="7">
        <v>69.95</v>
      </c>
      <c r="S70" s="7">
        <v>67.099999999999994</v>
      </c>
      <c r="T70" s="7">
        <f t="shared" si="4"/>
        <v>2.8500000000000085</v>
      </c>
      <c r="U70" s="7">
        <v>240</v>
      </c>
      <c r="V70" s="7">
        <v>88</v>
      </c>
      <c r="W70" s="7">
        <v>28</v>
      </c>
      <c r="X70" s="5"/>
      <c r="Y70" s="5">
        <v>4080</v>
      </c>
      <c r="Z70" s="5">
        <v>8.2799999999999994</v>
      </c>
      <c r="AA70" s="5">
        <v>8.1</v>
      </c>
      <c r="AB70" s="5">
        <v>134</v>
      </c>
      <c r="AC70" s="5">
        <v>4</v>
      </c>
      <c r="AD70" s="5"/>
      <c r="AE70" s="5">
        <v>8.1999999999999993</v>
      </c>
      <c r="AF70">
        <f t="shared" si="5"/>
        <v>54.11999999999999</v>
      </c>
      <c r="AG70" s="5">
        <v>6.6</v>
      </c>
      <c r="AH70" s="5">
        <f>VLOOKUP(A70,[1]HDLAB!$D$1:$BI$65536,58,0)</f>
        <v>0.68</v>
      </c>
      <c r="AI70" s="5">
        <f>VLOOKUP(A70,[1]HDLAB!$D$1:$BK$65536,60,0)</f>
        <v>1.1499999999999999</v>
      </c>
      <c r="AJ70" s="8">
        <f>VLOOKUP(A70,[1]HDLAB!$D$1:$CA$65536,76,0)</f>
        <v>1.3737231190485251</v>
      </c>
      <c r="AK70" s="5"/>
      <c r="AL70" s="5"/>
      <c r="AM70" s="5">
        <v>64</v>
      </c>
      <c r="AN70" s="5">
        <v>215</v>
      </c>
      <c r="AO70" s="5">
        <v>555.79999999999995</v>
      </c>
      <c r="AP70" s="9">
        <f>VLOOKUP(A70,[1]TAST!$B$1:$F$65536,5,0)</f>
        <v>0.29767441860465116</v>
      </c>
      <c r="AQ70" s="5"/>
      <c r="AR70" s="5"/>
      <c r="AS70" s="5"/>
      <c r="AT70" s="5">
        <f>VLOOKUP(A70,[1]HDLAB!$D$1:$BS$65536,68,0)</f>
        <v>361</v>
      </c>
      <c r="AU70" s="5"/>
      <c r="AV70" s="5">
        <v>1.3</v>
      </c>
      <c r="AW70" s="5">
        <v>6.9</v>
      </c>
      <c r="AX70" s="5"/>
      <c r="AY70" s="5"/>
      <c r="AZ70" s="5">
        <v>1</v>
      </c>
      <c r="BA70" s="5">
        <v>0</v>
      </c>
      <c r="BB70" s="10">
        <f t="shared" si="6"/>
        <v>4.2473919523099979E-2</v>
      </c>
      <c r="BC70" s="11">
        <f t="shared" si="7"/>
        <v>11.457000000000034</v>
      </c>
      <c r="BD70">
        <f>VLOOKUP(A70,[1]RHe!$B$1:$E$65536,4,0)</f>
        <v>39.700000000000003</v>
      </c>
      <c r="BG70" s="5"/>
      <c r="BH70" s="5"/>
      <c r="BI70" s="5"/>
      <c r="BJ70" s="5"/>
      <c r="BK70" s="5"/>
      <c r="BL70" s="5"/>
      <c r="BM70" s="5"/>
    </row>
    <row r="71" spans="1:66" customFormat="1">
      <c r="A71" s="5" t="s">
        <v>124</v>
      </c>
      <c r="B71" s="5">
        <v>1120308</v>
      </c>
      <c r="C71" s="7">
        <v>4.63</v>
      </c>
      <c r="D71" s="7">
        <v>3.26</v>
      </c>
      <c r="E71" s="7">
        <v>9.3000000000000007</v>
      </c>
      <c r="F71" s="7">
        <v>29.7</v>
      </c>
      <c r="G71" s="7">
        <v>91.1</v>
      </c>
      <c r="H71" s="7">
        <v>309</v>
      </c>
      <c r="I71" s="7"/>
      <c r="J71" s="7">
        <v>3.5</v>
      </c>
      <c r="K71" s="7">
        <v>17</v>
      </c>
      <c r="L71" s="7">
        <v>6</v>
      </c>
      <c r="M71" s="7">
        <v>56</v>
      </c>
      <c r="N71" s="7">
        <v>0.5</v>
      </c>
      <c r="O71" s="7">
        <v>134</v>
      </c>
      <c r="P71" s="7">
        <v>89</v>
      </c>
      <c r="Q71" s="7"/>
      <c r="R71" s="7">
        <v>67.3</v>
      </c>
      <c r="S71" s="7">
        <v>65.650000000000006</v>
      </c>
      <c r="T71" s="7">
        <f t="shared" si="4"/>
        <v>1.6499999999999915</v>
      </c>
      <c r="U71" s="7">
        <v>210</v>
      </c>
      <c r="V71" s="7">
        <v>77</v>
      </c>
      <c r="W71" s="7">
        <v>20</v>
      </c>
      <c r="X71" s="5"/>
      <c r="Y71" s="5">
        <v>5520</v>
      </c>
      <c r="Z71" s="5">
        <v>8.02</v>
      </c>
      <c r="AA71" s="5">
        <v>5.4</v>
      </c>
      <c r="AB71" s="5">
        <v>137</v>
      </c>
      <c r="AC71" s="5">
        <v>4.5</v>
      </c>
      <c r="AD71" s="5"/>
      <c r="AE71" s="5">
        <v>8.1999999999999993</v>
      </c>
      <c r="AF71">
        <f t="shared" si="5"/>
        <v>31.979999999999997</v>
      </c>
      <c r="AG71" s="5">
        <v>3.9</v>
      </c>
      <c r="AH71" s="5">
        <f>VLOOKUP(A71,[1]HDLAB!$D$1:$BI$65536,58,0)</f>
        <v>0.74</v>
      </c>
      <c r="AI71" s="5">
        <f>VLOOKUP(A71,[1]HDLAB!$D$1:$BK$65536,60,0)</f>
        <v>1.35</v>
      </c>
      <c r="AJ71" s="8">
        <f>VLOOKUP(A71,[1]HDLAB!$D$1:$CA$65536,76,0)</f>
        <v>1.539822796133743</v>
      </c>
      <c r="AK71" s="5"/>
      <c r="AL71" s="5"/>
      <c r="AM71" s="5">
        <v>37</v>
      </c>
      <c r="AN71" s="5">
        <v>388</v>
      </c>
      <c r="AO71" s="5">
        <v>883.1</v>
      </c>
      <c r="AP71" s="9">
        <f>VLOOKUP(A71,[1]TAST!$B$1:$F$65536,5,0)</f>
        <v>9.5360824742268036E-2</v>
      </c>
      <c r="AQ71" s="5"/>
      <c r="AR71" s="5"/>
      <c r="AS71" s="5"/>
      <c r="AT71" s="5">
        <f>VLOOKUP(A71,[1]HDLAB!$D$1:$BS$65536,68,0)</f>
        <v>0</v>
      </c>
      <c r="AU71" s="5"/>
      <c r="AV71" s="5">
        <v>1.36</v>
      </c>
      <c r="AW71" s="5"/>
      <c r="AX71" s="5"/>
      <c r="AY71" s="5"/>
      <c r="AZ71" s="5">
        <v>1</v>
      </c>
      <c r="BA71" s="5">
        <v>50</v>
      </c>
      <c r="BB71" s="10">
        <f t="shared" si="6"/>
        <v>2.5133282559025E-2</v>
      </c>
      <c r="BC71" s="11">
        <f t="shared" si="7"/>
        <v>6.7814999999999648</v>
      </c>
      <c r="BD71">
        <f>VLOOKUP(A71,[1]RHe!$B$1:$E$65536,4,0)</f>
        <v>29.6</v>
      </c>
      <c r="BG71" s="5"/>
      <c r="BH71" s="5"/>
      <c r="BI71" s="5"/>
      <c r="BJ71" s="5"/>
      <c r="BK71" s="5"/>
      <c r="BL71" s="5"/>
      <c r="BM71" s="5"/>
      <c r="BN71" s="5"/>
    </row>
    <row r="72" spans="1:66" customFormat="1">
      <c r="A72" s="5" t="s">
        <v>125</v>
      </c>
      <c r="B72" s="5">
        <v>1120308</v>
      </c>
      <c r="C72" s="7">
        <v>5.21</v>
      </c>
      <c r="D72" s="7">
        <v>3.72</v>
      </c>
      <c r="E72" s="7">
        <v>10.9</v>
      </c>
      <c r="F72" s="7">
        <v>31.1</v>
      </c>
      <c r="G72" s="7">
        <v>83.6</v>
      </c>
      <c r="H72" s="7">
        <v>171</v>
      </c>
      <c r="I72" s="7"/>
      <c r="J72" s="7">
        <v>4.2</v>
      </c>
      <c r="K72" s="7">
        <v>18</v>
      </c>
      <c r="L72" s="7">
        <v>24</v>
      </c>
      <c r="M72" s="7">
        <v>51</v>
      </c>
      <c r="N72" s="7">
        <v>1</v>
      </c>
      <c r="O72" s="7">
        <v>155</v>
      </c>
      <c r="P72" s="7">
        <v>68</v>
      </c>
      <c r="Q72" s="7">
        <v>155</v>
      </c>
      <c r="R72" s="7">
        <v>64.900000000000006</v>
      </c>
      <c r="S72" s="7">
        <v>61.9</v>
      </c>
      <c r="T72" s="7">
        <f t="shared" si="4"/>
        <v>3.0000000000000071</v>
      </c>
      <c r="U72" s="7">
        <v>240</v>
      </c>
      <c r="V72" s="7">
        <v>68</v>
      </c>
      <c r="W72" s="7">
        <v>16</v>
      </c>
      <c r="X72" s="5"/>
      <c r="Y72" s="5">
        <v>2640</v>
      </c>
      <c r="Z72" s="5">
        <v>11.65</v>
      </c>
      <c r="AA72" s="5">
        <v>5.9</v>
      </c>
      <c r="AB72" s="5">
        <v>138</v>
      </c>
      <c r="AC72" s="5">
        <v>4.2</v>
      </c>
      <c r="AD72" s="5"/>
      <c r="AE72" s="5">
        <v>8.6</v>
      </c>
      <c r="AF72">
        <f t="shared" si="5"/>
        <v>54.18</v>
      </c>
      <c r="AG72" s="5">
        <v>6.3</v>
      </c>
      <c r="AH72" s="5">
        <f>VLOOKUP(A72,[1]HDLAB!$D$1:$BI$65536,58,0)</f>
        <v>0.76</v>
      </c>
      <c r="AI72" s="5">
        <f>VLOOKUP(A72,[1]HDLAB!$D$1:$BK$65536,60,0)</f>
        <v>1.45</v>
      </c>
      <c r="AJ72" s="8">
        <f>VLOOKUP(A72,[1]HDLAB!$D$1:$CA$65536,76,0)</f>
        <v>1.7470499868899467</v>
      </c>
      <c r="AK72" s="5"/>
      <c r="AL72" s="5"/>
      <c r="AM72" s="5">
        <v>92</v>
      </c>
      <c r="AN72" s="5">
        <v>220</v>
      </c>
      <c r="AO72" s="5">
        <v>174.7</v>
      </c>
      <c r="AP72" s="9">
        <f>VLOOKUP(A72,[1]TAST!$B$1:$F$65536,5,0)</f>
        <v>0.41818181818181815</v>
      </c>
      <c r="AQ72" s="5"/>
      <c r="AR72" s="5"/>
      <c r="AS72" s="5"/>
      <c r="AT72" s="5">
        <f>VLOOKUP(A72,[1]HDLAB!$D$1:$BS$65536,68,0)</f>
        <v>0</v>
      </c>
      <c r="AU72" s="5"/>
      <c r="AV72" s="5">
        <v>1.35</v>
      </c>
      <c r="AW72" s="5">
        <v>6.4</v>
      </c>
      <c r="AX72" s="5"/>
      <c r="AY72" s="5"/>
      <c r="AZ72" s="5">
        <v>0</v>
      </c>
      <c r="BA72" s="5">
        <v>0</v>
      </c>
      <c r="BB72" s="10">
        <f t="shared" si="6"/>
        <v>4.8465266558966193E-2</v>
      </c>
      <c r="BC72" s="11">
        <f t="shared" si="7"/>
        <v>12.42000000000003</v>
      </c>
      <c r="BD72">
        <f>VLOOKUP(A72,[1]RHe!$B$1:$E$65536,4,0)</f>
        <v>35.1</v>
      </c>
      <c r="BG72" s="5"/>
      <c r="BH72" s="5"/>
      <c r="BI72" s="5"/>
      <c r="BJ72" s="5"/>
      <c r="BK72" s="5"/>
      <c r="BL72" s="5"/>
      <c r="BM72" s="5"/>
      <c r="BN72" s="5"/>
    </row>
    <row r="73" spans="1:66" customFormat="1">
      <c r="A73" s="5" t="s">
        <v>126</v>
      </c>
      <c r="B73" s="5">
        <v>1120308</v>
      </c>
      <c r="C73" s="7">
        <v>7.85</v>
      </c>
      <c r="D73" s="7">
        <v>3.06</v>
      </c>
      <c r="E73" s="7">
        <v>10.6</v>
      </c>
      <c r="F73" s="7">
        <v>31.1</v>
      </c>
      <c r="G73" s="7">
        <v>101.6</v>
      </c>
      <c r="H73" s="7">
        <v>202</v>
      </c>
      <c r="I73" s="7"/>
      <c r="J73" s="7">
        <v>3.6</v>
      </c>
      <c r="K73" s="7">
        <v>11</v>
      </c>
      <c r="L73" s="7">
        <v>15</v>
      </c>
      <c r="M73" s="7">
        <v>90</v>
      </c>
      <c r="N73" s="7">
        <v>1.3</v>
      </c>
      <c r="O73" s="7">
        <v>128</v>
      </c>
      <c r="P73" s="7">
        <v>61</v>
      </c>
      <c r="Q73" s="7"/>
      <c r="R73" s="7">
        <v>52.7</v>
      </c>
      <c r="S73" s="7">
        <v>51.2</v>
      </c>
      <c r="T73" s="7">
        <f t="shared" si="4"/>
        <v>1.5</v>
      </c>
      <c r="U73" s="7">
        <v>240</v>
      </c>
      <c r="V73" s="7">
        <v>59</v>
      </c>
      <c r="W73" s="7">
        <v>12</v>
      </c>
      <c r="X73" s="5"/>
      <c r="Y73" s="5">
        <v>2640</v>
      </c>
      <c r="Z73" s="5">
        <v>10.81</v>
      </c>
      <c r="AA73" s="5">
        <v>5.7</v>
      </c>
      <c r="AB73" s="5">
        <v>139</v>
      </c>
      <c r="AC73" s="5">
        <v>3.9</v>
      </c>
      <c r="AD73" s="5"/>
      <c r="AE73" s="5">
        <v>7.6</v>
      </c>
      <c r="AF73">
        <f t="shared" si="5"/>
        <v>35.72</v>
      </c>
      <c r="AG73" s="5">
        <v>4.7</v>
      </c>
      <c r="AH73" s="5">
        <f>VLOOKUP(A73,[1]HDLAB!$D$1:$BI$65536,58,0)</f>
        <v>0.8</v>
      </c>
      <c r="AI73" s="5">
        <f>VLOOKUP(A73,[1]HDLAB!$D$1:$BK$65536,60,0)</f>
        <v>1.59</v>
      </c>
      <c r="AJ73" s="8">
        <f>VLOOKUP(A73,[1]HDLAB!$D$1:$CA$65536,76,0)</f>
        <v>1.8601467039588448</v>
      </c>
      <c r="AK73" s="5"/>
      <c r="AL73" s="5"/>
      <c r="AM73" s="5">
        <v>57</v>
      </c>
      <c r="AN73" s="5">
        <v>176</v>
      </c>
      <c r="AO73" s="5">
        <v>574.4</v>
      </c>
      <c r="AP73" s="9">
        <f>VLOOKUP(A73,[1]TAST!$B$1:$F$65536,5,0)</f>
        <v>0.32386363636363635</v>
      </c>
      <c r="AQ73" s="5"/>
      <c r="AR73" s="5"/>
      <c r="AS73" s="5"/>
      <c r="AT73" s="5">
        <f>VLOOKUP(A73,[1]HDLAB!$D$1:$BS$65536,68,0)</f>
        <v>2298</v>
      </c>
      <c r="AU73" s="5"/>
      <c r="AV73" s="5">
        <v>1.58</v>
      </c>
      <c r="AW73" s="5"/>
      <c r="AX73" s="5"/>
      <c r="AY73" s="5"/>
      <c r="AZ73" s="5">
        <v>6</v>
      </c>
      <c r="BA73" s="5">
        <v>25</v>
      </c>
      <c r="BB73" s="10">
        <f t="shared" si="6"/>
        <v>2.9296875E-2</v>
      </c>
      <c r="BC73" s="11">
        <f t="shared" si="7"/>
        <v>6.2549999999999999</v>
      </c>
      <c r="BD73">
        <f>VLOOKUP(A73,[1]RHe!$B$1:$E$65536,4,0)</f>
        <v>36.9</v>
      </c>
      <c r="BG73" s="5"/>
      <c r="BH73" s="5"/>
      <c r="BI73" s="5"/>
      <c r="BJ73" s="5"/>
      <c r="BK73" s="5"/>
      <c r="BL73" s="5"/>
      <c r="BM73" s="5"/>
    </row>
    <row r="74" spans="1:66" customFormat="1">
      <c r="A74" s="5" t="s">
        <v>127</v>
      </c>
      <c r="B74" s="5">
        <v>1120308</v>
      </c>
      <c r="C74" s="7">
        <v>5.36</v>
      </c>
      <c r="D74" s="7">
        <v>3.16</v>
      </c>
      <c r="E74" s="7">
        <v>9.6</v>
      </c>
      <c r="F74" s="7">
        <v>28.3</v>
      </c>
      <c r="G74" s="7">
        <v>89.6</v>
      </c>
      <c r="H74" s="7">
        <v>122</v>
      </c>
      <c r="I74" s="7"/>
      <c r="J74" s="7">
        <v>4</v>
      </c>
      <c r="K74" s="7">
        <v>15</v>
      </c>
      <c r="L74" s="7">
        <v>14</v>
      </c>
      <c r="M74" s="7">
        <v>53</v>
      </c>
      <c r="N74" s="7">
        <v>0.8</v>
      </c>
      <c r="O74" s="7">
        <v>142</v>
      </c>
      <c r="P74" s="7">
        <v>80</v>
      </c>
      <c r="Q74" s="7">
        <v>132</v>
      </c>
      <c r="R74" s="7">
        <v>64.849999999999994</v>
      </c>
      <c r="S74" s="7">
        <v>61.9</v>
      </c>
      <c r="T74" s="7">
        <f t="shared" si="4"/>
        <v>2.9499999999999957</v>
      </c>
      <c r="U74" s="7">
        <v>240</v>
      </c>
      <c r="V74" s="7">
        <v>81</v>
      </c>
      <c r="W74" s="7">
        <v>27</v>
      </c>
      <c r="X74" s="5"/>
      <c r="Y74" s="5">
        <v>2640</v>
      </c>
      <c r="Z74" s="5">
        <v>10.32</v>
      </c>
      <c r="AA74" s="5">
        <v>5.4</v>
      </c>
      <c r="AB74" s="5">
        <v>139</v>
      </c>
      <c r="AC74" s="5">
        <v>4.9000000000000004</v>
      </c>
      <c r="AD74" s="5"/>
      <c r="AE74" s="5">
        <v>8.1999999999999993</v>
      </c>
      <c r="AF74">
        <f t="shared" si="5"/>
        <v>41.819999999999993</v>
      </c>
      <c r="AG74" s="5">
        <v>5.0999999999999996</v>
      </c>
      <c r="AH74" s="5">
        <f>VLOOKUP(A74,[1]HDLAB!$D$1:$BI$65536,58,0)</f>
        <v>0.67</v>
      </c>
      <c r="AI74" s="5">
        <f>VLOOKUP(A74,[1]HDLAB!$D$1:$BK$65536,60,0)</f>
        <v>1.1000000000000001</v>
      </c>
      <c r="AJ74" s="8">
        <f>VLOOKUP(A74,[1]HDLAB!$D$1:$CA$65536,76,0)</f>
        <v>1.3345678249209671</v>
      </c>
      <c r="AK74" s="5"/>
      <c r="AL74" s="5"/>
      <c r="AM74" s="5">
        <v>56</v>
      </c>
      <c r="AN74" s="5">
        <v>290</v>
      </c>
      <c r="AO74" s="5">
        <v>220.3</v>
      </c>
      <c r="AP74" s="9">
        <f>VLOOKUP(A74,[1]TAST!$B$1:$F$65536,5,0)</f>
        <v>0.19310344827586207</v>
      </c>
      <c r="AQ74" s="5"/>
      <c r="AR74" s="5"/>
      <c r="AS74" s="5"/>
      <c r="AT74" s="5">
        <f>VLOOKUP(A74,[1]HDLAB!$D$1:$BS$65536,68,0)</f>
        <v>0</v>
      </c>
      <c r="AU74" s="5"/>
      <c r="AV74" s="5">
        <v>1.28</v>
      </c>
      <c r="AW74" s="5">
        <v>5.5</v>
      </c>
      <c r="AX74" s="5"/>
      <c r="AY74" s="5"/>
      <c r="AZ74" s="5">
        <v>0</v>
      </c>
      <c r="BA74" s="5">
        <v>50</v>
      </c>
      <c r="BB74" s="10">
        <f t="shared" si="6"/>
        <v>4.7657512116316574E-2</v>
      </c>
      <c r="BC74" s="11">
        <f t="shared" si="7"/>
        <v>12.301499999999983</v>
      </c>
      <c r="BD74">
        <f>VLOOKUP(A74,[1]RHe!$B$1:$E$65536,4,0)</f>
        <v>34.200000000000003</v>
      </c>
      <c r="BG74" s="5"/>
      <c r="BH74" s="5"/>
      <c r="BI74" s="5"/>
      <c r="BJ74" s="5"/>
      <c r="BK74" s="5"/>
      <c r="BL74" s="5"/>
      <c r="BM74" s="5"/>
      <c r="BN74" s="5"/>
    </row>
    <row r="75" spans="1:66" customFormat="1">
      <c r="A75" s="5" t="s">
        <v>128</v>
      </c>
      <c r="B75" s="5">
        <v>1120306</v>
      </c>
      <c r="C75" s="7">
        <v>7.65</v>
      </c>
      <c r="D75" s="7">
        <v>3.49</v>
      </c>
      <c r="E75" s="7">
        <v>11.4</v>
      </c>
      <c r="F75" s="7">
        <v>33.6</v>
      </c>
      <c r="G75" s="7">
        <v>96.3</v>
      </c>
      <c r="H75" s="7">
        <v>130</v>
      </c>
      <c r="I75" s="7"/>
      <c r="J75" s="7">
        <v>3.7</v>
      </c>
      <c r="K75" s="7">
        <v>12</v>
      </c>
      <c r="L75" s="7">
        <v>18</v>
      </c>
      <c r="M75" s="7">
        <v>88</v>
      </c>
      <c r="N75" s="7">
        <v>0.7</v>
      </c>
      <c r="O75" s="7">
        <v>124</v>
      </c>
      <c r="P75" s="7">
        <v>119</v>
      </c>
      <c r="Q75" s="7">
        <v>219</v>
      </c>
      <c r="R75" s="7">
        <v>66.5</v>
      </c>
      <c r="S75" s="7">
        <v>63.75</v>
      </c>
      <c r="T75" s="7">
        <f t="shared" si="4"/>
        <v>2.75</v>
      </c>
      <c r="U75" s="7">
        <v>240</v>
      </c>
      <c r="V75" s="7">
        <v>86</v>
      </c>
      <c r="W75" s="7">
        <v>21</v>
      </c>
      <c r="X75" s="5"/>
      <c r="Y75" s="5">
        <v>2640</v>
      </c>
      <c r="Z75" s="5">
        <v>9.52</v>
      </c>
      <c r="AA75" s="5">
        <v>5.6</v>
      </c>
      <c r="AB75" s="5">
        <v>134</v>
      </c>
      <c r="AC75" s="5">
        <v>5.4</v>
      </c>
      <c r="AD75" s="5"/>
      <c r="AE75" s="5">
        <v>9.6999999999999993</v>
      </c>
      <c r="AF75">
        <f t="shared" si="5"/>
        <v>53.349999999999994</v>
      </c>
      <c r="AG75" s="5">
        <v>5.5</v>
      </c>
      <c r="AH75" s="5">
        <f>VLOOKUP(A75,[1]HDLAB!$D$1:$BI$65536,58,0)</f>
        <v>0.76</v>
      </c>
      <c r="AI75" s="5">
        <f>VLOOKUP(A75,[1]HDLAB!$D$1:$BK$65536,60,0)</f>
        <v>1.41</v>
      </c>
      <c r="AJ75" s="8">
        <f>VLOOKUP(A75,[1]HDLAB!$D$1:$CA$65536,76,0)</f>
        <v>1.6859735258177044</v>
      </c>
      <c r="AK75" s="5"/>
      <c r="AL75" s="5"/>
      <c r="AM75" s="5">
        <v>56</v>
      </c>
      <c r="AN75" s="5">
        <v>235</v>
      </c>
      <c r="AO75" s="5">
        <v>1003.8</v>
      </c>
      <c r="AP75" s="9">
        <f>VLOOKUP(A75,[1]TAST!$B$1:$F$65536,5,0)</f>
        <v>0.23829787234042554</v>
      </c>
      <c r="AQ75" s="5"/>
      <c r="AR75" s="5"/>
      <c r="AS75" s="5"/>
      <c r="AT75" s="5">
        <f>VLOOKUP(A75,[1]HDLAB!$D$1:$BS$65536,68,0)</f>
        <v>0</v>
      </c>
      <c r="AU75" s="5"/>
      <c r="AV75" s="5">
        <v>1.25</v>
      </c>
      <c r="AW75" s="5">
        <v>7.9</v>
      </c>
      <c r="AX75" s="5"/>
      <c r="AY75" s="5"/>
      <c r="AZ75" s="5">
        <v>2.25</v>
      </c>
      <c r="BA75" s="5">
        <v>0</v>
      </c>
      <c r="BB75" s="10">
        <f t="shared" si="6"/>
        <v>4.3137254901960784E-2</v>
      </c>
      <c r="BC75" s="11">
        <f t="shared" si="7"/>
        <v>11.055</v>
      </c>
      <c r="BD75">
        <f>VLOOKUP(A75,[1]RHe!$B$1:$E$65536,4,0)</f>
        <v>35.200000000000003</v>
      </c>
      <c r="BG75" s="5"/>
      <c r="BH75" s="5"/>
      <c r="BI75" s="5"/>
      <c r="BJ75" s="5"/>
      <c r="BK75" s="5"/>
      <c r="BL75" s="5"/>
      <c r="BM75" s="5"/>
      <c r="BN75" s="5"/>
    </row>
    <row r="76" spans="1:66" customFormat="1">
      <c r="A76" s="5" t="s">
        <v>129</v>
      </c>
      <c r="B76" s="5">
        <v>1120308</v>
      </c>
      <c r="C76" s="7">
        <v>8.02</v>
      </c>
      <c r="D76" s="7">
        <v>3.97</v>
      </c>
      <c r="E76" s="7">
        <v>9.4</v>
      </c>
      <c r="F76" s="7">
        <v>28.9</v>
      </c>
      <c r="G76" s="7">
        <v>72.8</v>
      </c>
      <c r="H76" s="7">
        <v>193</v>
      </c>
      <c r="I76" s="7"/>
      <c r="J76" s="7">
        <v>4.0999999999999996</v>
      </c>
      <c r="K76" s="7">
        <v>12</v>
      </c>
      <c r="L76" s="7">
        <v>14</v>
      </c>
      <c r="M76" s="7">
        <v>64</v>
      </c>
      <c r="N76" s="7">
        <v>0.8</v>
      </c>
      <c r="O76" s="7">
        <v>98</v>
      </c>
      <c r="P76" s="7">
        <v>95</v>
      </c>
      <c r="Q76" s="7">
        <v>133</v>
      </c>
      <c r="R76" s="7">
        <v>57.1</v>
      </c>
      <c r="S76" s="7">
        <v>54.85</v>
      </c>
      <c r="T76" s="7">
        <f t="shared" si="4"/>
        <v>2.25</v>
      </c>
      <c r="U76" s="7">
        <v>230</v>
      </c>
      <c r="V76" s="7">
        <v>82</v>
      </c>
      <c r="W76" s="7">
        <v>25</v>
      </c>
      <c r="X76" s="5"/>
      <c r="Y76" s="5">
        <v>2640</v>
      </c>
      <c r="Z76" s="5">
        <v>13.86</v>
      </c>
      <c r="AA76" s="5">
        <v>8</v>
      </c>
      <c r="AB76" s="5">
        <v>140</v>
      </c>
      <c r="AC76" s="5">
        <v>5.8</v>
      </c>
      <c r="AD76" s="5"/>
      <c r="AE76" s="5">
        <v>9.4</v>
      </c>
      <c r="AF76">
        <f t="shared" si="5"/>
        <v>48.88</v>
      </c>
      <c r="AG76" s="5">
        <v>5.2</v>
      </c>
      <c r="AH76" s="5">
        <f>VLOOKUP(A76,[1]HDLAB!$D$1:$BI$65536,58,0)</f>
        <v>0.7</v>
      </c>
      <c r="AI76" s="5">
        <f>VLOOKUP(A76,[1]HDLAB!$D$1:$BK$65536,60,0)</f>
        <v>1.19</v>
      </c>
      <c r="AJ76" s="8">
        <f>VLOOKUP(A76,[1]HDLAB!$D$1:$CA$65536,76,0)</f>
        <v>1.4140702511456384</v>
      </c>
      <c r="AK76" s="5"/>
      <c r="AL76" s="5"/>
      <c r="AM76" s="5">
        <v>78</v>
      </c>
      <c r="AN76" s="5">
        <v>247</v>
      </c>
      <c r="AO76" s="5">
        <v>465.6</v>
      </c>
      <c r="AP76" s="9">
        <f>VLOOKUP(A76,[1]TAST!$B$1:$F$65536,5,0)</f>
        <v>0.31578947368421051</v>
      </c>
      <c r="AQ76" s="5"/>
      <c r="AR76" s="5"/>
      <c r="AS76" s="5"/>
      <c r="AT76" s="5">
        <f>VLOOKUP(A76,[1]HDLAB!$D$1:$BS$65536,68,0)</f>
        <v>0</v>
      </c>
      <c r="AU76" s="5"/>
      <c r="AV76" s="5">
        <v>1.17</v>
      </c>
      <c r="AW76" s="5"/>
      <c r="AX76" s="5"/>
      <c r="AY76" s="5"/>
      <c r="AZ76" s="5">
        <v>0</v>
      </c>
      <c r="BA76" s="5">
        <v>100</v>
      </c>
      <c r="BB76" s="10">
        <f t="shared" si="6"/>
        <v>4.1020966271649952E-2</v>
      </c>
      <c r="BC76" s="11">
        <f t="shared" si="7"/>
        <v>9.4499999999999993</v>
      </c>
      <c r="BD76">
        <f>VLOOKUP(A76,[1]RHe!$B$1:$E$65536,4,0)</f>
        <v>25.9</v>
      </c>
      <c r="BG76" s="5"/>
      <c r="BH76" s="5"/>
      <c r="BI76" s="5"/>
      <c r="BJ76" s="5"/>
      <c r="BK76" s="5"/>
      <c r="BL76" s="5"/>
      <c r="BM76" s="5"/>
      <c r="BN76" s="5"/>
    </row>
    <row r="77" spans="1:66" customFormat="1">
      <c r="A77" s="5" t="s">
        <v>130</v>
      </c>
      <c r="B77" s="5">
        <v>1120308</v>
      </c>
      <c r="C77" s="7">
        <v>6.97</v>
      </c>
      <c r="D77" s="7">
        <v>4.03</v>
      </c>
      <c r="E77" s="7">
        <v>12.6</v>
      </c>
      <c r="F77" s="7">
        <v>39</v>
      </c>
      <c r="G77" s="7">
        <v>96.8</v>
      </c>
      <c r="H77" s="7">
        <v>172</v>
      </c>
      <c r="I77" s="7"/>
      <c r="J77" s="7">
        <v>3.6</v>
      </c>
      <c r="K77" s="7">
        <v>11</v>
      </c>
      <c r="L77" s="7">
        <v>7</v>
      </c>
      <c r="M77" s="7">
        <v>94</v>
      </c>
      <c r="N77" s="7">
        <v>0.7</v>
      </c>
      <c r="O77" s="7">
        <v>122</v>
      </c>
      <c r="P77" s="7">
        <v>90</v>
      </c>
      <c r="Q77" s="7">
        <v>149</v>
      </c>
      <c r="R77" s="7">
        <v>84.3</v>
      </c>
      <c r="S77" s="7">
        <v>83.1</v>
      </c>
      <c r="T77" s="7">
        <f t="shared" si="4"/>
        <v>1.2000000000000028</v>
      </c>
      <c r="U77" s="7">
        <v>240</v>
      </c>
      <c r="V77" s="7">
        <v>57</v>
      </c>
      <c r="W77" s="7">
        <v>14</v>
      </c>
      <c r="X77" s="5"/>
      <c r="Y77" s="5">
        <v>2640</v>
      </c>
      <c r="Z77" s="5">
        <v>7.78</v>
      </c>
      <c r="AA77" s="5">
        <v>6.1</v>
      </c>
      <c r="AB77" s="5">
        <v>138</v>
      </c>
      <c r="AC77" s="5">
        <v>4.3</v>
      </c>
      <c r="AD77" s="5"/>
      <c r="AE77" s="5">
        <v>8.3000000000000007</v>
      </c>
      <c r="AF77">
        <f t="shared" si="5"/>
        <v>27.39</v>
      </c>
      <c r="AG77" s="5">
        <v>3.3</v>
      </c>
      <c r="AH77" s="5">
        <f>VLOOKUP(A77,[1]HDLAB!$D$1:$BI$65536,58,0)</f>
        <v>0.75</v>
      </c>
      <c r="AI77" s="5">
        <f>VLOOKUP(A77,[1]HDLAB!$D$1:$BK$65536,60,0)</f>
        <v>1.4</v>
      </c>
      <c r="AJ77" s="8">
        <f>VLOOKUP(A77,[1]HDLAB!$D$1:$CA$65536,76,0)</f>
        <v>1.5889324938227001</v>
      </c>
      <c r="AK77" s="5"/>
      <c r="AL77" s="5"/>
      <c r="AM77" s="5">
        <v>81</v>
      </c>
      <c r="AN77" s="5">
        <v>215</v>
      </c>
      <c r="AO77" s="5">
        <v>534.9</v>
      </c>
      <c r="AP77" s="9">
        <f>VLOOKUP(A77,[1]TAST!$B$1:$F$65536,5,0)</f>
        <v>0.37674418604651161</v>
      </c>
      <c r="AQ77" s="5"/>
      <c r="AR77" s="5"/>
      <c r="AS77" s="5"/>
      <c r="AT77" s="5">
        <f>VLOOKUP(A77,[1]HDLAB!$D$1:$BS$65536,68,0)</f>
        <v>0</v>
      </c>
      <c r="AU77" s="5"/>
      <c r="AV77" s="5">
        <v>1.31</v>
      </c>
      <c r="AW77" s="5">
        <v>5.5</v>
      </c>
      <c r="AX77" s="5"/>
      <c r="AY77" s="5"/>
      <c r="AZ77" s="5">
        <v>0.75</v>
      </c>
      <c r="BA77" s="5">
        <v>50</v>
      </c>
      <c r="BB77" s="10">
        <f t="shared" si="6"/>
        <v>1.4440433212996425E-2</v>
      </c>
      <c r="BC77" s="11">
        <f t="shared" si="7"/>
        <v>4.9680000000000124</v>
      </c>
      <c r="BD77">
        <f>VLOOKUP(A77,[1]RHe!$B$1:$E$65536,4,0)</f>
        <v>34.700000000000003</v>
      </c>
      <c r="BG77" s="5"/>
      <c r="BH77" s="5"/>
      <c r="BI77" s="5"/>
      <c r="BJ77" s="5"/>
      <c r="BK77" s="5"/>
      <c r="BL77" s="5"/>
      <c r="BM77" s="5"/>
      <c r="BN77" s="5"/>
    </row>
    <row r="78" spans="1:66" customFormat="1">
      <c r="A78" s="5" t="s">
        <v>131</v>
      </c>
      <c r="B78" s="5">
        <v>1120308</v>
      </c>
      <c r="C78" s="7">
        <v>8.27</v>
      </c>
      <c r="D78" s="7">
        <v>3.86</v>
      </c>
      <c r="E78" s="7">
        <v>11.8</v>
      </c>
      <c r="F78" s="7">
        <v>34.4</v>
      </c>
      <c r="G78" s="7">
        <v>89.1</v>
      </c>
      <c r="H78" s="7">
        <v>272</v>
      </c>
      <c r="I78" s="7"/>
      <c r="J78" s="7">
        <v>4</v>
      </c>
      <c r="K78" s="7">
        <v>13</v>
      </c>
      <c r="L78" s="7">
        <v>19</v>
      </c>
      <c r="M78" s="7">
        <v>51</v>
      </c>
      <c r="N78" s="7">
        <v>0.5</v>
      </c>
      <c r="O78" s="7">
        <v>221</v>
      </c>
      <c r="P78" s="7">
        <v>370</v>
      </c>
      <c r="Q78" s="7">
        <v>316</v>
      </c>
      <c r="R78" s="7">
        <v>73.45</v>
      </c>
      <c r="S78" s="7">
        <v>70.099999999999994</v>
      </c>
      <c r="T78" s="7">
        <f t="shared" si="4"/>
        <v>3.3500000000000085</v>
      </c>
      <c r="U78" s="7">
        <v>210</v>
      </c>
      <c r="V78" s="7">
        <v>77</v>
      </c>
      <c r="W78" s="7">
        <v>25</v>
      </c>
      <c r="X78" s="5"/>
      <c r="Y78" s="5">
        <v>2640</v>
      </c>
      <c r="Z78" s="5">
        <v>10.38</v>
      </c>
      <c r="AA78" s="5">
        <v>6.8</v>
      </c>
      <c r="AB78" s="5">
        <v>136</v>
      </c>
      <c r="AC78" s="5">
        <v>5.4</v>
      </c>
      <c r="AD78" s="5"/>
      <c r="AE78" s="5">
        <v>8.1999999999999993</v>
      </c>
      <c r="AF78">
        <f t="shared" si="5"/>
        <v>63.959999999999994</v>
      </c>
      <c r="AG78" s="5">
        <v>7.8</v>
      </c>
      <c r="AH78" s="5">
        <f>VLOOKUP(A78,[1]HDLAB!$D$1:$BI$65536,58,0)</f>
        <v>0.68</v>
      </c>
      <c r="AI78" s="5">
        <f>VLOOKUP(A78,[1]HDLAB!$D$1:$BK$65536,60,0)</f>
        <v>1.1200000000000001</v>
      </c>
      <c r="AJ78" s="8">
        <f>VLOOKUP(A78,[1]HDLAB!$D$1:$CA$65536,76,0)</f>
        <v>1.3519668756613648</v>
      </c>
      <c r="AK78" s="5"/>
      <c r="AL78" s="5"/>
      <c r="AM78" s="5">
        <v>67</v>
      </c>
      <c r="AN78" s="5">
        <v>281</v>
      </c>
      <c r="AO78" s="5">
        <v>557.29999999999995</v>
      </c>
      <c r="AP78" s="9">
        <f>VLOOKUP(A78,[1]TAST!$B$1:$F$65536,5,0)</f>
        <v>0.23843416370106763</v>
      </c>
      <c r="AQ78" s="5"/>
      <c r="AR78" s="5"/>
      <c r="AS78" s="5"/>
      <c r="AT78" s="5">
        <f>VLOOKUP(A78,[1]HDLAB!$D$1:$BS$65536,68,0)</f>
        <v>0</v>
      </c>
      <c r="AU78" s="5"/>
      <c r="AV78" s="5">
        <v>1.18</v>
      </c>
      <c r="AW78" s="5">
        <v>9.6999999999999993</v>
      </c>
      <c r="AX78" s="5"/>
      <c r="AY78" s="5"/>
      <c r="AZ78" s="5">
        <v>0</v>
      </c>
      <c r="BA78" s="5">
        <v>50</v>
      </c>
      <c r="BB78" s="10">
        <f t="shared" si="6"/>
        <v>4.7788873038516533E-2</v>
      </c>
      <c r="BC78" s="11">
        <f t="shared" si="7"/>
        <v>13.668000000000033</v>
      </c>
      <c r="BD78">
        <f>VLOOKUP(A78,[1]RHe!$B$1:$E$65536,4,0)</f>
        <v>36.5</v>
      </c>
      <c r="BG78" s="5"/>
      <c r="BH78" s="5"/>
      <c r="BI78" s="5"/>
      <c r="BJ78" s="5"/>
      <c r="BK78" s="5"/>
      <c r="BL78" s="5"/>
      <c r="BM78" s="5"/>
      <c r="BN78" s="5"/>
    </row>
    <row r="79" spans="1:66" customFormat="1">
      <c r="A79" s="5" t="s">
        <v>132</v>
      </c>
      <c r="B79" s="5">
        <v>1120308</v>
      </c>
      <c r="C79" s="7">
        <v>2.97</v>
      </c>
      <c r="D79" s="7">
        <v>3.22</v>
      </c>
      <c r="E79" s="7">
        <v>11.1</v>
      </c>
      <c r="F79" s="7">
        <v>34.1</v>
      </c>
      <c r="G79" s="7">
        <v>105.9</v>
      </c>
      <c r="H79" s="7">
        <v>167</v>
      </c>
      <c r="I79" s="7"/>
      <c r="J79" s="7">
        <v>4.2</v>
      </c>
      <c r="K79" s="7">
        <v>26</v>
      </c>
      <c r="L79" s="7">
        <v>22</v>
      </c>
      <c r="M79" s="7">
        <v>88</v>
      </c>
      <c r="N79" s="7">
        <v>0.9</v>
      </c>
      <c r="O79" s="7">
        <v>153</v>
      </c>
      <c r="P79" s="7">
        <v>223</v>
      </c>
      <c r="Q79" s="7"/>
      <c r="R79" s="7">
        <v>55.05</v>
      </c>
      <c r="S79" s="7">
        <v>52.5</v>
      </c>
      <c r="T79" s="7">
        <f t="shared" si="4"/>
        <v>2.5499999999999972</v>
      </c>
      <c r="U79" s="7">
        <v>240</v>
      </c>
      <c r="V79" s="7">
        <v>52</v>
      </c>
      <c r="W79" s="7">
        <v>11</v>
      </c>
      <c r="X79" s="5"/>
      <c r="Y79" s="5">
        <v>2640</v>
      </c>
      <c r="Z79" s="5">
        <v>10.31</v>
      </c>
      <c r="AA79" s="5">
        <v>9</v>
      </c>
      <c r="AB79" s="5">
        <v>134</v>
      </c>
      <c r="AC79" s="5">
        <v>4.4000000000000004</v>
      </c>
      <c r="AD79" s="5"/>
      <c r="AE79" s="5">
        <v>8</v>
      </c>
      <c r="AF79">
        <f t="shared" si="5"/>
        <v>25.6</v>
      </c>
      <c r="AG79" s="5">
        <v>3.2</v>
      </c>
      <c r="AH79" s="5">
        <f>VLOOKUP(A79,[1]HDLAB!$D$1:$BI$65536,58,0)</f>
        <v>0.79</v>
      </c>
      <c r="AI79" s="5">
        <f>VLOOKUP(A79,[1]HDLAB!$D$1:$BK$65536,60,0)</f>
        <v>1.55</v>
      </c>
      <c r="AJ79" s="8">
        <f>VLOOKUP(A79,[1]HDLAB!$D$1:$CA$65536,76,0)</f>
        <v>1.8756899994213481</v>
      </c>
      <c r="AK79" s="5"/>
      <c r="AL79" s="5"/>
      <c r="AM79" s="5">
        <v>88</v>
      </c>
      <c r="AN79" s="5">
        <v>189</v>
      </c>
      <c r="AO79" s="5">
        <v>372.8</v>
      </c>
      <c r="AP79" s="9">
        <f>VLOOKUP(A79,[1]TAST!$B$1:$F$65536,5,0)</f>
        <v>0.46560846560846558</v>
      </c>
      <c r="AQ79" s="5"/>
      <c r="AR79" s="5"/>
      <c r="AS79" s="5"/>
      <c r="AT79" s="5">
        <f>VLOOKUP(A79,[1]HDLAB!$D$1:$BS$65536,68,0)</f>
        <v>0</v>
      </c>
      <c r="AU79" s="5"/>
      <c r="AV79" s="5">
        <v>1.69</v>
      </c>
      <c r="AW79" s="5"/>
      <c r="AX79" s="5"/>
      <c r="AY79" s="5"/>
      <c r="AZ79" s="5">
        <v>0</v>
      </c>
      <c r="BA79" s="5">
        <v>25</v>
      </c>
      <c r="BB79" s="10">
        <f t="shared" si="6"/>
        <v>4.8571428571428515E-2</v>
      </c>
      <c r="BC79" s="11">
        <f t="shared" si="7"/>
        <v>10.250999999999987</v>
      </c>
      <c r="BD79">
        <f>VLOOKUP(A79,[1]RHe!$B$1:$E$65536,4,0)</f>
        <v>37</v>
      </c>
      <c r="BG79" s="5"/>
      <c r="BH79" s="5"/>
      <c r="BI79" s="5"/>
      <c r="BJ79" s="5"/>
      <c r="BK79" s="5"/>
      <c r="BL79" s="5"/>
      <c r="BM79" s="5"/>
      <c r="BN79" s="5"/>
    </row>
    <row r="80" spans="1:66" customFormat="1">
      <c r="A80" s="5" t="s">
        <v>133</v>
      </c>
      <c r="B80" s="5">
        <v>1120308</v>
      </c>
      <c r="C80" s="7">
        <v>4.2699999999999996</v>
      </c>
      <c r="D80" s="7">
        <v>4.26</v>
      </c>
      <c r="E80" s="7">
        <v>11</v>
      </c>
      <c r="F80" s="7">
        <v>34</v>
      </c>
      <c r="G80" s="7">
        <v>79.8</v>
      </c>
      <c r="H80" s="7">
        <v>163</v>
      </c>
      <c r="I80" s="7"/>
      <c r="J80" s="7">
        <v>3.9</v>
      </c>
      <c r="K80" s="7">
        <v>10</v>
      </c>
      <c r="L80" s="7">
        <v>11</v>
      </c>
      <c r="M80" s="7">
        <v>107</v>
      </c>
      <c r="N80" s="7">
        <v>0.6</v>
      </c>
      <c r="O80" s="7">
        <v>162</v>
      </c>
      <c r="P80" s="7">
        <v>373</v>
      </c>
      <c r="Q80" s="7">
        <v>303</v>
      </c>
      <c r="R80" s="7">
        <v>63.1</v>
      </c>
      <c r="S80" s="7">
        <v>61</v>
      </c>
      <c r="T80" s="7">
        <f t="shared" si="4"/>
        <v>2.1000000000000014</v>
      </c>
      <c r="U80" s="7">
        <v>240</v>
      </c>
      <c r="V80" s="7">
        <v>65</v>
      </c>
      <c r="W80" s="7">
        <v>16</v>
      </c>
      <c r="X80" s="5"/>
      <c r="Y80" s="5">
        <v>2640</v>
      </c>
      <c r="Z80" s="5">
        <v>9.0500000000000007</v>
      </c>
      <c r="AA80" s="5">
        <v>5.8</v>
      </c>
      <c r="AB80" s="5">
        <v>139</v>
      </c>
      <c r="AC80" s="5">
        <v>5.6</v>
      </c>
      <c r="AD80" s="5"/>
      <c r="AE80" s="5">
        <v>8.9</v>
      </c>
      <c r="AF80">
        <f t="shared" si="5"/>
        <v>44.5</v>
      </c>
      <c r="AG80" s="5">
        <v>5</v>
      </c>
      <c r="AH80" s="5">
        <f>VLOOKUP(A80,[1]HDLAB!$D$1:$BI$65536,58,0)</f>
        <v>0.75</v>
      </c>
      <c r="AI80" s="5">
        <f>VLOOKUP(A80,[1]HDLAB!$D$1:$BK$65536,60,0)</f>
        <v>1.4</v>
      </c>
      <c r="AJ80" s="8">
        <f>VLOOKUP(A80,[1]HDLAB!$D$1:$CA$65536,76,0)</f>
        <v>1.6491060122150887</v>
      </c>
      <c r="AK80" s="5"/>
      <c r="AL80" s="5"/>
      <c r="AM80" s="5">
        <v>90</v>
      </c>
      <c r="AN80" s="5">
        <v>215</v>
      </c>
      <c r="AO80" s="5">
        <v>869.3</v>
      </c>
      <c r="AP80" s="9">
        <f>VLOOKUP(A80,[1]TAST!$B$1:$F$65536,5,0)</f>
        <v>0.41860465116279072</v>
      </c>
      <c r="AQ80" s="5"/>
      <c r="AR80" s="5"/>
      <c r="AS80" s="5"/>
      <c r="AT80" s="5">
        <f>VLOOKUP(A80,[1]HDLAB!$D$1:$BS$65536,68,0)</f>
        <v>0</v>
      </c>
      <c r="AU80" s="5"/>
      <c r="AV80" s="5">
        <v>1.32</v>
      </c>
      <c r="AW80" s="5">
        <v>8.5</v>
      </c>
      <c r="AX80" s="5"/>
      <c r="AY80" s="5"/>
      <c r="AZ80" s="5">
        <v>0</v>
      </c>
      <c r="BA80" s="5">
        <v>25</v>
      </c>
      <c r="BB80" s="10">
        <f t="shared" si="6"/>
        <v>3.4426229508196744E-2</v>
      </c>
      <c r="BC80" s="11">
        <f t="shared" si="7"/>
        <v>8.7570000000000068</v>
      </c>
      <c r="BD80">
        <f>VLOOKUP(A80,[1]RHe!$B$1:$E$65536,4,0)</f>
        <v>28.4</v>
      </c>
      <c r="BG80" s="5"/>
      <c r="BH80" s="5"/>
      <c r="BI80" s="5"/>
      <c r="BJ80" s="5"/>
      <c r="BK80" s="5"/>
      <c r="BL80" s="5"/>
      <c r="BM80" s="5"/>
      <c r="BN80" s="5"/>
    </row>
    <row r="81" spans="1:66" customFormat="1">
      <c r="A81" s="5" t="s">
        <v>134</v>
      </c>
      <c r="B81" s="5">
        <v>1120308</v>
      </c>
      <c r="C81" s="7">
        <v>5.85</v>
      </c>
      <c r="D81" s="7">
        <v>3.07</v>
      </c>
      <c r="E81" s="7">
        <v>8</v>
      </c>
      <c r="F81" s="7">
        <v>24.9</v>
      </c>
      <c r="G81" s="7">
        <v>81.099999999999994</v>
      </c>
      <c r="H81" s="7">
        <v>247</v>
      </c>
      <c r="I81" s="7"/>
      <c r="J81" s="7">
        <v>3.1</v>
      </c>
      <c r="K81" s="7">
        <v>11</v>
      </c>
      <c r="L81" s="7">
        <v>6</v>
      </c>
      <c r="M81" s="7">
        <v>100</v>
      </c>
      <c r="N81" s="7">
        <v>0.4</v>
      </c>
      <c r="O81" s="7"/>
      <c r="P81" s="7"/>
      <c r="Q81" s="7">
        <v>149</v>
      </c>
      <c r="R81" s="7">
        <v>60.6</v>
      </c>
      <c r="S81" s="7">
        <v>57.6</v>
      </c>
      <c r="T81" s="7">
        <f t="shared" si="4"/>
        <v>3</v>
      </c>
      <c r="U81" s="7">
        <v>240</v>
      </c>
      <c r="V81" s="7">
        <v>82</v>
      </c>
      <c r="W81" s="7">
        <v>29</v>
      </c>
      <c r="X81" s="5"/>
      <c r="Y81" s="5">
        <v>5520</v>
      </c>
      <c r="Z81" s="5">
        <v>6.21</v>
      </c>
      <c r="AA81" s="5">
        <v>8</v>
      </c>
      <c r="AB81" s="5">
        <v>136</v>
      </c>
      <c r="AC81" s="5">
        <v>3.8</v>
      </c>
      <c r="AD81" s="5"/>
      <c r="AE81" s="5">
        <v>7.2</v>
      </c>
      <c r="AF81">
        <f t="shared" si="5"/>
        <v>41.76</v>
      </c>
      <c r="AG81" s="5">
        <v>5.8</v>
      </c>
      <c r="AH81" s="5">
        <f>VLOOKUP(A81,[1]HDLAB!$D$1:$BI$65536,58,0)</f>
        <v>0.64</v>
      </c>
      <c r="AI81" s="5">
        <f>VLOOKUP(A81,[1]HDLAB!$D$1:$BK$65536,60,0)</f>
        <v>0</v>
      </c>
      <c r="AJ81" s="8">
        <f>VLOOKUP(A81,[1]HDLAB!$D$1:$CA$65536,76,0)</f>
        <v>1.2781290707631159</v>
      </c>
      <c r="AK81" s="5"/>
      <c r="AL81" s="5"/>
      <c r="AM81" s="5">
        <v>35</v>
      </c>
      <c r="AN81" s="5">
        <v>298</v>
      </c>
      <c r="AO81" s="5">
        <v>155.6</v>
      </c>
      <c r="AP81" s="9">
        <f>VLOOKUP(A81,[1]TAST!$B$1:$F$65536,5,0)</f>
        <v>0.1174496644295302</v>
      </c>
      <c r="AQ81" s="5"/>
      <c r="AR81" s="5"/>
      <c r="AS81" s="5"/>
      <c r="AT81" s="5">
        <f>VLOOKUP(A81,[1]HDLAB!$D$1:$BS$65536,68,0)</f>
        <v>551</v>
      </c>
      <c r="AU81" s="5"/>
      <c r="AV81" s="5">
        <v>0.8</v>
      </c>
      <c r="AW81" s="5"/>
      <c r="AX81" s="5"/>
      <c r="AY81" s="5"/>
      <c r="AZ81" s="5">
        <v>0.75</v>
      </c>
      <c r="BA81" s="5">
        <v>50</v>
      </c>
      <c r="BB81" s="10">
        <f t="shared" si="6"/>
        <v>5.2083333333333329E-2</v>
      </c>
      <c r="BC81" s="11">
        <f t="shared" si="7"/>
        <v>12.24</v>
      </c>
      <c r="BD81" t="e">
        <f>VLOOKUP(A81,[1]RHe!$B$1:$E$65536,4,0)</f>
        <v>#N/A</v>
      </c>
      <c r="BG81" s="5"/>
      <c r="BH81" s="5"/>
      <c r="BI81" s="5"/>
      <c r="BJ81" s="5"/>
      <c r="BK81" s="5"/>
      <c r="BL81" s="5"/>
      <c r="BM81" s="5"/>
      <c r="BN81" s="5"/>
    </row>
    <row r="82" spans="1:66" customFormat="1">
      <c r="A82" s="5" t="s">
        <v>135</v>
      </c>
      <c r="B82" s="5">
        <v>1120308</v>
      </c>
      <c r="C82" s="7">
        <v>7.68</v>
      </c>
      <c r="D82" s="7">
        <v>3.46</v>
      </c>
      <c r="E82" s="7">
        <v>11</v>
      </c>
      <c r="F82" s="7">
        <v>33</v>
      </c>
      <c r="G82" s="7">
        <v>95.4</v>
      </c>
      <c r="H82" s="7">
        <v>194</v>
      </c>
      <c r="I82" s="7"/>
      <c r="J82" s="7">
        <v>3.8</v>
      </c>
      <c r="K82" s="7">
        <v>12</v>
      </c>
      <c r="L82" s="7">
        <v>9</v>
      </c>
      <c r="M82" s="7">
        <v>101</v>
      </c>
      <c r="N82" s="7">
        <v>0.6</v>
      </c>
      <c r="O82" s="7">
        <v>105</v>
      </c>
      <c r="P82" s="7">
        <v>119</v>
      </c>
      <c r="Q82" s="7">
        <v>139</v>
      </c>
      <c r="R82" s="7">
        <v>93.2</v>
      </c>
      <c r="S82" s="7">
        <v>89.7</v>
      </c>
      <c r="T82" s="7">
        <f t="shared" si="4"/>
        <v>3.5</v>
      </c>
      <c r="U82" s="7">
        <v>240</v>
      </c>
      <c r="V82" s="7">
        <v>82</v>
      </c>
      <c r="W82" s="7">
        <v>29</v>
      </c>
      <c r="X82" s="5"/>
      <c r="Y82" s="5">
        <v>2640</v>
      </c>
      <c r="Z82" s="5">
        <v>10.53</v>
      </c>
      <c r="AA82" s="5">
        <v>8.9</v>
      </c>
      <c r="AB82" s="5">
        <v>136</v>
      </c>
      <c r="AC82" s="5">
        <v>4.9000000000000004</v>
      </c>
      <c r="AD82" s="5"/>
      <c r="AE82" s="5">
        <v>8.3000000000000007</v>
      </c>
      <c r="AF82">
        <f t="shared" si="5"/>
        <v>38.18</v>
      </c>
      <c r="AG82" s="5">
        <v>4.5999999999999996</v>
      </c>
      <c r="AH82" s="5">
        <f>VLOOKUP(A82,[1]HDLAB!$D$1:$BI$65536,58,0)</f>
        <v>0.65</v>
      </c>
      <c r="AI82" s="5">
        <f>VLOOKUP(A82,[1]HDLAB!$D$1:$BK$65536,60,0)</f>
        <v>1.04</v>
      </c>
      <c r="AJ82" s="8">
        <f>VLOOKUP(A82,[1]HDLAB!$D$1:$CA$65536,76,0)</f>
        <v>1.2420427005453167</v>
      </c>
      <c r="AK82" s="5"/>
      <c r="AL82" s="5"/>
      <c r="AM82" s="5">
        <v>78</v>
      </c>
      <c r="AN82" s="5">
        <v>294</v>
      </c>
      <c r="AO82" s="5">
        <v>237.5</v>
      </c>
      <c r="AP82" s="9">
        <f>VLOOKUP(A82,[1]TAST!$B$1:$F$65536,5,0)</f>
        <v>0.26530612244897961</v>
      </c>
      <c r="AQ82" s="5"/>
      <c r="AR82" s="5"/>
      <c r="AS82" s="5"/>
      <c r="AT82" s="5">
        <f>VLOOKUP(A82,[1]HDLAB!$D$1:$BS$65536,68,0)</f>
        <v>0</v>
      </c>
      <c r="AU82" s="5"/>
      <c r="AV82" s="5">
        <v>1.2</v>
      </c>
      <c r="AW82" s="5">
        <v>6.4</v>
      </c>
      <c r="AX82" s="5"/>
      <c r="AY82" s="5"/>
      <c r="AZ82" s="5">
        <v>0</v>
      </c>
      <c r="BA82" s="5">
        <v>25</v>
      </c>
      <c r="BB82" s="10">
        <f t="shared" si="6"/>
        <v>3.901895206243032E-2</v>
      </c>
      <c r="BC82" s="11">
        <f t="shared" si="7"/>
        <v>14.28</v>
      </c>
      <c r="BD82">
        <f>VLOOKUP(A82,[1]RHe!$B$1:$E$65536,4,0)</f>
        <v>31.9</v>
      </c>
      <c r="BG82" s="5"/>
      <c r="BH82" s="5"/>
      <c r="BI82" s="5"/>
      <c r="BJ82" s="5"/>
      <c r="BK82" s="5"/>
      <c r="BL82" s="5"/>
      <c r="BM82" s="5"/>
      <c r="BN82" s="5"/>
    </row>
    <row r="83" spans="1:66" customFormat="1">
      <c r="A83" s="5" t="s">
        <v>136</v>
      </c>
      <c r="B83" s="5">
        <v>1120308</v>
      </c>
      <c r="C83" s="7">
        <v>5.34</v>
      </c>
      <c r="D83" s="7">
        <v>3.96</v>
      </c>
      <c r="E83" s="7">
        <v>12.6</v>
      </c>
      <c r="F83" s="7">
        <v>37.5</v>
      </c>
      <c r="G83" s="7">
        <v>94.7</v>
      </c>
      <c r="H83" s="7">
        <v>137</v>
      </c>
      <c r="I83" s="7"/>
      <c r="J83" s="7">
        <v>4</v>
      </c>
      <c r="K83" s="7">
        <v>28</v>
      </c>
      <c r="L83" s="7">
        <v>23</v>
      </c>
      <c r="M83" s="7">
        <v>75</v>
      </c>
      <c r="N83" s="7">
        <v>0.5</v>
      </c>
      <c r="O83" s="7">
        <v>151</v>
      </c>
      <c r="P83" s="7">
        <v>127</v>
      </c>
      <c r="Q83" s="7">
        <v>148</v>
      </c>
      <c r="R83" s="7">
        <v>62.15</v>
      </c>
      <c r="S83" s="7">
        <v>60.9</v>
      </c>
      <c r="T83" s="7">
        <f t="shared" si="4"/>
        <v>1.25</v>
      </c>
      <c r="U83" s="7">
        <v>240</v>
      </c>
      <c r="V83" s="7">
        <v>63</v>
      </c>
      <c r="W83" s="7">
        <v>17</v>
      </c>
      <c r="X83" s="5"/>
      <c r="Y83" s="5">
        <v>2640</v>
      </c>
      <c r="Z83" s="5">
        <v>12.93</v>
      </c>
      <c r="AA83" s="5">
        <v>7.4</v>
      </c>
      <c r="AB83" s="5">
        <v>143</v>
      </c>
      <c r="AC83" s="5">
        <v>4</v>
      </c>
      <c r="AD83" s="5"/>
      <c r="AE83" s="5">
        <v>9</v>
      </c>
      <c r="AF83">
        <f t="shared" si="5"/>
        <v>60.300000000000004</v>
      </c>
      <c r="AG83" s="5">
        <v>6.7</v>
      </c>
      <c r="AH83" s="5">
        <f>VLOOKUP(A83,[1]HDLAB!$D$1:$BI$65536,58,0)</f>
        <v>0.73</v>
      </c>
      <c r="AI83" s="5">
        <f>VLOOKUP(A83,[1]HDLAB!$D$1:$BK$65536,60,0)</f>
        <v>1.31</v>
      </c>
      <c r="AJ83" s="8">
        <f>VLOOKUP(A83,[1]HDLAB!$D$1:$CA$65536,76,0)</f>
        <v>1.4988684187939891</v>
      </c>
      <c r="AK83" s="5"/>
      <c r="AL83" s="5"/>
      <c r="AM83" s="5">
        <v>72</v>
      </c>
      <c r="AN83" s="5">
        <v>273</v>
      </c>
      <c r="AO83" s="5">
        <v>609.79999999999995</v>
      </c>
      <c r="AP83" s="9">
        <f>VLOOKUP(A83,[1]TAST!$B$1:$F$65536,5,0)</f>
        <v>0.26373626373626374</v>
      </c>
      <c r="AQ83" s="5"/>
      <c r="AR83" s="5"/>
      <c r="AS83" s="5"/>
      <c r="AT83" s="5">
        <f>VLOOKUP(A83,[1]HDLAB!$D$1:$BS$65536,68,0)</f>
        <v>0</v>
      </c>
      <c r="AU83" s="5"/>
      <c r="AV83" s="5">
        <v>1.4</v>
      </c>
      <c r="AW83" s="5">
        <v>6.6</v>
      </c>
      <c r="AX83" s="5"/>
      <c r="AY83" s="5"/>
      <c r="AZ83" s="5">
        <v>0</v>
      </c>
      <c r="BA83" s="5">
        <v>25</v>
      </c>
      <c r="BB83" s="10">
        <f t="shared" si="6"/>
        <v>2.0525451559934318E-2</v>
      </c>
      <c r="BC83" s="11">
        <f t="shared" si="7"/>
        <v>5.3624999999999998</v>
      </c>
      <c r="BD83">
        <f>VLOOKUP(A83,[1]RHe!$B$1:$E$65536,4,0)</f>
        <v>36.9</v>
      </c>
      <c r="BG83" s="5"/>
      <c r="BH83" s="5"/>
      <c r="BI83" s="5"/>
      <c r="BJ83" s="5"/>
      <c r="BK83" s="5"/>
      <c r="BL83" s="5"/>
      <c r="BM83" s="5"/>
      <c r="BN83" s="5"/>
    </row>
    <row r="84" spans="1:66" customFormat="1">
      <c r="A84" s="5" t="s">
        <v>137</v>
      </c>
      <c r="B84" s="5">
        <v>1120308</v>
      </c>
      <c r="C84" s="7">
        <v>7.84</v>
      </c>
      <c r="D84" s="7">
        <v>5.36</v>
      </c>
      <c r="E84" s="7">
        <v>10.4</v>
      </c>
      <c r="F84" s="7">
        <v>34.200000000000003</v>
      </c>
      <c r="G84" s="7">
        <v>63.8</v>
      </c>
      <c r="H84" s="7">
        <v>184</v>
      </c>
      <c r="I84" s="7"/>
      <c r="J84" s="7">
        <v>3.8</v>
      </c>
      <c r="K84" s="7">
        <v>22</v>
      </c>
      <c r="L84" s="7">
        <v>29</v>
      </c>
      <c r="M84" s="7">
        <v>53</v>
      </c>
      <c r="N84" s="7">
        <v>0.8</v>
      </c>
      <c r="O84" s="7">
        <v>118</v>
      </c>
      <c r="P84" s="7">
        <v>105</v>
      </c>
      <c r="Q84" s="7">
        <v>145</v>
      </c>
      <c r="R84" s="7">
        <v>112</v>
      </c>
      <c r="S84" s="7">
        <v>106.7</v>
      </c>
      <c r="T84" s="7">
        <f t="shared" si="4"/>
        <v>5.2999999999999972</v>
      </c>
      <c r="U84" s="7">
        <v>250</v>
      </c>
      <c r="V84" s="7">
        <v>98</v>
      </c>
      <c r="W84" s="7">
        <v>34</v>
      </c>
      <c r="X84" s="5"/>
      <c r="Y84" s="5">
        <v>2640</v>
      </c>
      <c r="Z84" s="5">
        <v>11.99</v>
      </c>
      <c r="AA84" s="5">
        <v>9.1</v>
      </c>
      <c r="AB84" s="5">
        <v>136</v>
      </c>
      <c r="AC84" s="5">
        <v>3.9</v>
      </c>
      <c r="AD84" s="5"/>
      <c r="AE84" s="5">
        <v>8.3000000000000007</v>
      </c>
      <c r="AF84">
        <f t="shared" si="5"/>
        <v>48.970000000000006</v>
      </c>
      <c r="AG84" s="5">
        <v>5.9</v>
      </c>
      <c r="AH84" s="5">
        <f>VLOOKUP(A84,[1]HDLAB!$D$1:$BI$65536,58,0)</f>
        <v>0.65</v>
      </c>
      <c r="AI84" s="5">
        <f>VLOOKUP(A84,[1]HDLAB!$D$1:$BK$65536,60,0)</f>
        <v>1.06</v>
      </c>
      <c r="AJ84" s="8">
        <f>VLOOKUP(A84,[1]HDLAB!$D$1:$CA$65536,76,0)</f>
        <v>1.2978215235006469</v>
      </c>
      <c r="AK84" s="5"/>
      <c r="AL84" s="5"/>
      <c r="AM84" s="5">
        <v>45</v>
      </c>
      <c r="AN84" s="5">
        <v>235</v>
      </c>
      <c r="AO84" s="5">
        <v>403.7</v>
      </c>
      <c r="AP84" s="9">
        <f>VLOOKUP(A84,[1]TAST!$B$1:$F$65536,5,0)</f>
        <v>0.19148936170212766</v>
      </c>
      <c r="AQ84" s="5"/>
      <c r="AR84" s="5"/>
      <c r="AS84" s="5"/>
      <c r="AT84" s="5">
        <f>VLOOKUP(A84,[1]HDLAB!$D$1:$BS$65536,68,0)</f>
        <v>0</v>
      </c>
      <c r="AU84" s="5"/>
      <c r="AV84" s="5">
        <v>1.23</v>
      </c>
      <c r="AW84" s="5">
        <v>7.6</v>
      </c>
      <c r="AX84" s="5"/>
      <c r="AY84" s="5"/>
      <c r="AZ84" s="5">
        <v>1.5</v>
      </c>
      <c r="BA84" s="5">
        <v>50</v>
      </c>
      <c r="BB84" s="10">
        <f t="shared" si="6"/>
        <v>4.9671977507029022E-2</v>
      </c>
      <c r="BC84" s="11">
        <f t="shared" si="7"/>
        <v>21.623999999999988</v>
      </c>
      <c r="BD84">
        <f>VLOOKUP(A84,[1]RHe!$B$1:$E$65536,4,0)</f>
        <v>19.899999999999999</v>
      </c>
      <c r="BG84" s="5"/>
      <c r="BH84" s="5"/>
      <c r="BI84" s="5"/>
      <c r="BJ84" s="5"/>
      <c r="BK84" s="5"/>
      <c r="BL84" s="5"/>
      <c r="BM84" s="5"/>
      <c r="BN84" s="5"/>
    </row>
    <row r="85" spans="1:66" customFormat="1">
      <c r="A85" s="5" t="s">
        <v>138</v>
      </c>
      <c r="B85" s="5">
        <v>1120308</v>
      </c>
      <c r="C85" s="7">
        <v>5.09</v>
      </c>
      <c r="D85" s="7">
        <v>5.37</v>
      </c>
      <c r="E85" s="7">
        <v>11.1</v>
      </c>
      <c r="F85" s="7">
        <v>35.1</v>
      </c>
      <c r="G85" s="7">
        <v>65.400000000000006</v>
      </c>
      <c r="H85" s="7">
        <v>142</v>
      </c>
      <c r="I85" s="7"/>
      <c r="J85" s="7">
        <v>4.5999999999999996</v>
      </c>
      <c r="K85" s="7">
        <v>22</v>
      </c>
      <c r="L85" s="7">
        <v>20</v>
      </c>
      <c r="M85" s="7">
        <v>34</v>
      </c>
      <c r="N85" s="7">
        <v>1.1000000000000001</v>
      </c>
      <c r="O85" s="7">
        <v>93</v>
      </c>
      <c r="P85" s="7">
        <v>99</v>
      </c>
      <c r="Q85" s="7">
        <v>141</v>
      </c>
      <c r="R85" s="7">
        <v>66.099999999999994</v>
      </c>
      <c r="S85" s="7">
        <v>65.55</v>
      </c>
      <c r="T85" s="7">
        <f t="shared" si="4"/>
        <v>0.54999999999999716</v>
      </c>
      <c r="U85" s="7">
        <v>240</v>
      </c>
      <c r="V85" s="7">
        <v>81</v>
      </c>
      <c r="W85" s="7">
        <v>24</v>
      </c>
      <c r="X85" s="5"/>
      <c r="Y85" s="5">
        <v>2640</v>
      </c>
      <c r="Z85" s="5">
        <v>12.96</v>
      </c>
      <c r="AA85" s="5">
        <v>7.4</v>
      </c>
      <c r="AB85" s="5">
        <v>135</v>
      </c>
      <c r="AC85" s="5">
        <v>5.2</v>
      </c>
      <c r="AD85" s="5"/>
      <c r="AE85" s="5">
        <v>10.1</v>
      </c>
      <c r="AF85">
        <f t="shared" si="5"/>
        <v>62.62</v>
      </c>
      <c r="AG85" s="5">
        <v>6.2</v>
      </c>
      <c r="AH85" s="5">
        <f>VLOOKUP(A85,[1]HDLAB!$D$1:$BI$65536,58,0)</f>
        <v>0.7</v>
      </c>
      <c r="AI85" s="5">
        <f>VLOOKUP(A85,[1]HDLAB!$D$1:$BK$65536,60,0)</f>
        <v>1.22</v>
      </c>
      <c r="AJ85" s="8">
        <f>VLOOKUP(A85,[1]HDLAB!$D$1:$CA$65536,76,0)</f>
        <v>1.355545334641642</v>
      </c>
      <c r="AK85" s="5"/>
      <c r="AL85" s="5"/>
      <c r="AM85" s="5">
        <v>91</v>
      </c>
      <c r="AN85" s="5">
        <v>319</v>
      </c>
      <c r="AO85" s="5">
        <v>467.4</v>
      </c>
      <c r="AP85" s="9">
        <f>VLOOKUP(A85,[1]TAST!$B$1:$F$65536,5,0)</f>
        <v>0.28526645768025077</v>
      </c>
      <c r="AQ85" s="5"/>
      <c r="AR85" s="5"/>
      <c r="AS85" s="5"/>
      <c r="AT85" s="5">
        <f>VLOOKUP(A85,[1]HDLAB!$D$1:$BS$65536,68,0)</f>
        <v>0</v>
      </c>
      <c r="AU85" s="5"/>
      <c r="AV85" s="5">
        <v>1.36</v>
      </c>
      <c r="AW85" s="5">
        <v>6</v>
      </c>
      <c r="AX85" s="5"/>
      <c r="AY85" s="5"/>
      <c r="AZ85" s="5">
        <v>0</v>
      </c>
      <c r="BA85" s="5">
        <v>12.5</v>
      </c>
      <c r="BB85" s="10">
        <f t="shared" si="6"/>
        <v>8.3905415713195607E-3</v>
      </c>
      <c r="BC85" s="11">
        <f t="shared" si="7"/>
        <v>2.2274999999999885</v>
      </c>
      <c r="BD85">
        <f>VLOOKUP(A85,[1]RHe!$B$1:$E$65536,4,0)</f>
        <v>23.5</v>
      </c>
      <c r="BG85" s="5"/>
      <c r="BH85" s="5"/>
      <c r="BI85" s="5"/>
      <c r="BJ85" s="5"/>
      <c r="BK85" s="5"/>
      <c r="BL85" s="5"/>
      <c r="BM85" s="5"/>
      <c r="BN85" s="5"/>
    </row>
    <row r="86" spans="1:66" customFormat="1">
      <c r="A86" s="5" t="s">
        <v>139</v>
      </c>
      <c r="B86" s="5">
        <v>1120308</v>
      </c>
      <c r="C86" s="7">
        <v>9.7200000000000006</v>
      </c>
      <c r="D86" s="7">
        <v>3.55</v>
      </c>
      <c r="E86" s="7">
        <v>10.7</v>
      </c>
      <c r="F86" s="7">
        <v>33.799999999999997</v>
      </c>
      <c r="G86" s="7">
        <v>95.2</v>
      </c>
      <c r="H86" s="7">
        <v>306</v>
      </c>
      <c r="I86" s="7"/>
      <c r="J86" s="7">
        <v>3.7</v>
      </c>
      <c r="K86" s="7">
        <v>18</v>
      </c>
      <c r="L86" s="7">
        <v>12</v>
      </c>
      <c r="M86" s="7">
        <v>46</v>
      </c>
      <c r="N86" s="7">
        <v>0.4</v>
      </c>
      <c r="O86" s="7">
        <v>206</v>
      </c>
      <c r="P86" s="7">
        <v>111</v>
      </c>
      <c r="Q86" s="7">
        <v>169</v>
      </c>
      <c r="R86" s="7">
        <v>73.05</v>
      </c>
      <c r="S86" s="7">
        <v>71.650000000000006</v>
      </c>
      <c r="T86" s="7">
        <f t="shared" si="4"/>
        <v>1.3999999999999915</v>
      </c>
      <c r="U86" s="7">
        <v>240</v>
      </c>
      <c r="V86" s="7">
        <v>68</v>
      </c>
      <c r="W86" s="7">
        <v>14</v>
      </c>
      <c r="X86" s="5"/>
      <c r="Y86" s="5">
        <v>2640</v>
      </c>
      <c r="Z86" s="5">
        <v>7.53</v>
      </c>
      <c r="AA86" s="5">
        <v>6.7</v>
      </c>
      <c r="AB86" s="5">
        <v>141</v>
      </c>
      <c r="AC86" s="5">
        <v>4.5999999999999996</v>
      </c>
      <c r="AD86" s="5"/>
      <c r="AE86" s="5">
        <v>10.4</v>
      </c>
      <c r="AF86">
        <f t="shared" si="5"/>
        <v>49.92</v>
      </c>
      <c r="AG86" s="5">
        <v>4.8</v>
      </c>
      <c r="AH86" s="5">
        <f>VLOOKUP(A86,[1]HDLAB!$D$1:$BI$65536,58,0)</f>
        <v>0.79</v>
      </c>
      <c r="AI86" s="5">
        <f>VLOOKUP(A86,[1]HDLAB!$D$1:$BK$65536,60,0)</f>
        <v>1.58</v>
      </c>
      <c r="AJ86" s="8">
        <f>VLOOKUP(A86,[1]HDLAB!$D$1:$CA$65536,76,0)</f>
        <v>1.8134541702876119</v>
      </c>
      <c r="AK86" s="5"/>
      <c r="AL86" s="5"/>
      <c r="AM86" s="5">
        <v>59</v>
      </c>
      <c r="AN86" s="5">
        <v>306</v>
      </c>
      <c r="AO86" s="5">
        <v>767.9</v>
      </c>
      <c r="AP86" s="9">
        <f>VLOOKUP(A86,[1]TAST!$B$1:$F$65536,5,0)</f>
        <v>0.19281045751633988</v>
      </c>
      <c r="AQ86" s="5"/>
      <c r="AR86" s="5"/>
      <c r="AS86" s="5"/>
      <c r="AT86" s="5">
        <f>VLOOKUP(A86,[1]HDLAB!$D$1:$BS$65536,68,0)</f>
        <v>0</v>
      </c>
      <c r="AU86" s="5"/>
      <c r="AV86" s="5">
        <v>1.36</v>
      </c>
      <c r="AW86" s="5">
        <v>5.5</v>
      </c>
      <c r="AX86" s="5"/>
      <c r="AY86" s="5"/>
      <c r="AZ86" s="5">
        <v>0</v>
      </c>
      <c r="BA86" s="5">
        <v>12.5</v>
      </c>
      <c r="BB86" s="10">
        <f t="shared" si="6"/>
        <v>1.9539427773900785E-2</v>
      </c>
      <c r="BC86" s="11">
        <f t="shared" si="7"/>
        <v>5.9219999999999642</v>
      </c>
      <c r="BD86">
        <f>VLOOKUP(A86,[1]RHe!$B$1:$E$65536,4,0)</f>
        <v>32</v>
      </c>
      <c r="BG86" s="5"/>
      <c r="BH86" s="5"/>
      <c r="BI86" s="5"/>
      <c r="BJ86" s="5"/>
      <c r="BK86" s="5"/>
      <c r="BL86" s="5"/>
      <c r="BM86" s="5"/>
      <c r="BN86" s="5"/>
    </row>
    <row r="87" spans="1:66" customFormat="1">
      <c r="A87" s="5" t="s">
        <v>140</v>
      </c>
      <c r="B87" s="5">
        <v>1120308</v>
      </c>
      <c r="C87" s="7">
        <v>4.99</v>
      </c>
      <c r="D87" s="7">
        <v>3.32</v>
      </c>
      <c r="E87" s="7">
        <v>11.2</v>
      </c>
      <c r="F87" s="7">
        <v>34.799999999999997</v>
      </c>
      <c r="G87" s="7">
        <v>104.8</v>
      </c>
      <c r="H87" s="7">
        <v>164</v>
      </c>
      <c r="I87" s="7"/>
      <c r="J87" s="7">
        <v>3.5</v>
      </c>
      <c r="K87" s="7">
        <v>31</v>
      </c>
      <c r="L87" s="7">
        <v>15</v>
      </c>
      <c r="M87" s="7">
        <v>108</v>
      </c>
      <c r="N87" s="7">
        <v>0.7</v>
      </c>
      <c r="O87" s="7">
        <v>125</v>
      </c>
      <c r="P87" s="7">
        <v>106</v>
      </c>
      <c r="Q87" s="7"/>
      <c r="R87" s="7">
        <v>53.4</v>
      </c>
      <c r="S87" s="7">
        <v>52.6</v>
      </c>
      <c r="T87" s="7">
        <f t="shared" si="4"/>
        <v>0.79999999999999716</v>
      </c>
      <c r="U87" s="7">
        <v>240</v>
      </c>
      <c r="V87" s="7">
        <v>34</v>
      </c>
      <c r="W87" s="7">
        <v>5</v>
      </c>
      <c r="X87" s="5"/>
      <c r="Y87" s="5">
        <v>2640</v>
      </c>
      <c r="Z87" s="5">
        <v>7.23</v>
      </c>
      <c r="AA87" s="5">
        <v>4.2</v>
      </c>
      <c r="AB87" s="5">
        <v>136</v>
      </c>
      <c r="AC87" s="5">
        <v>3.7</v>
      </c>
      <c r="AD87" s="5"/>
      <c r="AE87" s="5">
        <v>8.1</v>
      </c>
      <c r="AF87">
        <f t="shared" si="5"/>
        <v>25.92</v>
      </c>
      <c r="AG87" s="5">
        <v>3.2</v>
      </c>
      <c r="AH87" s="5">
        <f>VLOOKUP(A87,[1]HDLAB!$D$1:$BI$65536,58,0)</f>
        <v>0.85</v>
      </c>
      <c r="AI87" s="5">
        <f>VLOOKUP(A87,[1]HDLAB!$D$1:$BK$65536,60,0)</f>
        <v>1.92</v>
      </c>
      <c r="AJ87" s="8">
        <f>VLOOKUP(A87,[1]HDLAB!$D$1:$CA$65536,76,0)</f>
        <v>2.2153200479971575</v>
      </c>
      <c r="AK87" s="5"/>
      <c r="AL87" s="5"/>
      <c r="AM87" s="5">
        <v>85</v>
      </c>
      <c r="AN87" s="5">
        <v>202</v>
      </c>
      <c r="AO87" s="5">
        <v>619.9</v>
      </c>
      <c r="AP87" s="9">
        <f>VLOOKUP(A87,[1]TAST!$B$1:$F$65536,5,0)</f>
        <v>0.42079207920792078</v>
      </c>
      <c r="AQ87" s="5"/>
      <c r="AR87" s="5"/>
      <c r="AS87" s="5"/>
      <c r="AT87" s="5">
        <f>VLOOKUP(A87,[1]HDLAB!$D$1:$BS$65536,68,0)</f>
        <v>0</v>
      </c>
      <c r="AU87" s="5"/>
      <c r="AV87" s="5">
        <v>1.57</v>
      </c>
      <c r="AW87" s="5"/>
      <c r="AX87" s="5"/>
      <c r="AY87" s="5"/>
      <c r="AZ87" s="5">
        <v>0</v>
      </c>
      <c r="BA87" s="5">
        <v>12.5</v>
      </c>
      <c r="BB87" s="10">
        <f t="shared" si="6"/>
        <v>1.5209125475285117E-2</v>
      </c>
      <c r="BC87" s="11">
        <f t="shared" si="7"/>
        <v>3.2639999999999882</v>
      </c>
      <c r="BD87">
        <f>VLOOKUP(A87,[1]RHe!$B$1:$E$65536,4,0)</f>
        <v>38</v>
      </c>
      <c r="BG87" s="5"/>
      <c r="BH87" s="5"/>
      <c r="BI87" s="5"/>
      <c r="BJ87" s="5"/>
      <c r="BK87" s="5"/>
      <c r="BL87" s="5"/>
      <c r="BM87" s="5"/>
      <c r="BN87" s="5"/>
    </row>
    <row r="88" spans="1:66" customFormat="1">
      <c r="A88" s="5" t="s">
        <v>141</v>
      </c>
      <c r="B88" s="5">
        <v>1120310</v>
      </c>
      <c r="C88" s="7">
        <v>4.1500000000000004</v>
      </c>
      <c r="D88" s="7">
        <v>3.68</v>
      </c>
      <c r="E88" s="7">
        <v>11.1</v>
      </c>
      <c r="F88" s="7">
        <v>32.799999999999997</v>
      </c>
      <c r="G88" s="7">
        <v>89.1</v>
      </c>
      <c r="H88" s="7">
        <v>171</v>
      </c>
      <c r="I88" s="7"/>
      <c r="J88" s="7">
        <v>4.3</v>
      </c>
      <c r="K88" s="7">
        <v>21</v>
      </c>
      <c r="L88" s="7">
        <v>48</v>
      </c>
      <c r="M88" s="7">
        <v>73</v>
      </c>
      <c r="N88" s="7">
        <v>0.4</v>
      </c>
      <c r="O88" s="7">
        <v>153</v>
      </c>
      <c r="P88" s="7">
        <v>81</v>
      </c>
      <c r="Q88" s="7"/>
      <c r="R88" s="7">
        <v>54.3</v>
      </c>
      <c r="S88" s="7">
        <v>52.7</v>
      </c>
      <c r="T88" s="7">
        <f t="shared" si="4"/>
        <v>1.5999999999999943</v>
      </c>
      <c r="U88" s="7">
        <v>240</v>
      </c>
      <c r="V88" s="7">
        <v>83</v>
      </c>
      <c r="W88" s="7">
        <v>22</v>
      </c>
      <c r="X88" s="5"/>
      <c r="Y88" s="5">
        <v>2640</v>
      </c>
      <c r="Z88" s="5">
        <v>8.84</v>
      </c>
      <c r="AA88" s="5">
        <v>7</v>
      </c>
      <c r="AB88" s="5">
        <v>138</v>
      </c>
      <c r="AC88" s="5">
        <v>5.4</v>
      </c>
      <c r="AD88" s="5"/>
      <c r="AE88" s="5">
        <v>9.4</v>
      </c>
      <c r="AF88">
        <f t="shared" si="5"/>
        <v>42.300000000000004</v>
      </c>
      <c r="AG88" s="5">
        <v>4.5</v>
      </c>
      <c r="AH88" s="5">
        <f>VLOOKUP(A88,[1]HDLAB!$D$1:$BI$65536,58,0)</f>
        <v>0.73</v>
      </c>
      <c r="AI88" s="5">
        <f>VLOOKUP(A88,[1]HDLAB!$D$1:$BK$65536,60,0)</f>
        <v>1.33</v>
      </c>
      <c r="AJ88" s="8">
        <f>VLOOKUP(A88,[1]HDLAB!$D$1:$CA$65536,76,0)</f>
        <v>1.5497346450551361</v>
      </c>
      <c r="AK88" s="5"/>
      <c r="AL88" s="5"/>
      <c r="AM88" s="5">
        <v>58</v>
      </c>
      <c r="AN88" s="5">
        <v>217</v>
      </c>
      <c r="AO88" s="5">
        <v>986.3</v>
      </c>
      <c r="AP88" s="9">
        <f>VLOOKUP(A88,[1]TAST!$B$1:$F$65536,5,0)</f>
        <v>0.26728110599078342</v>
      </c>
      <c r="AQ88" s="5"/>
      <c r="AR88" s="5"/>
      <c r="AS88" s="5"/>
      <c r="AT88" s="5">
        <f>VLOOKUP(A88,[1]HDLAB!$D$1:$BS$65536,68,0)</f>
        <v>0</v>
      </c>
      <c r="AU88" s="5"/>
      <c r="AV88" s="5">
        <v>1.27</v>
      </c>
      <c r="AW88" s="5"/>
      <c r="AX88" s="5"/>
      <c r="AY88" s="5"/>
      <c r="AZ88" s="5">
        <v>1.5</v>
      </c>
      <c r="BA88" s="5">
        <v>0</v>
      </c>
      <c r="BB88" s="10">
        <f t="shared" si="6"/>
        <v>3.0360531309297802E-2</v>
      </c>
      <c r="BC88" s="11">
        <f t="shared" si="7"/>
        <v>6.6239999999999757</v>
      </c>
      <c r="BD88">
        <f>VLOOKUP(A88,[1]RHe!$B$1:$E$65536,4,0)</f>
        <v>34.9</v>
      </c>
      <c r="BG88" s="5"/>
      <c r="BH88" s="5"/>
      <c r="BI88" s="5"/>
      <c r="BJ88" s="5"/>
      <c r="BK88" s="5"/>
      <c r="BL88" s="5"/>
      <c r="BM88" s="5"/>
      <c r="BN88" s="5"/>
    </row>
    <row r="89" spans="1:66" customFormat="1">
      <c r="A89" s="5" t="s">
        <v>142</v>
      </c>
      <c r="B89" s="5">
        <v>1120308</v>
      </c>
      <c r="C89" s="7">
        <v>7.28</v>
      </c>
      <c r="D89" s="7">
        <v>3.11</v>
      </c>
      <c r="E89" s="7">
        <v>9.9</v>
      </c>
      <c r="F89" s="7">
        <v>30.6</v>
      </c>
      <c r="G89" s="7">
        <v>98.4</v>
      </c>
      <c r="H89" s="7">
        <v>193</v>
      </c>
      <c r="I89" s="7"/>
      <c r="J89" s="7">
        <v>3.9</v>
      </c>
      <c r="K89" s="7">
        <v>14</v>
      </c>
      <c r="L89" s="7">
        <v>7</v>
      </c>
      <c r="M89" s="7">
        <v>51</v>
      </c>
      <c r="N89" s="7">
        <v>0.7</v>
      </c>
      <c r="O89" s="7">
        <v>209</v>
      </c>
      <c r="P89" s="7">
        <v>195</v>
      </c>
      <c r="Q89" s="7">
        <v>135</v>
      </c>
      <c r="R89" s="7">
        <v>62.85</v>
      </c>
      <c r="S89" s="7">
        <v>60.15</v>
      </c>
      <c r="T89" s="7">
        <f t="shared" si="4"/>
        <v>2.7000000000000028</v>
      </c>
      <c r="U89" s="7">
        <v>240</v>
      </c>
      <c r="V89" s="7">
        <v>77</v>
      </c>
      <c r="W89" s="7">
        <v>19</v>
      </c>
      <c r="X89" s="5"/>
      <c r="Y89" s="5">
        <v>2640</v>
      </c>
      <c r="Z89" s="5">
        <v>10.3</v>
      </c>
      <c r="AA89" s="5">
        <v>6.1</v>
      </c>
      <c r="AB89" s="5">
        <v>140</v>
      </c>
      <c r="AC89" s="5">
        <v>4.5999999999999996</v>
      </c>
      <c r="AD89" s="5"/>
      <c r="AE89" s="5">
        <v>8.6</v>
      </c>
      <c r="AF89">
        <f t="shared" si="5"/>
        <v>38.699999999999996</v>
      </c>
      <c r="AG89" s="5">
        <v>4.5</v>
      </c>
      <c r="AH89" s="5">
        <f>VLOOKUP(A89,[1]HDLAB!$D$1:$BI$65536,58,0)</f>
        <v>0.75</v>
      </c>
      <c r="AI89" s="5">
        <f>VLOOKUP(A89,[1]HDLAB!$D$1:$BK$65536,60,0)</f>
        <v>1.4</v>
      </c>
      <c r="AJ89" s="8">
        <f>VLOOKUP(A89,[1]HDLAB!$D$1:$CA$65536,76,0)</f>
        <v>1.679050002104006</v>
      </c>
      <c r="AK89" s="5"/>
      <c r="AL89" s="5"/>
      <c r="AM89" s="5">
        <v>57</v>
      </c>
      <c r="AN89" s="5">
        <v>194</v>
      </c>
      <c r="AO89" s="5">
        <v>1194.9000000000001</v>
      </c>
      <c r="AP89" s="9">
        <f>VLOOKUP(A89,[1]TAST!$B$1:$F$65536,5,0)</f>
        <v>0.29381443298969073</v>
      </c>
      <c r="AQ89" s="5"/>
      <c r="AR89" s="5"/>
      <c r="AS89" s="5"/>
      <c r="AT89" s="5">
        <f>VLOOKUP(A89,[1]HDLAB!$D$1:$BS$65536,68,0)</f>
        <v>0</v>
      </c>
      <c r="AU89" s="5"/>
      <c r="AV89" s="5">
        <v>1.46</v>
      </c>
      <c r="AW89" s="5">
        <v>5.9</v>
      </c>
      <c r="AX89" s="5"/>
      <c r="AY89" s="5"/>
      <c r="AZ89" s="5">
        <v>0</v>
      </c>
      <c r="BA89" s="5">
        <v>12.5</v>
      </c>
      <c r="BB89" s="10">
        <f t="shared" si="6"/>
        <v>4.4887780548628478E-2</v>
      </c>
      <c r="BC89" s="11">
        <f t="shared" si="7"/>
        <v>11.340000000000011</v>
      </c>
      <c r="BD89">
        <f>VLOOKUP(A89,[1]RHe!$B$1:$E$65536,4,0)</f>
        <v>34.9</v>
      </c>
      <c r="BG89" s="5"/>
      <c r="BH89" s="5"/>
      <c r="BI89" s="5"/>
      <c r="BJ89" s="5"/>
      <c r="BK89" s="5"/>
      <c r="BL89" s="5"/>
      <c r="BM89" s="5"/>
    </row>
    <row r="90" spans="1:66" customFormat="1">
      <c r="A90" s="5" t="s">
        <v>143</v>
      </c>
      <c r="B90" s="5">
        <v>1120308</v>
      </c>
      <c r="C90" s="7">
        <v>5.09</v>
      </c>
      <c r="D90" s="7">
        <v>3.77</v>
      </c>
      <c r="E90" s="7">
        <v>11.7</v>
      </c>
      <c r="F90" s="7">
        <v>33.200000000000003</v>
      </c>
      <c r="G90" s="7">
        <v>88.1</v>
      </c>
      <c r="H90" s="7">
        <v>117</v>
      </c>
      <c r="I90" s="7"/>
      <c r="J90" s="7">
        <v>3.9</v>
      </c>
      <c r="K90" s="7">
        <v>14</v>
      </c>
      <c r="L90" s="7">
        <v>11</v>
      </c>
      <c r="M90" s="7">
        <v>126</v>
      </c>
      <c r="N90" s="7">
        <v>1.1000000000000001</v>
      </c>
      <c r="O90" s="7">
        <v>154</v>
      </c>
      <c r="P90" s="7">
        <v>104</v>
      </c>
      <c r="Q90" s="7">
        <v>254</v>
      </c>
      <c r="R90" s="7">
        <v>61.5</v>
      </c>
      <c r="S90" s="7">
        <v>58.7</v>
      </c>
      <c r="T90" s="7">
        <f t="shared" si="4"/>
        <v>2.7999999999999972</v>
      </c>
      <c r="U90" s="7">
        <v>240</v>
      </c>
      <c r="V90" s="7">
        <v>84</v>
      </c>
      <c r="W90" s="7">
        <v>12</v>
      </c>
      <c r="X90" s="5"/>
      <c r="Y90" s="5">
        <v>2640</v>
      </c>
      <c r="Z90" s="5">
        <v>11.14</v>
      </c>
      <c r="AA90" s="5">
        <v>7.3</v>
      </c>
      <c r="AB90" s="5">
        <v>138</v>
      </c>
      <c r="AC90" s="5">
        <v>4.9000000000000004</v>
      </c>
      <c r="AD90" s="5"/>
      <c r="AE90" s="5">
        <v>8.9</v>
      </c>
      <c r="AF90">
        <f t="shared" si="5"/>
        <v>43.610000000000007</v>
      </c>
      <c r="AG90" s="5">
        <v>4.9000000000000004</v>
      </c>
      <c r="AH90" s="5">
        <v>0.86</v>
      </c>
      <c r="AI90" s="5">
        <v>1.95</v>
      </c>
      <c r="AJ90" s="8">
        <f>VLOOKUP(A90,[1]HDLAB!$D$1:$CA$65536,76,0)</f>
        <v>2.0011514826236314</v>
      </c>
      <c r="AK90" s="5"/>
      <c r="AL90" s="5"/>
      <c r="AM90" s="5">
        <v>82</v>
      </c>
      <c r="AN90" s="5">
        <v>212</v>
      </c>
      <c r="AO90" s="5">
        <v>977.4</v>
      </c>
      <c r="AP90" s="9">
        <f>VLOOKUP(A90,[1]TAST!$B$1:$F$65536,5,0)</f>
        <v>0.3867924528301887</v>
      </c>
      <c r="AQ90" s="5"/>
      <c r="AR90" s="5"/>
      <c r="AS90" s="5"/>
      <c r="AT90" s="5">
        <f>VLOOKUP(A90,[1]HDLAB!$D$1:$BS$65536,68,0)</f>
        <v>714</v>
      </c>
      <c r="AU90" s="5"/>
      <c r="AV90" s="5">
        <v>1.42</v>
      </c>
      <c r="AW90" s="5"/>
      <c r="AX90" s="5"/>
      <c r="AY90" s="5"/>
      <c r="AZ90" s="5">
        <v>2.25</v>
      </c>
      <c r="BA90" s="5">
        <v>12.5</v>
      </c>
      <c r="BB90" s="10">
        <f t="shared" si="6"/>
        <v>4.7700170357751225E-2</v>
      </c>
      <c r="BC90" s="11">
        <f t="shared" si="7"/>
        <v>11.59199999999999</v>
      </c>
      <c r="BD90">
        <f>VLOOKUP(A90,[1]RHe!$B$1:$E$65536,4,0)</f>
        <v>37</v>
      </c>
      <c r="BG90" s="5"/>
      <c r="BH90" s="5"/>
      <c r="BI90" s="5"/>
      <c r="BJ90" s="5"/>
      <c r="BK90" s="5"/>
      <c r="BL90" s="5"/>
      <c r="BM90" s="5"/>
      <c r="BN90" s="5"/>
    </row>
    <row r="91" spans="1:66" customFormat="1">
      <c r="A91" s="5" t="s">
        <v>144</v>
      </c>
      <c r="B91" s="5">
        <v>1120308</v>
      </c>
      <c r="C91" s="7">
        <v>6.68</v>
      </c>
      <c r="D91" s="7">
        <v>4.16</v>
      </c>
      <c r="E91" s="7">
        <v>12.7</v>
      </c>
      <c r="F91" s="7">
        <v>37.9</v>
      </c>
      <c r="G91" s="7">
        <v>91.1</v>
      </c>
      <c r="H91" s="7">
        <v>150</v>
      </c>
      <c r="I91" s="7"/>
      <c r="J91" s="7">
        <v>4.2</v>
      </c>
      <c r="K91" s="7">
        <v>11</v>
      </c>
      <c r="L91" s="7">
        <v>19</v>
      </c>
      <c r="M91" s="7">
        <v>53</v>
      </c>
      <c r="N91" s="7">
        <v>0.6</v>
      </c>
      <c r="O91" s="7">
        <v>155</v>
      </c>
      <c r="P91" s="7">
        <v>55</v>
      </c>
      <c r="Q91" s="7"/>
      <c r="R91" s="7">
        <v>87.4</v>
      </c>
      <c r="S91" s="7">
        <v>83.05</v>
      </c>
      <c r="T91" s="7">
        <f t="shared" si="4"/>
        <v>4.3500000000000085</v>
      </c>
      <c r="U91" s="7">
        <v>240</v>
      </c>
      <c r="V91" s="7">
        <v>99</v>
      </c>
      <c r="W91" s="7">
        <v>31</v>
      </c>
      <c r="X91" s="5"/>
      <c r="Y91" s="5">
        <v>2640</v>
      </c>
      <c r="Z91" s="5">
        <v>13.55</v>
      </c>
      <c r="AA91" s="5">
        <v>6.8</v>
      </c>
      <c r="AB91" s="5">
        <v>134</v>
      </c>
      <c r="AC91" s="5">
        <v>5.6</v>
      </c>
      <c r="AD91" s="5"/>
      <c r="AE91" s="5">
        <v>9.3000000000000007</v>
      </c>
      <c r="AF91">
        <f t="shared" si="5"/>
        <v>74.400000000000006</v>
      </c>
      <c r="AG91" s="5">
        <v>8</v>
      </c>
      <c r="AH91" s="5">
        <f>VLOOKUP(A91,[1]HDLAB!$D$1:$BI$65536,58,0)</f>
        <v>0.69</v>
      </c>
      <c r="AI91" s="5">
        <f>VLOOKUP(A91,[1]HDLAB!$D$1:$BK$65536,60,0)</f>
        <v>1.1599999999999999</v>
      </c>
      <c r="AJ91" s="8">
        <f>VLOOKUP(A91,[1]HDLAB!$D$1:$CA$65536,76,0)</f>
        <v>1.4210414888361327</v>
      </c>
      <c r="AK91" s="5"/>
      <c r="AL91" s="5"/>
      <c r="AM91" s="5">
        <v>75</v>
      </c>
      <c r="AN91" s="5">
        <v>214</v>
      </c>
      <c r="AO91" s="5">
        <v>941.6</v>
      </c>
      <c r="AP91" s="9">
        <f>VLOOKUP(A91,[1]TAST!$B$1:$F$65536,5,0)</f>
        <v>0.35046728971962615</v>
      </c>
      <c r="AQ91" s="5"/>
      <c r="AR91" s="5"/>
      <c r="AS91" s="5"/>
      <c r="AT91" s="5">
        <f>VLOOKUP(A91,[1]HDLAB!$D$1:$BS$65536,68,0)</f>
        <v>0</v>
      </c>
      <c r="AU91" s="5"/>
      <c r="AV91" s="5">
        <v>1.08</v>
      </c>
      <c r="AW91" s="5"/>
      <c r="AX91" s="5"/>
      <c r="AY91" s="5"/>
      <c r="AZ91" s="5">
        <v>1</v>
      </c>
      <c r="BA91" s="5">
        <v>25</v>
      </c>
      <c r="BB91" s="10">
        <f t="shared" si="6"/>
        <v>5.2378085490668379E-2</v>
      </c>
      <c r="BC91" s="11">
        <f t="shared" si="7"/>
        <v>17.487000000000034</v>
      </c>
      <c r="BD91">
        <f>VLOOKUP(A91,[1]RHe!$B$1:$E$65536,4,0)</f>
        <v>31.8</v>
      </c>
      <c r="BG91" s="5"/>
      <c r="BH91" s="5"/>
      <c r="BI91" s="5"/>
      <c r="BJ91" s="5"/>
      <c r="BK91" s="5"/>
      <c r="BL91" s="5"/>
      <c r="BM91" s="5"/>
    </row>
    <row r="92" spans="1:66" customFormat="1">
      <c r="A92" s="5" t="s">
        <v>145</v>
      </c>
      <c r="B92" s="5">
        <v>1120308</v>
      </c>
      <c r="C92" s="7">
        <v>10.02</v>
      </c>
      <c r="D92" s="7">
        <v>4.25</v>
      </c>
      <c r="E92" s="7">
        <v>12.7</v>
      </c>
      <c r="F92" s="7">
        <v>37.700000000000003</v>
      </c>
      <c r="G92" s="7">
        <v>88.7</v>
      </c>
      <c r="H92" s="7">
        <v>273</v>
      </c>
      <c r="I92" s="7"/>
      <c r="J92" s="7">
        <v>4.4000000000000004</v>
      </c>
      <c r="K92" s="7">
        <v>32</v>
      </c>
      <c r="L92" s="7">
        <v>49</v>
      </c>
      <c r="M92" s="7">
        <v>55</v>
      </c>
      <c r="N92" s="7">
        <v>0.7</v>
      </c>
      <c r="O92" s="7">
        <v>131</v>
      </c>
      <c r="P92" s="7">
        <v>190</v>
      </c>
      <c r="Q92" s="7"/>
      <c r="R92" s="7">
        <v>79</v>
      </c>
      <c r="S92" s="7">
        <v>77.900000000000006</v>
      </c>
      <c r="T92" s="7">
        <f t="shared" si="4"/>
        <v>1.0999999999999943</v>
      </c>
      <c r="U92" s="7">
        <v>240</v>
      </c>
      <c r="V92" s="7">
        <v>76</v>
      </c>
      <c r="W92" s="7">
        <v>20</v>
      </c>
      <c r="X92" s="5"/>
      <c r="Y92" s="5">
        <v>2640</v>
      </c>
      <c r="Z92" s="5">
        <v>13.06</v>
      </c>
      <c r="AA92" s="5">
        <v>6.9</v>
      </c>
      <c r="AB92" s="5">
        <v>137</v>
      </c>
      <c r="AC92" s="5">
        <v>5.8</v>
      </c>
      <c r="AD92" s="5"/>
      <c r="AE92" s="5">
        <v>9.1999999999999993</v>
      </c>
      <c r="AF92">
        <f t="shared" si="5"/>
        <v>40.479999999999997</v>
      </c>
      <c r="AG92" s="5">
        <v>4.4000000000000004</v>
      </c>
      <c r="AH92" s="5">
        <f>VLOOKUP(A92,[1]HDLAB!$D$1:$BI$65536,58,0)</f>
        <v>0.74</v>
      </c>
      <c r="AI92" s="5">
        <f>VLOOKUP(A92,[1]HDLAB!$D$1:$BK$65536,60,0)</f>
        <v>1.34</v>
      </c>
      <c r="AJ92" s="8">
        <f>VLOOKUP(A92,[1]HDLAB!$D$1:$CA$65536,76,0)</f>
        <v>1.5081310670678523</v>
      </c>
      <c r="AK92" s="5"/>
      <c r="AL92" s="5"/>
      <c r="AM92" s="5">
        <v>116</v>
      </c>
      <c r="AN92" s="5">
        <v>254</v>
      </c>
      <c r="AO92" s="5">
        <v>568.20000000000005</v>
      </c>
      <c r="AP92" s="9">
        <f>VLOOKUP(A92,[1]TAST!$B$1:$F$65536,5,0)</f>
        <v>0.45669291338582679</v>
      </c>
      <c r="AQ92" s="5"/>
      <c r="AR92" s="5"/>
      <c r="AS92" s="5"/>
      <c r="AT92" s="5">
        <f>VLOOKUP(A92,[1]HDLAB!$D$1:$BS$65536,68,0)</f>
        <v>0</v>
      </c>
      <c r="AU92" s="5"/>
      <c r="AV92" s="5">
        <v>1.24</v>
      </c>
      <c r="AW92" s="5"/>
      <c r="AX92" s="5"/>
      <c r="AY92" s="5"/>
      <c r="AZ92" s="5">
        <v>0</v>
      </c>
      <c r="BA92" s="5">
        <v>0</v>
      </c>
      <c r="BB92" s="10">
        <f t="shared" si="6"/>
        <v>1.4120667522464624E-2</v>
      </c>
      <c r="BC92" s="11">
        <f t="shared" si="7"/>
        <v>4.5209999999999759</v>
      </c>
      <c r="BD92">
        <f>VLOOKUP(A92,[1]RHe!$B$1:$E$65536,4,0)</f>
        <v>34.299999999999997</v>
      </c>
      <c r="BG92" s="5"/>
      <c r="BH92" s="5"/>
      <c r="BI92" s="5"/>
      <c r="BJ92" s="5"/>
      <c r="BK92" s="5"/>
      <c r="BL92" s="5"/>
      <c r="BM92" s="5"/>
      <c r="BN92" s="5"/>
    </row>
    <row r="93" spans="1:66" customFormat="1">
      <c r="A93" s="5" t="s">
        <v>146</v>
      </c>
      <c r="B93" s="5">
        <v>1120308</v>
      </c>
      <c r="C93" s="7">
        <v>6.65</v>
      </c>
      <c r="D93" s="7">
        <v>3.53</v>
      </c>
      <c r="E93" s="7">
        <v>11.3</v>
      </c>
      <c r="F93" s="7">
        <v>33.4</v>
      </c>
      <c r="G93" s="7">
        <v>94.6</v>
      </c>
      <c r="H93" s="7">
        <v>213</v>
      </c>
      <c r="I93" s="7"/>
      <c r="J93" s="7">
        <v>4</v>
      </c>
      <c r="K93" s="7">
        <v>18</v>
      </c>
      <c r="L93" s="7">
        <v>17</v>
      </c>
      <c r="M93" s="7">
        <v>73</v>
      </c>
      <c r="N93" s="7">
        <v>0.5</v>
      </c>
      <c r="O93" s="7">
        <v>116</v>
      </c>
      <c r="P93" s="7">
        <v>73</v>
      </c>
      <c r="Q93" s="7"/>
      <c r="R93" s="7">
        <v>52.5</v>
      </c>
      <c r="S93" s="7">
        <v>49.15</v>
      </c>
      <c r="T93" s="7">
        <f t="shared" si="4"/>
        <v>3.3500000000000014</v>
      </c>
      <c r="U93" s="7">
        <v>240</v>
      </c>
      <c r="V93" s="7">
        <v>76</v>
      </c>
      <c r="W93" s="7">
        <v>12</v>
      </c>
      <c r="X93" s="5"/>
      <c r="Y93" s="5">
        <v>2640</v>
      </c>
      <c r="Z93" s="5">
        <v>7.59</v>
      </c>
      <c r="AA93" s="5">
        <v>8.3000000000000007</v>
      </c>
      <c r="AB93" s="5">
        <v>134</v>
      </c>
      <c r="AC93" s="5">
        <v>5.6</v>
      </c>
      <c r="AD93" s="5"/>
      <c r="AE93" s="5">
        <v>8.6999999999999993</v>
      </c>
      <c r="AF93">
        <f t="shared" si="5"/>
        <v>44.36999999999999</v>
      </c>
      <c r="AG93" s="5">
        <v>5.0999999999999996</v>
      </c>
      <c r="AH93" s="5">
        <f>VLOOKUP(A93,[1]HDLAB!$D$1:$BI$65536,58,0)</f>
        <v>0.84</v>
      </c>
      <c r="AI93" s="5">
        <f>VLOOKUP(A93,[1]HDLAB!$D$1:$BK$65536,60,0)</f>
        <v>1.85</v>
      </c>
      <c r="AJ93" s="8">
        <f>VLOOKUP(A93,[1]HDLAB!$D$1:$CA$65536,76,0)</f>
        <v>2.3072772857133823</v>
      </c>
      <c r="AK93" s="5"/>
      <c r="AL93" s="5"/>
      <c r="AM93" s="5">
        <v>74</v>
      </c>
      <c r="AN93" s="5">
        <v>270</v>
      </c>
      <c r="AO93" s="5">
        <v>377</v>
      </c>
      <c r="AP93" s="9">
        <f>VLOOKUP(A93,[1]TAST!$B$1:$F$65536,5,0)</f>
        <v>0.27407407407407408</v>
      </c>
      <c r="AQ93" s="5"/>
      <c r="AR93" s="5"/>
      <c r="AS93" s="5"/>
      <c r="AT93" s="5">
        <f>VLOOKUP(A93,[1]HDLAB!$D$1:$BS$65536,68,0)</f>
        <v>0</v>
      </c>
      <c r="AU93" s="5"/>
      <c r="AV93" s="5">
        <v>1.65</v>
      </c>
      <c r="AW93" s="5"/>
      <c r="AX93" s="5"/>
      <c r="AY93" s="5"/>
      <c r="AZ93" s="5">
        <v>0</v>
      </c>
      <c r="BA93" s="5">
        <v>0</v>
      </c>
      <c r="BB93" s="10">
        <f t="shared" si="6"/>
        <v>6.815869786368263E-2</v>
      </c>
      <c r="BC93" s="11">
        <f t="shared" si="7"/>
        <v>13.467000000000008</v>
      </c>
      <c r="BD93">
        <f>VLOOKUP(A93,[1]RHe!$B$1:$E$65536,4,0)</f>
        <v>36</v>
      </c>
      <c r="BG93" s="5"/>
      <c r="BH93" s="5"/>
      <c r="BI93" s="5"/>
      <c r="BJ93" s="5"/>
      <c r="BK93" s="5"/>
      <c r="BL93" s="5"/>
      <c r="BM93" s="5"/>
      <c r="BN93" s="5"/>
    </row>
    <row r="94" spans="1:66" customFormat="1">
      <c r="A94" s="5" t="s">
        <v>147</v>
      </c>
      <c r="B94" s="5">
        <v>1120308</v>
      </c>
      <c r="C94" s="7">
        <v>4.6900000000000004</v>
      </c>
      <c r="D94" s="7">
        <v>3.11</v>
      </c>
      <c r="E94" s="7">
        <v>9.5</v>
      </c>
      <c r="F94" s="7">
        <v>29.4</v>
      </c>
      <c r="G94" s="7">
        <v>94.5</v>
      </c>
      <c r="H94" s="7">
        <v>174</v>
      </c>
      <c r="I94" s="7"/>
      <c r="J94" s="7">
        <v>4.4000000000000004</v>
      </c>
      <c r="K94" s="7">
        <v>16</v>
      </c>
      <c r="L94" s="7">
        <v>7</v>
      </c>
      <c r="M94" s="7">
        <v>88</v>
      </c>
      <c r="N94" s="7">
        <v>0.8</v>
      </c>
      <c r="O94" s="7">
        <v>183</v>
      </c>
      <c r="P94" s="7">
        <v>94</v>
      </c>
      <c r="Q94" s="7">
        <v>100</v>
      </c>
      <c r="R94" s="7">
        <v>63.7</v>
      </c>
      <c r="S94" s="7">
        <v>62.35</v>
      </c>
      <c r="T94" s="7">
        <f t="shared" si="4"/>
        <v>1.3500000000000014</v>
      </c>
      <c r="U94" s="7">
        <v>230</v>
      </c>
      <c r="V94" s="7">
        <v>82</v>
      </c>
      <c r="W94" s="7">
        <v>21</v>
      </c>
      <c r="X94" s="5"/>
      <c r="Y94" s="5">
        <v>2640</v>
      </c>
      <c r="Z94" s="5">
        <v>13.04</v>
      </c>
      <c r="AA94" s="5">
        <v>4</v>
      </c>
      <c r="AB94" s="5">
        <v>142</v>
      </c>
      <c r="AC94" s="5">
        <v>4.9000000000000004</v>
      </c>
      <c r="AD94" s="5"/>
      <c r="AE94" s="5">
        <v>9.8000000000000007</v>
      </c>
      <c r="AF94">
        <f t="shared" si="5"/>
        <v>50.960000000000008</v>
      </c>
      <c r="AG94" s="5">
        <v>5.2</v>
      </c>
      <c r="AH94" s="5">
        <f>VLOOKUP(A94,[1]HDLAB!$D$1:$BI$65536,58,0)</f>
        <v>0.74</v>
      </c>
      <c r="AI94" s="5">
        <f>VLOOKUP(A94,[1]HDLAB!$D$1:$BK$65536,60,0)</f>
        <v>1.36</v>
      </c>
      <c r="AJ94" s="8">
        <f>VLOOKUP(A94,[1]HDLAB!$D$1:$CA$65536,76,0)</f>
        <v>1.556823642538423</v>
      </c>
      <c r="AK94" s="5"/>
      <c r="AL94" s="5"/>
      <c r="AM94" s="5">
        <v>60</v>
      </c>
      <c r="AN94" s="5">
        <v>295</v>
      </c>
      <c r="AO94" s="5">
        <v>463</v>
      </c>
      <c r="AP94" s="9">
        <f>VLOOKUP(A94,[1]TAST!$B$1:$F$65536,5,0)</f>
        <v>0.20338983050847459</v>
      </c>
      <c r="AQ94" s="5"/>
      <c r="AR94" s="5"/>
      <c r="AS94" s="5"/>
      <c r="AT94" s="5">
        <f>VLOOKUP(A94,[1]HDLAB!$D$1:$BS$65536,68,0)</f>
        <v>0</v>
      </c>
      <c r="AU94" s="5"/>
      <c r="AV94" s="5">
        <v>1.45</v>
      </c>
      <c r="AW94" s="5"/>
      <c r="AX94" s="5"/>
      <c r="AY94" s="5"/>
      <c r="AZ94" s="5">
        <v>0</v>
      </c>
      <c r="BA94" s="5">
        <v>0</v>
      </c>
      <c r="BB94" s="10">
        <f t="shared" si="6"/>
        <v>2.1651964715316784E-2</v>
      </c>
      <c r="BC94" s="11">
        <f t="shared" si="7"/>
        <v>5.7510000000000057</v>
      </c>
      <c r="BD94">
        <f>VLOOKUP(A94,[1]RHe!$B$1:$E$65536,4,0)</f>
        <v>29.4</v>
      </c>
      <c r="BG94" s="5"/>
      <c r="BH94" s="5"/>
      <c r="BI94" s="5"/>
      <c r="BJ94" s="5"/>
      <c r="BK94" s="5"/>
      <c r="BL94" s="5"/>
      <c r="BM94" s="5"/>
      <c r="BN94" s="5"/>
    </row>
    <row r="95" spans="1:66" customFormat="1">
      <c r="A95" s="5" t="s">
        <v>148</v>
      </c>
      <c r="B95" s="5">
        <v>1120308</v>
      </c>
      <c r="C95" s="7">
        <v>8.8699999999999992</v>
      </c>
      <c r="D95" s="7">
        <v>2.83</v>
      </c>
      <c r="E95" s="7">
        <v>8.9</v>
      </c>
      <c r="F95" s="7">
        <v>27.2</v>
      </c>
      <c r="G95" s="7">
        <v>96.1</v>
      </c>
      <c r="H95" s="7">
        <v>148</v>
      </c>
      <c r="I95" s="7"/>
      <c r="J95" s="7">
        <v>3.9</v>
      </c>
      <c r="K95" s="7">
        <v>28</v>
      </c>
      <c r="L95" s="7">
        <v>50</v>
      </c>
      <c r="M95" s="7">
        <v>69</v>
      </c>
      <c r="N95" s="7">
        <v>0.9</v>
      </c>
      <c r="O95" s="7">
        <v>167</v>
      </c>
      <c r="P95" s="7">
        <v>130</v>
      </c>
      <c r="Q95" s="7">
        <v>265</v>
      </c>
      <c r="R95" s="7">
        <v>73.2</v>
      </c>
      <c r="S95" s="7">
        <v>68.8</v>
      </c>
      <c r="T95" s="7">
        <f t="shared" si="4"/>
        <v>4.4000000000000057</v>
      </c>
      <c r="U95" s="7">
        <v>240</v>
      </c>
      <c r="V95" s="7">
        <v>78</v>
      </c>
      <c r="W95" s="7">
        <v>27</v>
      </c>
      <c r="X95" s="5"/>
      <c r="Y95" s="5">
        <v>2640</v>
      </c>
      <c r="Z95" s="5">
        <v>10.87</v>
      </c>
      <c r="AA95" s="5">
        <v>7.2</v>
      </c>
      <c r="AB95" s="5">
        <v>138</v>
      </c>
      <c r="AC95" s="5">
        <v>4.7</v>
      </c>
      <c r="AD95" s="5"/>
      <c r="AE95" s="5">
        <v>8.8000000000000007</v>
      </c>
      <c r="AF95">
        <f t="shared" si="5"/>
        <v>38.720000000000006</v>
      </c>
      <c r="AG95" s="5">
        <v>4.4000000000000004</v>
      </c>
      <c r="AH95" s="5">
        <f>VLOOKUP(A95,[1]HDLAB!$D$1:$BI$65536,58,0)</f>
        <v>0.65</v>
      </c>
      <c r="AI95" s="5">
        <f>VLOOKUP(A95,[1]HDLAB!$D$1:$BK$65536,60,0)</f>
        <v>1.06</v>
      </c>
      <c r="AJ95" s="8">
        <f>VLOOKUP(A95,[1]HDLAB!$D$1:$CA$65536,76,0)</f>
        <v>1.3362042997351464</v>
      </c>
      <c r="AK95" s="5"/>
      <c r="AL95" s="5"/>
      <c r="AM95" s="5">
        <v>56</v>
      </c>
      <c r="AN95" s="5">
        <v>197</v>
      </c>
      <c r="AO95" s="5">
        <v>686.4</v>
      </c>
      <c r="AP95" s="9">
        <f>VLOOKUP(A95,[1]TAST!$B$1:$F$65536,5,0)</f>
        <v>0.28426395939086296</v>
      </c>
      <c r="AQ95" s="5"/>
      <c r="AR95" s="5"/>
      <c r="AS95" s="5"/>
      <c r="AT95" s="5">
        <f>VLOOKUP(A95,[1]HDLAB!$D$1:$BS$65536,68,0)</f>
        <v>0</v>
      </c>
      <c r="AU95" s="5"/>
      <c r="AV95" s="5">
        <v>1.45</v>
      </c>
      <c r="AW95" s="5">
        <v>6.5</v>
      </c>
      <c r="AX95" s="5"/>
      <c r="AY95" s="5"/>
      <c r="AZ95" s="5">
        <v>1</v>
      </c>
      <c r="BA95" s="5">
        <v>25</v>
      </c>
      <c r="BB95" s="10">
        <f t="shared" si="6"/>
        <v>6.3953488372093109E-2</v>
      </c>
      <c r="BC95" s="11">
        <f t="shared" si="7"/>
        <v>18.216000000000022</v>
      </c>
      <c r="BD95">
        <f>VLOOKUP(A95,[1]RHe!$B$1:$E$65536,4,0)</f>
        <v>33.6</v>
      </c>
      <c r="BG95" s="5"/>
      <c r="BH95" s="5"/>
      <c r="BI95" s="5"/>
      <c r="BJ95" s="5"/>
      <c r="BK95" s="5"/>
      <c r="BL95" s="5"/>
      <c r="BM95" s="5"/>
    </row>
    <row r="96" spans="1:66" customFormat="1">
      <c r="A96" s="5" t="s">
        <v>149</v>
      </c>
      <c r="B96" s="5">
        <v>1120308</v>
      </c>
      <c r="C96" s="7">
        <v>4.4800000000000004</v>
      </c>
      <c r="D96" s="7">
        <v>3.19</v>
      </c>
      <c r="E96" s="7">
        <v>9.5</v>
      </c>
      <c r="F96" s="7">
        <v>29.2</v>
      </c>
      <c r="G96" s="7">
        <v>91.5</v>
      </c>
      <c r="H96" s="7">
        <v>215</v>
      </c>
      <c r="I96" s="7"/>
      <c r="J96" s="7">
        <v>3.6</v>
      </c>
      <c r="K96" s="7">
        <v>11</v>
      </c>
      <c r="L96" s="7">
        <v>8</v>
      </c>
      <c r="M96" s="7">
        <v>80</v>
      </c>
      <c r="N96" s="7">
        <v>0.7</v>
      </c>
      <c r="O96" s="7">
        <v>176</v>
      </c>
      <c r="P96" s="7">
        <v>275</v>
      </c>
      <c r="Q96" s="7">
        <v>162</v>
      </c>
      <c r="R96" s="7">
        <v>55.2</v>
      </c>
      <c r="S96" s="7">
        <v>54.25</v>
      </c>
      <c r="T96" s="7">
        <f t="shared" si="4"/>
        <v>0.95000000000000284</v>
      </c>
      <c r="U96" s="7">
        <v>210</v>
      </c>
      <c r="V96" s="7">
        <v>41</v>
      </c>
      <c r="W96" s="7">
        <v>7</v>
      </c>
      <c r="X96" s="5"/>
      <c r="Y96" s="5">
        <v>2640</v>
      </c>
      <c r="Z96" s="5">
        <v>6.79</v>
      </c>
      <c r="AA96" s="5">
        <v>5.3</v>
      </c>
      <c r="AB96" s="5">
        <v>132</v>
      </c>
      <c r="AC96" s="5">
        <v>5.0999999999999996</v>
      </c>
      <c r="AD96" s="5"/>
      <c r="AE96" s="5">
        <v>8</v>
      </c>
      <c r="AF96">
        <f t="shared" si="5"/>
        <v>31.2</v>
      </c>
      <c r="AG96" s="5">
        <v>3.9</v>
      </c>
      <c r="AH96" s="5">
        <f>VLOOKUP(A96,[1]HDLAB!$D$1:$BI$65536,58,0)</f>
        <v>0.83</v>
      </c>
      <c r="AI96" s="5">
        <f>VLOOKUP(A96,[1]HDLAB!$D$1:$BK$65536,60,0)</f>
        <v>1.77</v>
      </c>
      <c r="AJ96" s="8">
        <f>VLOOKUP(A96,[1]HDLAB!$D$1:$CA$65536,76,0)</f>
        <v>2.0063704650795309</v>
      </c>
      <c r="AK96" s="5"/>
      <c r="AL96" s="5"/>
      <c r="AM96" s="5">
        <v>41</v>
      </c>
      <c r="AN96" s="5">
        <v>200</v>
      </c>
      <c r="AO96" s="5">
        <v>526.6</v>
      </c>
      <c r="AP96" s="9">
        <f>VLOOKUP(A96,[1]TAST!$B$1:$F$65536,5,0)</f>
        <v>0.20499999999999999</v>
      </c>
      <c r="AQ96" s="5"/>
      <c r="AR96" s="5"/>
      <c r="AS96" s="5"/>
      <c r="AT96" s="5">
        <f>VLOOKUP(A96,[1]HDLAB!$D$1:$BS$65536,68,0)</f>
        <v>0</v>
      </c>
      <c r="AU96" s="5"/>
      <c r="AV96" s="5">
        <v>0.84</v>
      </c>
      <c r="AW96" s="5"/>
      <c r="AX96" s="5"/>
      <c r="AY96" s="5"/>
      <c r="AZ96" s="5">
        <v>0</v>
      </c>
      <c r="BA96" s="5">
        <v>25</v>
      </c>
      <c r="BB96" s="10">
        <f t="shared" si="6"/>
        <v>1.751152073732724E-2</v>
      </c>
      <c r="BC96" s="11">
        <f t="shared" si="7"/>
        <v>3.7620000000000111</v>
      </c>
      <c r="BD96">
        <f>VLOOKUP(A96,[1]RHe!$B$1:$E$65536,4,0)</f>
        <v>32.1</v>
      </c>
      <c r="BG96" s="5"/>
      <c r="BH96" s="5"/>
      <c r="BI96" s="5"/>
      <c r="BJ96" s="5"/>
      <c r="BK96" s="5"/>
      <c r="BL96" s="5"/>
      <c r="BM96" s="5"/>
    </row>
    <row r="97" spans="1:66" customFormat="1">
      <c r="A97" s="5" t="s">
        <v>150</v>
      </c>
      <c r="B97" s="5">
        <v>1120309</v>
      </c>
      <c r="C97" s="7">
        <v>4.67</v>
      </c>
      <c r="D97" s="7">
        <v>3.19</v>
      </c>
      <c r="E97" s="7">
        <v>9.6999999999999993</v>
      </c>
      <c r="F97" s="7">
        <v>31.1</v>
      </c>
      <c r="G97" s="7">
        <v>97.5</v>
      </c>
      <c r="H97" s="7">
        <v>123</v>
      </c>
      <c r="I97" s="7"/>
      <c r="J97" s="7">
        <v>3.5</v>
      </c>
      <c r="K97" s="7">
        <v>20</v>
      </c>
      <c r="L97" s="7">
        <v>17</v>
      </c>
      <c r="M97" s="7">
        <v>96</v>
      </c>
      <c r="N97" s="7">
        <v>1.3</v>
      </c>
      <c r="O97" s="7">
        <v>102</v>
      </c>
      <c r="P97" s="7">
        <v>86</v>
      </c>
      <c r="Q97" s="7">
        <v>113</v>
      </c>
      <c r="R97" s="7">
        <v>67.900000000000006</v>
      </c>
      <c r="S97" s="7">
        <v>64.8</v>
      </c>
      <c r="T97" s="7">
        <f t="shared" si="4"/>
        <v>3.1000000000000085</v>
      </c>
      <c r="U97" s="7">
        <v>240</v>
      </c>
      <c r="V97" s="7">
        <v>61</v>
      </c>
      <c r="W97" s="7">
        <v>17</v>
      </c>
      <c r="X97" s="5"/>
      <c r="Y97" s="5">
        <v>2640</v>
      </c>
      <c r="Z97" s="5">
        <v>8.09</v>
      </c>
      <c r="AA97" s="5">
        <v>7</v>
      </c>
      <c r="AB97" s="5">
        <v>137</v>
      </c>
      <c r="AC97" s="5">
        <v>4.7</v>
      </c>
      <c r="AD97" s="5"/>
      <c r="AE97" s="5">
        <v>8.5</v>
      </c>
      <c r="AF97">
        <f t="shared" si="5"/>
        <v>24.65</v>
      </c>
      <c r="AG97" s="5">
        <v>2.9</v>
      </c>
      <c r="AH97" s="5">
        <f>VLOOKUP(A97,[1]HDLAB!$D$1:$BI$65536,58,0)</f>
        <v>0.72</v>
      </c>
      <c r="AI97" s="5">
        <f>VLOOKUP(A97,[1]HDLAB!$D$1:$BK$65536,60,0)</f>
        <v>1.28</v>
      </c>
      <c r="AJ97" s="8">
        <f>VLOOKUP(A97,[1]HDLAB!$D$1:$CA$65536,76,0)</f>
        <v>1.5443236719924331</v>
      </c>
      <c r="AK97" s="5"/>
      <c r="AL97" s="5"/>
      <c r="AM97" s="5">
        <v>61</v>
      </c>
      <c r="AN97" s="5">
        <v>197</v>
      </c>
      <c r="AO97" s="5">
        <v>426.2</v>
      </c>
      <c r="AP97" s="9">
        <f>VLOOKUP(A97,[1]TAST!$B$1:$F$65536,5,0)</f>
        <v>0.30964467005076141</v>
      </c>
      <c r="AQ97" s="5"/>
      <c r="AR97" s="5"/>
      <c r="AS97" s="5"/>
      <c r="AT97" s="5">
        <f>VLOOKUP(A97,[1]HDLAB!$D$1:$BS$65536,68,0)</f>
        <v>0</v>
      </c>
      <c r="AU97" s="5"/>
      <c r="AV97" s="5">
        <v>1.4</v>
      </c>
      <c r="AW97" s="5"/>
      <c r="AX97" s="5"/>
      <c r="AY97" s="5"/>
      <c r="AZ97" s="5">
        <v>0</v>
      </c>
      <c r="BA97" s="5">
        <v>12.5</v>
      </c>
      <c r="BB97" s="10">
        <f t="shared" si="6"/>
        <v>4.7839506172839642E-2</v>
      </c>
      <c r="BC97" s="11">
        <f t="shared" si="7"/>
        <v>12.741000000000035</v>
      </c>
      <c r="BD97">
        <f>VLOOKUP(A97,[1]RHe!$B$1:$E$65536,4,0)</f>
        <v>31.4</v>
      </c>
      <c r="BG97" s="5"/>
      <c r="BH97" s="5"/>
      <c r="BI97" s="5"/>
      <c r="BJ97" s="5"/>
      <c r="BK97" s="5"/>
      <c r="BL97" s="5"/>
      <c r="BM97" s="5"/>
      <c r="BN97" s="5"/>
    </row>
    <row r="98" spans="1:66" customFormat="1">
      <c r="A98" s="5" t="s">
        <v>151</v>
      </c>
      <c r="B98" s="5">
        <v>1120309</v>
      </c>
      <c r="C98" s="7">
        <v>5.69</v>
      </c>
      <c r="D98" s="7">
        <v>3.51</v>
      </c>
      <c r="E98" s="7">
        <v>11.1</v>
      </c>
      <c r="F98" s="7">
        <v>32.9</v>
      </c>
      <c r="G98" s="7">
        <v>93.7</v>
      </c>
      <c r="H98" s="7">
        <v>165</v>
      </c>
      <c r="I98" s="7"/>
      <c r="J98" s="7">
        <v>4.3</v>
      </c>
      <c r="K98" s="7">
        <v>10</v>
      </c>
      <c r="L98" s="7">
        <v>10</v>
      </c>
      <c r="M98" s="7">
        <v>56</v>
      </c>
      <c r="N98" s="7">
        <v>0.8</v>
      </c>
      <c r="O98" s="7">
        <v>174</v>
      </c>
      <c r="P98" s="7">
        <v>73</v>
      </c>
      <c r="Q98" s="7"/>
      <c r="R98" s="7">
        <v>57.6</v>
      </c>
      <c r="S98" s="7">
        <v>55.5</v>
      </c>
      <c r="T98" s="7">
        <f t="shared" si="4"/>
        <v>2.1000000000000014</v>
      </c>
      <c r="U98" s="7">
        <v>240</v>
      </c>
      <c r="V98" s="7">
        <v>71</v>
      </c>
      <c r="W98" s="7">
        <v>13</v>
      </c>
      <c r="X98" s="5"/>
      <c r="Y98" s="5">
        <v>2640</v>
      </c>
      <c r="Z98" s="5">
        <v>11.51</v>
      </c>
      <c r="AA98" s="5">
        <v>6.5</v>
      </c>
      <c r="AB98" s="5">
        <v>139</v>
      </c>
      <c r="AC98" s="5">
        <v>6</v>
      </c>
      <c r="AD98" s="5"/>
      <c r="AE98" s="5">
        <v>8.3000000000000007</v>
      </c>
      <c r="AF98">
        <f t="shared" si="5"/>
        <v>37.35</v>
      </c>
      <c r="AG98" s="5">
        <v>4.5</v>
      </c>
      <c r="AH98" s="5">
        <f>VLOOKUP(A98,[1]HDLAB!$D$1:$BI$65536,58,0)</f>
        <v>0.82</v>
      </c>
      <c r="AI98" s="5">
        <f>VLOOKUP(A98,[1]HDLAB!$D$1:$BK$65536,60,0)</f>
        <v>1.7</v>
      </c>
      <c r="AJ98" s="8">
        <f>VLOOKUP(A98,[1]HDLAB!$D$1:$CA$65536,76,0)</f>
        <v>2.0169258905594636</v>
      </c>
      <c r="AK98" s="5"/>
      <c r="AL98" s="5"/>
      <c r="AM98" s="5">
        <v>66</v>
      </c>
      <c r="AN98" s="5">
        <v>191</v>
      </c>
      <c r="AO98" s="5">
        <v>858.2</v>
      </c>
      <c r="AP98" s="9">
        <f>VLOOKUP(A98,[1]TAST!$B$1:$F$65536,5,0)</f>
        <v>0.34554973821989526</v>
      </c>
      <c r="AQ98" s="5"/>
      <c r="AR98" s="5"/>
      <c r="AS98" s="5"/>
      <c r="AT98" s="5">
        <f>VLOOKUP(A98,[1]HDLAB!$D$1:$BS$65536,68,0)</f>
        <v>0</v>
      </c>
      <c r="AU98" s="5"/>
      <c r="AV98" s="5">
        <v>1.82</v>
      </c>
      <c r="AW98" s="5"/>
      <c r="AX98" s="5"/>
      <c r="AY98" s="5"/>
      <c r="AZ98" s="5">
        <v>0</v>
      </c>
      <c r="BA98" s="5">
        <v>12.5</v>
      </c>
      <c r="BB98" s="10">
        <f t="shared" si="6"/>
        <v>3.7837837837837861E-2</v>
      </c>
      <c r="BC98" s="11">
        <f t="shared" si="7"/>
        <v>8.7570000000000068</v>
      </c>
      <c r="BD98">
        <f>VLOOKUP(A98,[1]RHe!$B$1:$E$65536,4,0)</f>
        <v>35</v>
      </c>
      <c r="BG98" s="5"/>
      <c r="BH98" s="5"/>
      <c r="BI98" s="5"/>
      <c r="BJ98" s="5"/>
      <c r="BK98" s="5"/>
      <c r="BL98" s="5"/>
      <c r="BM98" s="5"/>
      <c r="BN98" s="5"/>
    </row>
    <row r="99" spans="1:66" customFormat="1">
      <c r="A99" s="5" t="s">
        <v>152</v>
      </c>
      <c r="B99" s="5">
        <v>1120309</v>
      </c>
      <c r="C99" s="7">
        <v>4.97</v>
      </c>
      <c r="D99" s="7">
        <v>2.87</v>
      </c>
      <c r="E99" s="7">
        <v>8.4</v>
      </c>
      <c r="F99" s="7">
        <v>24.9</v>
      </c>
      <c r="G99" s="7">
        <v>86.8</v>
      </c>
      <c r="H99" s="7">
        <v>166</v>
      </c>
      <c r="I99" s="7"/>
      <c r="J99" s="7">
        <v>4</v>
      </c>
      <c r="K99" s="7">
        <v>62</v>
      </c>
      <c r="L99" s="7">
        <v>53</v>
      </c>
      <c r="M99" s="7">
        <v>83</v>
      </c>
      <c r="N99" s="7">
        <v>1</v>
      </c>
      <c r="O99" s="7">
        <v>121</v>
      </c>
      <c r="P99" s="7">
        <v>80</v>
      </c>
      <c r="Q99" s="7">
        <v>149</v>
      </c>
      <c r="R99" s="7">
        <v>68.25</v>
      </c>
      <c r="S99" s="7">
        <v>65.5</v>
      </c>
      <c r="T99" s="7">
        <f t="shared" si="4"/>
        <v>2.75</v>
      </c>
      <c r="U99" s="7">
        <v>225</v>
      </c>
      <c r="V99" s="7">
        <v>94</v>
      </c>
      <c r="W99" s="7">
        <v>26</v>
      </c>
      <c r="X99" s="5"/>
      <c r="Y99" s="5">
        <v>2640</v>
      </c>
      <c r="Z99" s="5">
        <v>8.92</v>
      </c>
      <c r="AA99" s="5">
        <v>7.2</v>
      </c>
      <c r="AB99" s="5">
        <v>138</v>
      </c>
      <c r="AC99" s="5">
        <v>4.5999999999999996</v>
      </c>
      <c r="AD99" s="5"/>
      <c r="AE99" s="5">
        <v>8.5</v>
      </c>
      <c r="AF99">
        <f t="shared" si="5"/>
        <v>57.8</v>
      </c>
      <c r="AG99" s="5">
        <v>6.8</v>
      </c>
      <c r="AH99" s="5">
        <f>VLOOKUP(A99,[1]HDLAB!$D$1:$BI$65536,58,0)</f>
        <v>0.72</v>
      </c>
      <c r="AI99" s="5">
        <f>VLOOKUP(A99,[1]HDLAB!$D$1:$BK$65536,60,0)</f>
        <v>1.29</v>
      </c>
      <c r="AJ99" s="8">
        <f>VLOOKUP(A99,[1]HDLAB!$D$1:$CA$65536,76,0)</f>
        <v>1.5272990811133114</v>
      </c>
      <c r="AK99" s="5"/>
      <c r="AL99" s="5"/>
      <c r="AM99" s="5">
        <v>42</v>
      </c>
      <c r="AN99" s="5">
        <v>167</v>
      </c>
      <c r="AO99" s="5">
        <v>1268.8</v>
      </c>
      <c r="AP99" s="9">
        <f>VLOOKUP(A99,[1]TAST!$B$1:$F$65536,5,0)</f>
        <v>0.25149700598802394</v>
      </c>
      <c r="AQ99" s="5"/>
      <c r="AR99" s="5"/>
      <c r="AS99" s="5"/>
      <c r="AT99" s="5">
        <f>VLOOKUP(A99,[1]HDLAB!$D$1:$BS$65536,68,0)</f>
        <v>0</v>
      </c>
      <c r="AU99" s="5"/>
      <c r="AV99" s="5">
        <v>1.24</v>
      </c>
      <c r="AW99" s="5">
        <v>7.1</v>
      </c>
      <c r="AX99" s="5"/>
      <c r="AY99" s="5"/>
      <c r="AZ99" s="5">
        <v>0</v>
      </c>
      <c r="BA99" s="5">
        <v>50</v>
      </c>
      <c r="BB99" s="10">
        <f t="shared" si="6"/>
        <v>4.1984732824427481E-2</v>
      </c>
      <c r="BC99" s="11">
        <f t="shared" si="7"/>
        <v>11.385</v>
      </c>
      <c r="BD99">
        <f>VLOOKUP(A99,[1]RHe!$B$1:$E$65536,4,0)</f>
        <v>28.7</v>
      </c>
      <c r="BG99" s="5"/>
      <c r="BH99" s="5"/>
      <c r="BI99" s="5"/>
      <c r="BJ99" s="5"/>
      <c r="BK99" s="5"/>
      <c r="BL99" s="5"/>
      <c r="BM99" s="5"/>
      <c r="BN99" s="5"/>
    </row>
    <row r="100" spans="1:66" customFormat="1">
      <c r="A100" s="5" t="s">
        <v>153</v>
      </c>
      <c r="B100" s="5">
        <v>1120309</v>
      </c>
      <c r="C100" s="7">
        <v>4.9400000000000004</v>
      </c>
      <c r="D100" s="7">
        <v>3.58</v>
      </c>
      <c r="E100" s="7">
        <v>10.5</v>
      </c>
      <c r="F100" s="7">
        <v>31.2</v>
      </c>
      <c r="G100" s="7">
        <v>87.2</v>
      </c>
      <c r="H100" s="7">
        <v>189</v>
      </c>
      <c r="I100" s="7"/>
      <c r="J100" s="7">
        <v>3.6</v>
      </c>
      <c r="K100" s="7">
        <v>18</v>
      </c>
      <c r="L100" s="7">
        <v>20</v>
      </c>
      <c r="M100" s="7">
        <v>121</v>
      </c>
      <c r="N100" s="7">
        <v>0.8</v>
      </c>
      <c r="O100" s="7">
        <v>208</v>
      </c>
      <c r="P100" s="7">
        <v>246</v>
      </c>
      <c r="Q100" s="7"/>
      <c r="R100" s="7">
        <v>57.1</v>
      </c>
      <c r="S100" s="7">
        <v>55.6</v>
      </c>
      <c r="T100" s="7">
        <f t="shared" si="4"/>
        <v>1.5</v>
      </c>
      <c r="U100" s="7">
        <v>230</v>
      </c>
      <c r="V100" s="7">
        <v>59</v>
      </c>
      <c r="W100" s="7">
        <v>13</v>
      </c>
      <c r="X100" s="5"/>
      <c r="Y100" s="5">
        <v>2640</v>
      </c>
      <c r="Z100" s="5">
        <v>9.35</v>
      </c>
      <c r="AA100" s="5">
        <v>6.2</v>
      </c>
      <c r="AB100" s="5">
        <v>135</v>
      </c>
      <c r="AC100" s="5">
        <v>4.9000000000000004</v>
      </c>
      <c r="AD100" s="5"/>
      <c r="AE100" s="5">
        <v>9.1999999999999993</v>
      </c>
      <c r="AF100">
        <f t="shared" si="5"/>
        <v>27.599999999999998</v>
      </c>
      <c r="AG100" s="5">
        <v>3</v>
      </c>
      <c r="AH100" s="5">
        <f>VLOOKUP(A100,[1]HDLAB!$D$1:$BI$65536,58,0)</f>
        <v>0.78</v>
      </c>
      <c r="AI100" s="5">
        <f>VLOOKUP(A100,[1]HDLAB!$D$1:$BK$65536,60,0)</f>
        <v>1.51</v>
      </c>
      <c r="AJ100" s="8">
        <f>VLOOKUP(A100,[1]HDLAB!$D$1:$CA$65536,76,0)</f>
        <v>1.749425042362077</v>
      </c>
      <c r="AK100" s="5"/>
      <c r="AL100" s="5"/>
      <c r="AM100" s="5">
        <v>76</v>
      </c>
      <c r="AN100" s="5">
        <v>238</v>
      </c>
      <c r="AO100" s="5">
        <v>252.8</v>
      </c>
      <c r="AP100" s="9">
        <f>VLOOKUP(A100,[1]TAST!$B$1:$F$65536,5,0)</f>
        <v>0.31932773109243695</v>
      </c>
      <c r="AQ100" s="5"/>
      <c r="AR100" s="5"/>
      <c r="AS100" s="5"/>
      <c r="AT100" s="5">
        <f>VLOOKUP(A100,[1]HDLAB!$D$1:$BS$65536,68,0)</f>
        <v>0</v>
      </c>
      <c r="AU100" s="5"/>
      <c r="AV100" s="5">
        <v>1.46</v>
      </c>
      <c r="AW100" s="5"/>
      <c r="AX100" s="5"/>
      <c r="AY100" s="5"/>
      <c r="AZ100" s="5">
        <v>0</v>
      </c>
      <c r="BA100" s="5">
        <v>25</v>
      </c>
      <c r="BB100" s="10">
        <f t="shared" si="6"/>
        <v>2.6978417266187049E-2</v>
      </c>
      <c r="BC100" s="11">
        <f t="shared" si="7"/>
        <v>6.0750000000000002</v>
      </c>
      <c r="BD100">
        <f>VLOOKUP(A100,[1]RHe!$B$1:$E$65536,4,0)</f>
        <v>32.9</v>
      </c>
      <c r="BG100" s="5"/>
      <c r="BH100" s="5"/>
      <c r="BI100" s="5"/>
      <c r="BJ100" s="5"/>
      <c r="BK100" s="5"/>
      <c r="BL100" s="5"/>
      <c r="BM100" s="5"/>
      <c r="BN100" s="5"/>
    </row>
    <row r="101" spans="1:66" customFormat="1">
      <c r="A101" s="5" t="s">
        <v>154</v>
      </c>
      <c r="B101" s="5">
        <v>1120309</v>
      </c>
      <c r="C101" s="7">
        <v>8.6</v>
      </c>
      <c r="D101" s="7">
        <v>3.97</v>
      </c>
      <c r="E101" s="7">
        <v>11</v>
      </c>
      <c r="F101" s="7">
        <v>33.1</v>
      </c>
      <c r="G101" s="7">
        <v>83.4</v>
      </c>
      <c r="H101" s="7">
        <v>168</v>
      </c>
      <c r="I101" s="7"/>
      <c r="J101" s="7">
        <v>3.9</v>
      </c>
      <c r="K101" s="7">
        <v>7</v>
      </c>
      <c r="L101" s="7">
        <v>9</v>
      </c>
      <c r="M101" s="7">
        <v>36</v>
      </c>
      <c r="N101" s="7">
        <v>0.7</v>
      </c>
      <c r="O101" s="7">
        <v>148</v>
      </c>
      <c r="P101" s="7">
        <v>109</v>
      </c>
      <c r="Q101" s="7"/>
      <c r="R101" s="7">
        <v>59.4</v>
      </c>
      <c r="S101" s="7">
        <v>57.3</v>
      </c>
      <c r="T101" s="7">
        <f t="shared" si="4"/>
        <v>2.1000000000000014</v>
      </c>
      <c r="U101" s="7">
        <v>240</v>
      </c>
      <c r="V101" s="7">
        <v>72</v>
      </c>
      <c r="W101" s="7">
        <v>17</v>
      </c>
      <c r="X101" s="5"/>
      <c r="Y101" s="5">
        <v>2640</v>
      </c>
      <c r="Z101" s="5">
        <v>11.53</v>
      </c>
      <c r="AA101" s="5">
        <v>7.1</v>
      </c>
      <c r="AB101" s="5">
        <v>142</v>
      </c>
      <c r="AC101" s="5">
        <v>4.8</v>
      </c>
      <c r="AD101" s="5"/>
      <c r="AE101" s="5">
        <v>7.9</v>
      </c>
      <c r="AF101">
        <f t="shared" si="5"/>
        <v>50.56</v>
      </c>
      <c r="AG101" s="5">
        <v>6.4</v>
      </c>
      <c r="AH101" s="5">
        <f>VLOOKUP(A101,[1]HDLAB!$D$1:$BI$65536,58,0)</f>
        <v>0.76</v>
      </c>
      <c r="AI101" s="5">
        <f>VLOOKUP(A101,[1]HDLAB!$D$1:$BK$65536,60,0)</f>
        <v>1.44</v>
      </c>
      <c r="AJ101" s="8">
        <f>VLOOKUP(A101,[1]HDLAB!$D$1:$CA$65536,76,0)</f>
        <v>1.705401125960706</v>
      </c>
      <c r="AK101" s="5"/>
      <c r="AL101" s="5"/>
      <c r="AM101" s="5">
        <v>49</v>
      </c>
      <c r="AN101" s="5">
        <v>236</v>
      </c>
      <c r="AO101" s="5">
        <v>287.3</v>
      </c>
      <c r="AP101" s="9">
        <f>VLOOKUP(A101,[1]TAST!$B$1:$F$65536,5,0)</f>
        <v>0.2076271186440678</v>
      </c>
      <c r="AQ101" s="5"/>
      <c r="AR101" s="5"/>
      <c r="AS101" s="5"/>
      <c r="AT101" s="5">
        <f>VLOOKUP(A101,[1]HDLAB!$D$1:$BS$65536,68,0)</f>
        <v>0</v>
      </c>
      <c r="AU101" s="5"/>
      <c r="AV101" s="5">
        <v>1.37</v>
      </c>
      <c r="AW101" s="5"/>
      <c r="AX101" s="5"/>
      <c r="AY101" s="5"/>
      <c r="AZ101" s="5">
        <v>0</v>
      </c>
      <c r="BA101" s="5">
        <v>12.5</v>
      </c>
      <c r="BB101" s="10">
        <f t="shared" si="6"/>
        <v>3.6649214659685889E-2</v>
      </c>
      <c r="BC101" s="11">
        <f t="shared" si="7"/>
        <v>8.9460000000000051</v>
      </c>
      <c r="BD101">
        <f>VLOOKUP(A101,[1]RHe!$B$1:$E$65536,4,0)</f>
        <v>32.4</v>
      </c>
      <c r="BG101" s="5"/>
      <c r="BH101" s="5"/>
      <c r="BI101" s="5"/>
      <c r="BJ101" s="5"/>
      <c r="BK101" s="5"/>
      <c r="BL101" s="5"/>
      <c r="BM101" s="5"/>
      <c r="BN101" s="5"/>
    </row>
    <row r="102" spans="1:66" customFormat="1">
      <c r="A102" s="5" t="s">
        <v>155</v>
      </c>
      <c r="B102" s="5">
        <v>1120309</v>
      </c>
      <c r="C102" s="7">
        <v>8.0299999999999994</v>
      </c>
      <c r="D102" s="7">
        <v>3.52</v>
      </c>
      <c r="E102" s="7">
        <v>10.6</v>
      </c>
      <c r="F102" s="7">
        <v>30.9</v>
      </c>
      <c r="G102" s="7">
        <v>87.8</v>
      </c>
      <c r="H102" s="7">
        <v>200</v>
      </c>
      <c r="I102" s="7"/>
      <c r="J102" s="7">
        <v>4</v>
      </c>
      <c r="K102" s="7">
        <v>29</v>
      </c>
      <c r="L102" s="7">
        <v>43</v>
      </c>
      <c r="M102" s="7">
        <v>107</v>
      </c>
      <c r="N102" s="7">
        <v>0.7</v>
      </c>
      <c r="O102" s="7">
        <v>134</v>
      </c>
      <c r="P102" s="7">
        <v>77</v>
      </c>
      <c r="Q102" s="7">
        <v>84</v>
      </c>
      <c r="R102" s="7">
        <v>57.3</v>
      </c>
      <c r="S102" s="7">
        <v>55.1</v>
      </c>
      <c r="T102" s="7">
        <f t="shared" si="4"/>
        <v>2.1999999999999957</v>
      </c>
      <c r="U102" s="7">
        <v>240</v>
      </c>
      <c r="V102" s="7">
        <v>71</v>
      </c>
      <c r="W102" s="7">
        <v>16</v>
      </c>
      <c r="X102" s="5"/>
      <c r="Y102" s="5">
        <v>2640</v>
      </c>
      <c r="Z102" s="5">
        <v>8.65</v>
      </c>
      <c r="AA102" s="5">
        <v>6.5</v>
      </c>
      <c r="AB102" s="5">
        <v>135</v>
      </c>
      <c r="AC102" s="5">
        <v>4.4000000000000004</v>
      </c>
      <c r="AD102" s="5"/>
      <c r="AE102" s="5">
        <v>8.6999999999999993</v>
      </c>
      <c r="AF102">
        <f t="shared" si="5"/>
        <v>52.199999999999996</v>
      </c>
      <c r="AG102" s="5">
        <v>6</v>
      </c>
      <c r="AH102" s="5">
        <f>VLOOKUP(A102,[1]HDLAB!$D$1:$BI$65536,58,0)</f>
        <v>0.77</v>
      </c>
      <c r="AI102" s="5">
        <f>VLOOKUP(A102,[1]HDLAB!$D$1:$BK$65536,60,0)</f>
        <v>1.49</v>
      </c>
      <c r="AJ102" s="8">
        <f>VLOOKUP(A102,[1]HDLAB!$D$1:$CA$65536,76,0)</f>
        <v>1.7714599156458788</v>
      </c>
      <c r="AK102" s="5"/>
      <c r="AL102" s="5"/>
      <c r="AM102" s="5">
        <v>96</v>
      </c>
      <c r="AN102" s="5">
        <v>267</v>
      </c>
      <c r="AO102" s="5">
        <v>878.1</v>
      </c>
      <c r="AP102" s="9">
        <f>VLOOKUP(A102,[1]TAST!$B$1:$F$65536,5,0)</f>
        <v>0.3595505617977528</v>
      </c>
      <c r="AQ102" s="5"/>
      <c r="AR102" s="5"/>
      <c r="AS102" s="5"/>
      <c r="AT102" s="5">
        <f>VLOOKUP(A102,[1]HDLAB!$D$1:$BS$65536,68,0)</f>
        <v>0</v>
      </c>
      <c r="AU102" s="5"/>
      <c r="AV102" s="5">
        <v>1.45</v>
      </c>
      <c r="AW102" s="5">
        <v>6.2</v>
      </c>
      <c r="AX102" s="5"/>
      <c r="AY102" s="5"/>
      <c r="AZ102" s="5">
        <v>0.75</v>
      </c>
      <c r="BA102" s="5">
        <v>50</v>
      </c>
      <c r="BB102" s="10">
        <f t="shared" si="6"/>
        <v>3.9927404718693209E-2</v>
      </c>
      <c r="BC102" s="11">
        <f t="shared" si="7"/>
        <v>8.9099999999999824</v>
      </c>
      <c r="BD102">
        <f>VLOOKUP(A102,[1]RHe!$B$1:$E$65536,4,0)</f>
        <v>33.700000000000003</v>
      </c>
      <c r="BG102" s="5"/>
      <c r="BH102" s="5"/>
      <c r="BI102" s="5"/>
      <c r="BJ102" s="5"/>
      <c r="BK102" s="5"/>
      <c r="BL102" s="5"/>
      <c r="BM102" s="5"/>
      <c r="BN102" s="5"/>
    </row>
    <row r="103" spans="1:66" customFormat="1">
      <c r="A103" s="5" t="s">
        <v>156</v>
      </c>
      <c r="B103" s="5">
        <v>1120309</v>
      </c>
      <c r="C103" s="7">
        <v>6.05</v>
      </c>
      <c r="D103" s="7">
        <v>3.8</v>
      </c>
      <c r="E103" s="7">
        <v>11.1</v>
      </c>
      <c r="F103" s="7">
        <v>33.4</v>
      </c>
      <c r="G103" s="7">
        <v>87.9</v>
      </c>
      <c r="H103" s="7">
        <v>266</v>
      </c>
      <c r="I103" s="7"/>
      <c r="J103" s="7">
        <v>4</v>
      </c>
      <c r="K103" s="7">
        <v>14</v>
      </c>
      <c r="L103" s="7">
        <v>11</v>
      </c>
      <c r="M103" s="7">
        <v>91</v>
      </c>
      <c r="N103" s="7">
        <v>0.7</v>
      </c>
      <c r="O103" s="7">
        <v>181</v>
      </c>
      <c r="P103" s="7">
        <v>153</v>
      </c>
      <c r="Q103" s="7"/>
      <c r="R103" s="7">
        <v>59.3</v>
      </c>
      <c r="S103" s="7">
        <v>57</v>
      </c>
      <c r="T103" s="7">
        <f t="shared" si="4"/>
        <v>2.2999999999999972</v>
      </c>
      <c r="U103" s="7">
        <v>240</v>
      </c>
      <c r="V103" s="7">
        <v>89</v>
      </c>
      <c r="W103" s="7">
        <v>20</v>
      </c>
      <c r="X103" s="5"/>
      <c r="Y103" s="5">
        <v>2640</v>
      </c>
      <c r="Z103" s="5">
        <v>11.43</v>
      </c>
      <c r="AA103" s="5">
        <v>7.7</v>
      </c>
      <c r="AB103" s="5">
        <v>137</v>
      </c>
      <c r="AC103" s="5">
        <v>4.8</v>
      </c>
      <c r="AD103" s="5"/>
      <c r="AE103" s="5">
        <v>11.1</v>
      </c>
      <c r="AF103">
        <f t="shared" si="5"/>
        <v>67.709999999999994</v>
      </c>
      <c r="AG103" s="5">
        <v>6.1</v>
      </c>
      <c r="AH103" s="5">
        <f>VLOOKUP(A103,[1]HDLAB!$D$1:$BI$65536,58,0)</f>
        <v>0.78</v>
      </c>
      <c r="AI103" s="5">
        <f>VLOOKUP(A103,[1]HDLAB!$D$1:$BK$65536,60,0)</f>
        <v>1.49</v>
      </c>
      <c r="AJ103" s="8">
        <f>VLOOKUP(A103,[1]HDLAB!$D$1:$CA$65536,76,0)</f>
        <v>1.7761884486324335</v>
      </c>
      <c r="AK103" s="5"/>
      <c r="AL103" s="5"/>
      <c r="AM103" s="5">
        <v>63</v>
      </c>
      <c r="AN103" s="5">
        <v>267</v>
      </c>
      <c r="AO103" s="5">
        <v>567.70000000000005</v>
      </c>
      <c r="AP103" s="9">
        <f>VLOOKUP(A103,[1]TAST!$B$1:$F$65536,5,0)</f>
        <v>0.23595505617977527</v>
      </c>
      <c r="AQ103" s="5"/>
      <c r="AR103" s="5"/>
      <c r="AS103" s="5"/>
      <c r="AT103" s="5">
        <f>VLOOKUP(A103,[1]HDLAB!$D$1:$BS$65536,68,0)</f>
        <v>678</v>
      </c>
      <c r="AU103" s="5"/>
      <c r="AV103" s="5">
        <v>1.48</v>
      </c>
      <c r="AW103" s="5"/>
      <c r="AX103" s="5"/>
      <c r="AY103" s="5"/>
      <c r="AZ103" s="5">
        <v>2.25</v>
      </c>
      <c r="BA103" s="5">
        <v>50</v>
      </c>
      <c r="BB103" s="10">
        <f t="shared" si="6"/>
        <v>4.0350877192982408E-2</v>
      </c>
      <c r="BC103" s="11">
        <f t="shared" si="7"/>
        <v>9.4529999999999887</v>
      </c>
      <c r="BD103">
        <f>VLOOKUP(A103,[1]RHe!$B$1:$E$65536,4,0)</f>
        <v>33.6</v>
      </c>
      <c r="BG103" s="5"/>
      <c r="BH103" s="5"/>
      <c r="BI103" s="5"/>
      <c r="BJ103" s="5"/>
      <c r="BK103" s="5"/>
      <c r="BL103" s="5"/>
      <c r="BM103" s="5"/>
      <c r="BN103" s="5"/>
    </row>
    <row r="104" spans="1:66" customFormat="1">
      <c r="A104" s="5" t="s">
        <v>157</v>
      </c>
      <c r="B104" s="5">
        <v>1120309</v>
      </c>
      <c r="C104" s="7">
        <v>4.9800000000000004</v>
      </c>
      <c r="D104" s="7">
        <v>3.52</v>
      </c>
      <c r="E104" s="7">
        <v>11.2</v>
      </c>
      <c r="F104" s="7">
        <v>33.799999999999997</v>
      </c>
      <c r="G104" s="7">
        <v>96</v>
      </c>
      <c r="H104" s="7">
        <v>174</v>
      </c>
      <c r="I104" s="7"/>
      <c r="J104" s="7">
        <v>3.7</v>
      </c>
      <c r="K104" s="7">
        <v>11</v>
      </c>
      <c r="L104" s="7">
        <v>11</v>
      </c>
      <c r="M104" s="7">
        <v>82</v>
      </c>
      <c r="N104" s="7">
        <v>0.7</v>
      </c>
      <c r="O104" s="7">
        <v>119</v>
      </c>
      <c r="P104" s="7">
        <v>101</v>
      </c>
      <c r="Q104" s="7"/>
      <c r="R104" s="7">
        <v>70</v>
      </c>
      <c r="S104" s="7">
        <v>68.2</v>
      </c>
      <c r="T104" s="7">
        <f t="shared" si="4"/>
        <v>1.7999999999999972</v>
      </c>
      <c r="U104" s="7">
        <v>220</v>
      </c>
      <c r="V104" s="7">
        <v>74</v>
      </c>
      <c r="W104" s="7">
        <v>21</v>
      </c>
      <c r="X104" s="5"/>
      <c r="Y104" s="5">
        <v>2640</v>
      </c>
      <c r="Z104" s="5">
        <v>12.18</v>
      </c>
      <c r="AA104" s="5">
        <v>8.4</v>
      </c>
      <c r="AB104" s="5">
        <v>139</v>
      </c>
      <c r="AC104" s="5">
        <v>5.4</v>
      </c>
      <c r="AD104" s="5"/>
      <c r="AE104" s="5">
        <v>8.4</v>
      </c>
      <c r="AF104">
        <f t="shared" si="5"/>
        <v>47.88</v>
      </c>
      <c r="AG104" s="5">
        <v>5.7</v>
      </c>
      <c r="AH104" s="5">
        <f>VLOOKUP(A104,[1]HDLAB!$D$1:$BI$65536,58,0)</f>
        <v>0.72</v>
      </c>
      <c r="AI104" s="5">
        <f>VLOOKUP(A104,[1]HDLAB!$D$1:$BK$65536,60,0)</f>
        <v>1.26</v>
      </c>
      <c r="AJ104" s="8">
        <f>VLOOKUP(A104,[1]HDLAB!$D$1:$CA$65536,76,0)</f>
        <v>1.4481111786239205</v>
      </c>
      <c r="AK104" s="5"/>
      <c r="AL104" s="5"/>
      <c r="AM104" s="5">
        <v>77</v>
      </c>
      <c r="AN104" s="5">
        <v>208</v>
      </c>
      <c r="AO104" s="5">
        <v>201.6</v>
      </c>
      <c r="AP104" s="9">
        <f>VLOOKUP(A104,[1]TAST!$B$1:$F$65536,5,0)</f>
        <v>0.37019230769230771</v>
      </c>
      <c r="AQ104" s="5"/>
      <c r="AR104" s="5"/>
      <c r="AS104" s="5"/>
      <c r="AT104" s="5">
        <f>VLOOKUP(A104,[1]HDLAB!$D$1:$BS$65536,68,0)</f>
        <v>0</v>
      </c>
      <c r="AU104" s="5"/>
      <c r="AV104" s="5">
        <v>1.27</v>
      </c>
      <c r="AW104" s="5"/>
      <c r="AX104" s="5"/>
      <c r="AY104" s="5"/>
      <c r="AZ104" s="5">
        <v>0</v>
      </c>
      <c r="BA104" s="5">
        <v>25</v>
      </c>
      <c r="BB104" s="10">
        <f t="shared" si="6"/>
        <v>2.63929618768328E-2</v>
      </c>
      <c r="BC104" s="11">
        <f t="shared" si="7"/>
        <v>7.5059999999999878</v>
      </c>
      <c r="BD104">
        <f>VLOOKUP(A104,[1]RHe!$B$1:$E$65536,4,0)</f>
        <v>34.9</v>
      </c>
      <c r="BG104" s="5"/>
      <c r="BH104" s="5"/>
      <c r="BI104" s="5"/>
      <c r="BJ104" s="5"/>
      <c r="BK104" s="5"/>
      <c r="BL104" s="5"/>
      <c r="BM104" s="5"/>
      <c r="BN104" s="5"/>
    </row>
    <row r="105" spans="1:66" customFormat="1">
      <c r="A105" s="5" t="s">
        <v>158</v>
      </c>
      <c r="B105" s="5">
        <v>1120309</v>
      </c>
      <c r="C105" s="7">
        <v>8.18</v>
      </c>
      <c r="D105" s="7">
        <v>1.75</v>
      </c>
      <c r="E105" s="7">
        <v>6.3</v>
      </c>
      <c r="F105" s="7">
        <v>19.100000000000001</v>
      </c>
      <c r="G105" s="7">
        <v>109.1</v>
      </c>
      <c r="H105" s="7">
        <v>202</v>
      </c>
      <c r="I105" s="7"/>
      <c r="J105" s="7">
        <v>4</v>
      </c>
      <c r="K105" s="7">
        <v>20</v>
      </c>
      <c r="L105" s="7">
        <v>15</v>
      </c>
      <c r="M105" s="7">
        <v>112</v>
      </c>
      <c r="N105" s="7">
        <v>0.8</v>
      </c>
      <c r="O105" s="7">
        <v>144</v>
      </c>
      <c r="P105" s="7">
        <v>203</v>
      </c>
      <c r="Q105" s="7"/>
      <c r="R105" s="7">
        <v>70.400000000000006</v>
      </c>
      <c r="S105" s="7">
        <v>69.349999999999994</v>
      </c>
      <c r="T105" s="7">
        <f t="shared" si="4"/>
        <v>1.0500000000000114</v>
      </c>
      <c r="U105" s="7">
        <v>240</v>
      </c>
      <c r="V105" s="7">
        <v>85</v>
      </c>
      <c r="W105" s="7">
        <v>21</v>
      </c>
      <c r="X105" s="5"/>
      <c r="Y105" s="5">
        <v>2640</v>
      </c>
      <c r="Z105" s="5">
        <v>8.91</v>
      </c>
      <c r="AA105" s="5">
        <v>7.4</v>
      </c>
      <c r="AB105" s="5">
        <v>140</v>
      </c>
      <c r="AC105" s="5">
        <v>3.8</v>
      </c>
      <c r="AD105" s="5"/>
      <c r="AE105" s="5">
        <v>8.8000000000000007</v>
      </c>
      <c r="AF105">
        <f t="shared" si="5"/>
        <v>29.04</v>
      </c>
      <c r="AG105" s="5">
        <v>3.3</v>
      </c>
      <c r="AH105" s="5">
        <f>VLOOKUP(A105,[1]HDLAB!$D$1:$BI$65536,58,0)</f>
        <v>0.75</v>
      </c>
      <c r="AI105" s="5">
        <f>VLOOKUP(A105,[1]HDLAB!$D$1:$BK$65536,60,0)</f>
        <v>1.4</v>
      </c>
      <c r="AJ105" s="8">
        <f>VLOOKUP(A105,[1]HDLAB!$D$1:$CA$65536,76,0)</f>
        <v>1.5843138970040305</v>
      </c>
      <c r="AK105" s="5"/>
      <c r="AL105" s="5"/>
      <c r="AM105" s="5">
        <v>53</v>
      </c>
      <c r="AN105" s="5">
        <v>260</v>
      </c>
      <c r="AO105" s="5">
        <v>791.7</v>
      </c>
      <c r="AP105" s="9">
        <f>VLOOKUP(A105,[1]TAST!$B$1:$F$65536,5,0)</f>
        <v>0.20384615384615384</v>
      </c>
      <c r="AQ105" s="5"/>
      <c r="AR105" s="5"/>
      <c r="AS105" s="5"/>
      <c r="AT105" s="5">
        <f>VLOOKUP(A105,[1]HDLAB!$D$1:$BS$65536,68,0)</f>
        <v>555</v>
      </c>
      <c r="AU105" s="5"/>
      <c r="AV105" s="5">
        <v>1.3</v>
      </c>
      <c r="AW105" s="5"/>
      <c r="AX105" s="5"/>
      <c r="AY105" s="5"/>
      <c r="AZ105" s="5">
        <v>0</v>
      </c>
      <c r="BA105" s="5">
        <v>0</v>
      </c>
      <c r="BB105" s="10">
        <f t="shared" si="6"/>
        <v>1.5140591204037657E-2</v>
      </c>
      <c r="BC105" s="11">
        <f t="shared" si="7"/>
        <v>4.4100000000000481</v>
      </c>
      <c r="BD105">
        <f>VLOOKUP(A105,[1]RHe!$B$1:$E$65536,4,0)</f>
        <v>33.200000000000003</v>
      </c>
      <c r="BG105" s="5"/>
      <c r="BH105" s="5"/>
      <c r="BI105" s="5"/>
      <c r="BJ105" s="5"/>
      <c r="BK105" s="5"/>
      <c r="BL105" s="5"/>
      <c r="BM105" s="5"/>
      <c r="BN105" s="5"/>
    </row>
    <row r="106" spans="1:66" customFormat="1">
      <c r="A106" s="5" t="s">
        <v>159</v>
      </c>
      <c r="B106" s="5">
        <v>1120309</v>
      </c>
      <c r="C106" s="7">
        <v>5.33</v>
      </c>
      <c r="D106" s="7">
        <v>3.75</v>
      </c>
      <c r="E106" s="7">
        <v>10.6</v>
      </c>
      <c r="F106" s="7">
        <v>32.700000000000003</v>
      </c>
      <c r="G106" s="7">
        <v>87.2</v>
      </c>
      <c r="H106" s="7">
        <v>140</v>
      </c>
      <c r="I106" s="7"/>
      <c r="J106" s="7">
        <v>4</v>
      </c>
      <c r="K106" s="7">
        <v>17</v>
      </c>
      <c r="L106" s="7">
        <v>11</v>
      </c>
      <c r="M106" s="7">
        <v>57</v>
      </c>
      <c r="N106" s="7">
        <v>1</v>
      </c>
      <c r="O106" s="7">
        <v>180</v>
      </c>
      <c r="P106" s="7">
        <v>59</v>
      </c>
      <c r="Q106" s="7"/>
      <c r="R106" s="7">
        <v>59.95</v>
      </c>
      <c r="S106" s="7">
        <v>58</v>
      </c>
      <c r="T106" s="7">
        <f t="shared" si="4"/>
        <v>1.9500000000000028</v>
      </c>
      <c r="U106" s="7">
        <v>240</v>
      </c>
      <c r="V106" s="7">
        <v>65</v>
      </c>
      <c r="W106" s="7">
        <v>13</v>
      </c>
      <c r="X106" s="5"/>
      <c r="Y106" s="5">
        <v>2640</v>
      </c>
      <c r="Z106" s="5">
        <v>9.4</v>
      </c>
      <c r="AA106" s="5">
        <v>6.1</v>
      </c>
      <c r="AB106" s="5">
        <v>139</v>
      </c>
      <c r="AC106" s="5">
        <v>4.5999999999999996</v>
      </c>
      <c r="AD106" s="5"/>
      <c r="AE106" s="5">
        <v>9.6</v>
      </c>
      <c r="AF106">
        <f t="shared" si="5"/>
        <v>58.559999999999995</v>
      </c>
      <c r="AG106" s="5">
        <v>6.1</v>
      </c>
      <c r="AH106" s="5">
        <f>VLOOKUP(A106,[1]HDLAB!$D$1:$BI$65536,58,0)</f>
        <v>0.8</v>
      </c>
      <c r="AI106" s="5">
        <f>VLOOKUP(A106,[1]HDLAB!$D$1:$BK$65536,60,0)</f>
        <v>1.61</v>
      </c>
      <c r="AJ106" s="8">
        <f>VLOOKUP(A106,[1]HDLAB!$D$1:$CA$65536,76,0)</f>
        <v>1.8947395754409473</v>
      </c>
      <c r="AK106" s="5"/>
      <c r="AL106" s="5"/>
      <c r="AM106" s="5">
        <v>58</v>
      </c>
      <c r="AN106" s="5">
        <v>193</v>
      </c>
      <c r="AO106" s="5">
        <v>705.7</v>
      </c>
      <c r="AP106" s="9">
        <f>VLOOKUP(A106,[1]TAST!$B$1:$F$65536,5,0)</f>
        <v>0.30051813471502592</v>
      </c>
      <c r="AQ106" s="5"/>
      <c r="AR106" s="5"/>
      <c r="AS106" s="5"/>
      <c r="AT106" s="5">
        <f>VLOOKUP(A106,[1]HDLAB!$D$1:$BS$65536,68,0)</f>
        <v>0</v>
      </c>
      <c r="AU106" s="5"/>
      <c r="AV106" s="5">
        <v>1.7</v>
      </c>
      <c r="AW106" s="5"/>
      <c r="AX106" s="5"/>
      <c r="AY106" s="5"/>
      <c r="AZ106" s="5">
        <v>0.25</v>
      </c>
      <c r="BA106" s="5">
        <v>25</v>
      </c>
      <c r="BB106" s="10">
        <f t="shared" si="6"/>
        <v>3.362068965517246E-2</v>
      </c>
      <c r="BC106" s="11">
        <f t="shared" si="7"/>
        <v>8.1315000000000115</v>
      </c>
      <c r="BD106">
        <f>VLOOKUP(A106,[1]RHe!$B$1:$E$65536,4,0)</f>
        <v>31.5</v>
      </c>
      <c r="BG106" s="5"/>
      <c r="BH106" s="5"/>
      <c r="BI106" s="5"/>
      <c r="BJ106" s="5"/>
      <c r="BK106" s="5"/>
      <c r="BL106" s="5"/>
      <c r="BM106" s="5"/>
      <c r="BN106" s="5"/>
    </row>
    <row r="107" spans="1:66" customFormat="1">
      <c r="A107" s="5" t="s">
        <v>160</v>
      </c>
      <c r="B107" s="5">
        <v>1120309</v>
      </c>
      <c r="C107" s="7">
        <v>7.01</v>
      </c>
      <c r="D107" s="7">
        <v>3.51</v>
      </c>
      <c r="E107" s="7">
        <v>10.7</v>
      </c>
      <c r="F107" s="7">
        <v>31.3</v>
      </c>
      <c r="G107" s="7">
        <v>89.2</v>
      </c>
      <c r="H107" s="7">
        <v>322</v>
      </c>
      <c r="I107" s="7"/>
      <c r="J107" s="7">
        <v>4.3</v>
      </c>
      <c r="K107" s="7">
        <v>10</v>
      </c>
      <c r="L107" s="7">
        <v>10</v>
      </c>
      <c r="M107" s="7">
        <v>74</v>
      </c>
      <c r="N107" s="7">
        <v>0.6</v>
      </c>
      <c r="O107" s="7">
        <v>129</v>
      </c>
      <c r="P107" s="7">
        <v>135</v>
      </c>
      <c r="Q107" s="7"/>
      <c r="R107" s="7">
        <v>77.5</v>
      </c>
      <c r="S107" s="7">
        <v>75.400000000000006</v>
      </c>
      <c r="T107" s="7">
        <f t="shared" si="4"/>
        <v>2.0999999999999943</v>
      </c>
      <c r="U107" s="7">
        <v>210</v>
      </c>
      <c r="V107" s="7">
        <v>44</v>
      </c>
      <c r="W107" s="7">
        <v>16</v>
      </c>
      <c r="X107" s="5"/>
      <c r="Y107" s="5">
        <v>2640</v>
      </c>
      <c r="Z107" s="5">
        <v>9.69</v>
      </c>
      <c r="AA107" s="5">
        <v>7</v>
      </c>
      <c r="AB107" s="5">
        <v>136</v>
      </c>
      <c r="AC107" s="5">
        <v>3.9</v>
      </c>
      <c r="AD107" s="5"/>
      <c r="AE107" s="5">
        <v>8.1</v>
      </c>
      <c r="AF107">
        <f t="shared" si="5"/>
        <v>44.55</v>
      </c>
      <c r="AG107" s="5">
        <v>5.5</v>
      </c>
      <c r="AH107" s="5">
        <f>VLOOKUP(A107,[1]HDLAB!$D$1:$BI$65536,58,0)</f>
        <v>0.64</v>
      </c>
      <c r="AI107" s="5">
        <f>VLOOKUP(A107,[1]HDLAB!$D$1:$BK$65536,60,0)</f>
        <v>1.01</v>
      </c>
      <c r="AJ107" s="8">
        <f>VLOOKUP(A107,[1]HDLAB!$D$1:$CA$65536,76,0)</f>
        <v>1.167685480392151</v>
      </c>
      <c r="AK107" s="5"/>
      <c r="AL107" s="5"/>
      <c r="AM107" s="5">
        <v>47</v>
      </c>
      <c r="AN107" s="5">
        <v>269</v>
      </c>
      <c r="AO107" s="5">
        <v>120</v>
      </c>
      <c r="AP107" s="9">
        <f>VLOOKUP(A107,[1]TAST!$B$1:$F$65536,5,0)</f>
        <v>0.17472118959107807</v>
      </c>
      <c r="AQ107" s="5"/>
      <c r="AR107" s="5"/>
      <c r="AS107" s="5"/>
      <c r="AT107" s="5">
        <f>VLOOKUP(A107,[1]HDLAB!$D$1:$BS$65536,68,0)</f>
        <v>0</v>
      </c>
      <c r="AU107" s="5"/>
      <c r="AV107" s="5">
        <v>1.1000000000000001</v>
      </c>
      <c r="AW107" s="5"/>
      <c r="AX107" s="5"/>
      <c r="AY107" s="5"/>
      <c r="AZ107" s="5">
        <v>0</v>
      </c>
      <c r="BA107" s="5">
        <v>100</v>
      </c>
      <c r="BB107" s="10">
        <f t="shared" si="6"/>
        <v>2.7851458885941566E-2</v>
      </c>
      <c r="BC107" s="11">
        <f t="shared" si="7"/>
        <v>8.5679999999999765</v>
      </c>
      <c r="BD107">
        <f>VLOOKUP(A107,[1]RHe!$B$1:$E$65536,4,0)</f>
        <v>31.6</v>
      </c>
      <c r="BG107" s="5"/>
      <c r="BH107" s="5"/>
      <c r="BI107" s="5"/>
      <c r="BJ107" s="5"/>
      <c r="BK107" s="5"/>
      <c r="BL107" s="5"/>
      <c r="BM107" s="5"/>
      <c r="BN107" s="5"/>
    </row>
    <row r="108" spans="1:66" customFormat="1">
      <c r="A108" s="5" t="s">
        <v>161</v>
      </c>
      <c r="B108" s="5">
        <v>1120309</v>
      </c>
      <c r="C108" s="7">
        <v>5.52</v>
      </c>
      <c r="D108" s="7">
        <v>3.31</v>
      </c>
      <c r="E108" s="7">
        <v>10.199999999999999</v>
      </c>
      <c r="F108" s="7">
        <v>30.7</v>
      </c>
      <c r="G108" s="7">
        <v>92.7</v>
      </c>
      <c r="H108" s="7">
        <v>259</v>
      </c>
      <c r="I108" s="7"/>
      <c r="J108" s="7">
        <v>4.3</v>
      </c>
      <c r="K108" s="7">
        <v>13</v>
      </c>
      <c r="L108" s="7">
        <v>9</v>
      </c>
      <c r="M108" s="7">
        <v>89</v>
      </c>
      <c r="N108" s="7">
        <v>0.6</v>
      </c>
      <c r="O108" s="7">
        <v>249</v>
      </c>
      <c r="P108" s="7">
        <v>278</v>
      </c>
      <c r="Q108" s="7">
        <v>212</v>
      </c>
      <c r="R108" s="7">
        <v>75.55</v>
      </c>
      <c r="S108" s="7">
        <v>74.349999999999994</v>
      </c>
      <c r="T108" s="7">
        <f t="shared" si="4"/>
        <v>1.2000000000000028</v>
      </c>
      <c r="U108" s="7">
        <v>240</v>
      </c>
      <c r="V108" s="7">
        <v>67</v>
      </c>
      <c r="W108" s="7">
        <v>17</v>
      </c>
      <c r="X108" s="5"/>
      <c r="Y108" s="5">
        <v>2640</v>
      </c>
      <c r="Z108" s="5">
        <v>9.49</v>
      </c>
      <c r="AA108" s="5">
        <v>6.8</v>
      </c>
      <c r="AB108" s="5">
        <v>139</v>
      </c>
      <c r="AC108" s="5">
        <v>3.8</v>
      </c>
      <c r="AD108" s="5"/>
      <c r="AE108" s="5">
        <v>10.5</v>
      </c>
      <c r="AF108">
        <f t="shared" si="5"/>
        <v>61.95</v>
      </c>
      <c r="AG108" s="5">
        <v>5.9</v>
      </c>
      <c r="AH108" s="5">
        <f>VLOOKUP(A108,[1]HDLAB!$D$1:$BI$65536,58,0)</f>
        <v>0.75</v>
      </c>
      <c r="AI108" s="5">
        <f>VLOOKUP(A108,[1]HDLAB!$D$1:$BK$65536,60,0)</f>
        <v>1.37</v>
      </c>
      <c r="AJ108" s="8">
        <f>VLOOKUP(A108,[1]HDLAB!$D$1:$CA$65536,76,0)</f>
        <v>1.5565151350609239</v>
      </c>
      <c r="AK108" s="5"/>
      <c r="AL108" s="5"/>
      <c r="AM108" s="5">
        <v>63</v>
      </c>
      <c r="AN108" s="5">
        <v>305</v>
      </c>
      <c r="AO108" s="5">
        <v>534.29999999999995</v>
      </c>
      <c r="AP108" s="9">
        <f>VLOOKUP(A108,[1]TAST!$B$1:$F$65536,5,0)</f>
        <v>0.20655737704918034</v>
      </c>
      <c r="AQ108" s="5"/>
      <c r="AR108" s="5"/>
      <c r="AS108" s="5"/>
      <c r="AT108" s="5">
        <f>VLOOKUP(A108,[1]HDLAB!$D$1:$BS$65536,68,0)</f>
        <v>0</v>
      </c>
      <c r="AU108" s="5"/>
      <c r="AV108" s="5">
        <v>1.3</v>
      </c>
      <c r="AW108" s="5">
        <v>6.2</v>
      </c>
      <c r="AX108" s="5"/>
      <c r="AY108" s="5"/>
      <c r="AZ108" s="5">
        <v>0.75</v>
      </c>
      <c r="BA108" s="5">
        <v>50</v>
      </c>
      <c r="BB108" s="10">
        <f t="shared" si="6"/>
        <v>1.6139878950907908E-2</v>
      </c>
      <c r="BC108" s="11">
        <f t="shared" si="7"/>
        <v>5.004000000000012</v>
      </c>
      <c r="BD108">
        <f>VLOOKUP(A108,[1]RHe!$B$1:$E$65536,4,0)</f>
        <v>32.6</v>
      </c>
      <c r="BG108" s="5"/>
      <c r="BH108" s="5"/>
      <c r="BI108" s="5"/>
      <c r="BJ108" s="5"/>
      <c r="BK108" s="5"/>
      <c r="BL108" s="5"/>
      <c r="BM108" s="5"/>
      <c r="BN108" s="5"/>
    </row>
    <row r="109" spans="1:66" customFormat="1">
      <c r="A109" s="5" t="s">
        <v>162</v>
      </c>
      <c r="B109" s="5">
        <v>1120309</v>
      </c>
      <c r="C109" s="7">
        <v>11.01</v>
      </c>
      <c r="D109" s="7">
        <v>2.77</v>
      </c>
      <c r="E109" s="7">
        <v>8.1</v>
      </c>
      <c r="F109" s="7">
        <v>24.3</v>
      </c>
      <c r="G109" s="7">
        <v>87.7</v>
      </c>
      <c r="H109" s="7">
        <v>155</v>
      </c>
      <c r="I109" s="7"/>
      <c r="J109" s="7">
        <v>3</v>
      </c>
      <c r="K109" s="7">
        <v>17</v>
      </c>
      <c r="L109" s="7">
        <v>12</v>
      </c>
      <c r="M109" s="7">
        <v>88</v>
      </c>
      <c r="N109" s="7">
        <v>0.6</v>
      </c>
      <c r="O109" s="7">
        <v>106</v>
      </c>
      <c r="P109" s="7">
        <v>105</v>
      </c>
      <c r="Q109" s="7"/>
      <c r="R109" s="7">
        <v>54.9</v>
      </c>
      <c r="S109" s="7">
        <v>52.1</v>
      </c>
      <c r="T109" s="7">
        <f t="shared" si="4"/>
        <v>2.7999999999999972</v>
      </c>
      <c r="U109" s="7">
        <v>220</v>
      </c>
      <c r="V109" s="7">
        <v>106</v>
      </c>
      <c r="W109" s="7">
        <v>29</v>
      </c>
      <c r="X109" s="5"/>
      <c r="Y109" s="5">
        <v>2640</v>
      </c>
      <c r="Z109" s="5">
        <v>5</v>
      </c>
      <c r="AA109" s="5">
        <v>7.8</v>
      </c>
      <c r="AB109" s="5">
        <v>127</v>
      </c>
      <c r="AC109" s="5">
        <v>2.5</v>
      </c>
      <c r="AD109" s="5"/>
      <c r="AE109" s="5">
        <v>8.5</v>
      </c>
      <c r="AF109">
        <f t="shared" si="5"/>
        <v>16.149999999999999</v>
      </c>
      <c r="AG109" s="5">
        <v>1.9</v>
      </c>
      <c r="AH109" s="5">
        <f>VLOOKUP(A109,[1]HDLAB!$D$1:$BI$65536,58,0)</f>
        <v>0.73</v>
      </c>
      <c r="AI109" s="5">
        <f>VLOOKUP(A109,[1]HDLAB!$D$1:$BK$65536,60,0)</f>
        <v>1.3</v>
      </c>
      <c r="AJ109" s="8">
        <f>VLOOKUP(A109,[1]HDLAB!$D$1:$CA$65536,76,0)</f>
        <v>1.5731756746946337</v>
      </c>
      <c r="AK109" s="5"/>
      <c r="AL109" s="5"/>
      <c r="AM109" s="5">
        <v>16</v>
      </c>
      <c r="AN109" s="5">
        <v>186</v>
      </c>
      <c r="AO109" s="5">
        <v>392.3</v>
      </c>
      <c r="AP109" s="9">
        <f>VLOOKUP(A109,[1]TAST!$B$1:$F$65536,5,0)</f>
        <v>8.6021505376344093E-2</v>
      </c>
      <c r="AQ109" s="5"/>
      <c r="AR109" s="5"/>
      <c r="AS109" s="5"/>
      <c r="AT109" s="5">
        <f>VLOOKUP(A109,[1]HDLAB!$D$1:$BS$65536,68,0)</f>
        <v>0</v>
      </c>
      <c r="AU109" s="5"/>
      <c r="AV109" s="5">
        <v>1.56</v>
      </c>
      <c r="AW109" s="5"/>
      <c r="AX109" s="5"/>
      <c r="AY109" s="5"/>
      <c r="AZ109" s="5">
        <v>0</v>
      </c>
      <c r="BA109" s="5">
        <v>50</v>
      </c>
      <c r="BB109" s="10">
        <f t="shared" si="6"/>
        <v>5.37428023032629E-2</v>
      </c>
      <c r="BC109" s="11">
        <f t="shared" si="7"/>
        <v>10.667999999999989</v>
      </c>
      <c r="BD109">
        <f>VLOOKUP(A109,[1]RHe!$B$1:$E$65536,4,0)</f>
        <v>28</v>
      </c>
      <c r="BG109" s="5"/>
      <c r="BH109" s="5"/>
      <c r="BI109" s="5"/>
      <c r="BJ109" s="5"/>
      <c r="BK109" s="5"/>
      <c r="BL109" s="5"/>
      <c r="BM109" s="5"/>
      <c r="BN109" s="5"/>
    </row>
    <row r="110" spans="1:66" customFormat="1">
      <c r="A110" s="5" t="s">
        <v>163</v>
      </c>
      <c r="B110" s="5">
        <v>1120309</v>
      </c>
      <c r="C110" s="7">
        <v>8.7200000000000006</v>
      </c>
      <c r="D110" s="7">
        <v>3.64</v>
      </c>
      <c r="E110" s="7">
        <v>10.8</v>
      </c>
      <c r="F110" s="7">
        <v>32.4</v>
      </c>
      <c r="G110" s="7">
        <v>89</v>
      </c>
      <c r="H110" s="7">
        <v>348</v>
      </c>
      <c r="I110" s="7"/>
      <c r="J110" s="7">
        <v>3.9</v>
      </c>
      <c r="K110" s="7">
        <v>20</v>
      </c>
      <c r="L110" s="7">
        <v>17</v>
      </c>
      <c r="M110" s="7">
        <v>91</v>
      </c>
      <c r="N110" s="7">
        <v>0.5</v>
      </c>
      <c r="O110" s="7">
        <v>113</v>
      </c>
      <c r="P110" s="7">
        <v>81</v>
      </c>
      <c r="Q110" s="7">
        <v>207</v>
      </c>
      <c r="R110" s="7">
        <v>44.5</v>
      </c>
      <c r="S110" s="7">
        <v>43.4</v>
      </c>
      <c r="T110" s="7">
        <f t="shared" si="4"/>
        <v>1.1000000000000014</v>
      </c>
      <c r="U110" s="7">
        <v>225</v>
      </c>
      <c r="V110" s="7">
        <v>73</v>
      </c>
      <c r="W110" s="7">
        <v>12</v>
      </c>
      <c r="X110" s="5"/>
      <c r="Y110" s="5">
        <v>2640</v>
      </c>
      <c r="Z110" s="5">
        <v>8.59</v>
      </c>
      <c r="AA110" s="5">
        <v>5.3</v>
      </c>
      <c r="AB110" s="5">
        <v>133</v>
      </c>
      <c r="AC110" s="5">
        <v>3.9</v>
      </c>
      <c r="AD110" s="5"/>
      <c r="AE110" s="5">
        <v>10.4</v>
      </c>
      <c r="AF110">
        <f t="shared" si="5"/>
        <v>52</v>
      </c>
      <c r="AG110" s="5">
        <v>5</v>
      </c>
      <c r="AH110" s="5">
        <f>VLOOKUP(A110,[1]HDLAB!$D$1:$BI$65536,58,0)</f>
        <v>0.84</v>
      </c>
      <c r="AI110" s="5">
        <f>VLOOKUP(A110,[1]HDLAB!$D$1:$BK$65536,60,0)</f>
        <v>1.81</v>
      </c>
      <c r="AJ110" s="8">
        <f>VLOOKUP(A110,[1]HDLAB!$D$1:$CA$65536,76,0)</f>
        <v>2.0938572433239129</v>
      </c>
      <c r="AK110" s="5"/>
      <c r="AL110" s="5"/>
      <c r="AM110" s="5">
        <v>27</v>
      </c>
      <c r="AN110" s="5">
        <v>221</v>
      </c>
      <c r="AO110" s="5">
        <v>449.2</v>
      </c>
      <c r="AP110" s="9">
        <f>VLOOKUP(A110,[1]TAST!$B$1:$F$65536,5,0)</f>
        <v>0.12217194570135746</v>
      </c>
      <c r="AQ110" s="5"/>
      <c r="AR110" s="5"/>
      <c r="AS110" s="5"/>
      <c r="AT110" s="5">
        <f>VLOOKUP(A110,[1]HDLAB!$D$1:$BS$65536,68,0)</f>
        <v>0</v>
      </c>
      <c r="AU110" s="5"/>
      <c r="AV110" s="5">
        <v>1.5</v>
      </c>
      <c r="AW110" s="5">
        <v>7.7</v>
      </c>
      <c r="AX110" s="5"/>
      <c r="AY110" s="5"/>
      <c r="AZ110" s="5">
        <v>0</v>
      </c>
      <c r="BA110" s="5">
        <v>12.5</v>
      </c>
      <c r="BB110" s="10">
        <f t="shared" si="6"/>
        <v>2.5345622119815701E-2</v>
      </c>
      <c r="BC110" s="11">
        <f t="shared" si="7"/>
        <v>4.3890000000000056</v>
      </c>
      <c r="BD110">
        <f>VLOOKUP(A110,[1]RHe!$B$1:$E$65536,4,0)</f>
        <v>32.6</v>
      </c>
      <c r="BG110" s="5"/>
      <c r="BH110" s="5"/>
      <c r="BI110" s="5"/>
      <c r="BJ110" s="5"/>
      <c r="BK110" s="5"/>
      <c r="BL110" s="5"/>
      <c r="BM110" s="5"/>
      <c r="BN110" s="5"/>
    </row>
    <row r="111" spans="1:66" customFormat="1">
      <c r="A111" s="5" t="s">
        <v>164</v>
      </c>
      <c r="B111" s="5">
        <v>1120309</v>
      </c>
      <c r="C111" s="7">
        <v>5.09</v>
      </c>
      <c r="D111" s="7">
        <v>3.23</v>
      </c>
      <c r="E111" s="7">
        <v>11</v>
      </c>
      <c r="F111" s="7">
        <v>32.4</v>
      </c>
      <c r="G111" s="7">
        <v>100.3</v>
      </c>
      <c r="H111" s="7">
        <v>177</v>
      </c>
      <c r="I111" s="7"/>
      <c r="J111" s="7">
        <v>4</v>
      </c>
      <c r="K111" s="7">
        <v>11</v>
      </c>
      <c r="L111" s="7">
        <v>7</v>
      </c>
      <c r="M111" s="7">
        <v>60</v>
      </c>
      <c r="N111" s="7">
        <v>0.5</v>
      </c>
      <c r="O111" s="7">
        <v>157</v>
      </c>
      <c r="P111" s="7">
        <v>370</v>
      </c>
      <c r="Q111" s="7">
        <v>178</v>
      </c>
      <c r="R111" s="7">
        <v>68.7</v>
      </c>
      <c r="S111" s="7">
        <v>66.599999999999994</v>
      </c>
      <c r="T111" s="7">
        <f t="shared" si="4"/>
        <v>2.1000000000000085</v>
      </c>
      <c r="U111" s="7">
        <v>230</v>
      </c>
      <c r="V111" s="7">
        <v>67</v>
      </c>
      <c r="W111" s="7">
        <v>26</v>
      </c>
      <c r="X111" s="5"/>
      <c r="Y111" s="5">
        <v>2640</v>
      </c>
      <c r="Z111" s="5">
        <v>10.78</v>
      </c>
      <c r="AA111" s="5">
        <v>6.4</v>
      </c>
      <c r="AB111" s="5">
        <v>136</v>
      </c>
      <c r="AC111" s="5">
        <v>5.2</v>
      </c>
      <c r="AD111" s="5"/>
      <c r="AE111" s="5">
        <v>8.4</v>
      </c>
      <c r="AF111">
        <f t="shared" si="5"/>
        <v>40.32</v>
      </c>
      <c r="AG111" s="5">
        <v>4.8</v>
      </c>
      <c r="AH111" s="5">
        <f>VLOOKUP(A111,[1]HDLAB!$D$1:$BI$65536,58,0)</f>
        <v>0.61</v>
      </c>
      <c r="AI111" s="5">
        <f>VLOOKUP(A111,[1]HDLAB!$D$1:$BK$65536,60,0)</f>
        <v>0.95</v>
      </c>
      <c r="AJ111" s="8">
        <f>VLOOKUP(A111,[1]HDLAB!$D$1:$CA$65536,76,0)</f>
        <v>1.1121442709147122</v>
      </c>
      <c r="AK111" s="5"/>
      <c r="AL111" s="5"/>
      <c r="AM111" s="5">
        <v>64</v>
      </c>
      <c r="AN111" s="5">
        <v>205</v>
      </c>
      <c r="AO111" s="5">
        <v>616.29999999999995</v>
      </c>
      <c r="AP111" s="9">
        <f>VLOOKUP(A111,[1]TAST!$B$1:$F$65536,5,0)</f>
        <v>0.31219512195121951</v>
      </c>
      <c r="AQ111" s="5"/>
      <c r="AR111" s="5"/>
      <c r="AS111" s="5"/>
      <c r="AT111" s="5">
        <f>VLOOKUP(A111,[1]HDLAB!$D$1:$BS$65536,68,0)</f>
        <v>0</v>
      </c>
      <c r="AU111" s="5"/>
      <c r="AV111" s="5">
        <v>1</v>
      </c>
      <c r="AW111" s="5">
        <v>6.4</v>
      </c>
      <c r="AX111" s="5"/>
      <c r="AY111" s="5"/>
      <c r="AZ111" s="5">
        <v>0.75</v>
      </c>
      <c r="BA111" s="5">
        <v>50</v>
      </c>
      <c r="BB111" s="10">
        <f t="shared" si="6"/>
        <v>3.153153153153166E-2</v>
      </c>
      <c r="BC111" s="11">
        <f t="shared" si="7"/>
        <v>8.5680000000000351</v>
      </c>
      <c r="BD111">
        <f>VLOOKUP(A111,[1]RHe!$B$1:$E$65536,4,0)</f>
        <v>37.4</v>
      </c>
      <c r="BG111" s="5"/>
      <c r="BH111" s="5"/>
      <c r="BI111" s="5"/>
      <c r="BJ111" s="5"/>
      <c r="BK111" s="5"/>
      <c r="BL111" s="5"/>
      <c r="BM111" s="5"/>
      <c r="BN111" s="5"/>
    </row>
    <row r="112" spans="1:66" customFormat="1">
      <c r="A112" s="5" t="s">
        <v>165</v>
      </c>
      <c r="B112" s="5">
        <v>1120309</v>
      </c>
      <c r="C112" s="7">
        <v>7.27</v>
      </c>
      <c r="D112" s="7">
        <v>3.38</v>
      </c>
      <c r="E112" s="7">
        <v>10.9</v>
      </c>
      <c r="F112" s="7">
        <v>31.8</v>
      </c>
      <c r="G112" s="7">
        <v>94.1</v>
      </c>
      <c r="H112" s="7">
        <v>132</v>
      </c>
      <c r="I112" s="7"/>
      <c r="J112" s="7">
        <v>3.9</v>
      </c>
      <c r="K112" s="7">
        <v>14</v>
      </c>
      <c r="L112" s="7">
        <v>15</v>
      </c>
      <c r="M112" s="7">
        <v>88</v>
      </c>
      <c r="N112" s="7">
        <v>1.1000000000000001</v>
      </c>
      <c r="O112" s="7">
        <v>108</v>
      </c>
      <c r="P112" s="7">
        <v>69</v>
      </c>
      <c r="Q112" s="7">
        <v>104</v>
      </c>
      <c r="R112" s="7">
        <v>53.35</v>
      </c>
      <c r="S112" s="7">
        <v>50.65</v>
      </c>
      <c r="T112" s="7">
        <f t="shared" si="4"/>
        <v>2.7000000000000028</v>
      </c>
      <c r="U112" s="7">
        <v>240</v>
      </c>
      <c r="V112" s="7">
        <v>104</v>
      </c>
      <c r="W112" s="7">
        <v>22</v>
      </c>
      <c r="X112" s="5"/>
      <c r="Y112" s="5">
        <v>2640</v>
      </c>
      <c r="Z112" s="5">
        <v>8.6300000000000008</v>
      </c>
      <c r="AA112" s="5">
        <v>8.3000000000000007</v>
      </c>
      <c r="AB112" s="5">
        <v>134</v>
      </c>
      <c r="AC112" s="5">
        <v>6.3</v>
      </c>
      <c r="AD112" s="5"/>
      <c r="AE112" s="5">
        <v>9.3000000000000007</v>
      </c>
      <c r="AF112">
        <f t="shared" si="5"/>
        <v>72.540000000000006</v>
      </c>
      <c r="AG112" s="5">
        <v>7.8</v>
      </c>
      <c r="AH112" s="5">
        <f>VLOOKUP(A112,[1]HDLAB!$D$1:$BI$65536,58,0)</f>
        <v>0.79</v>
      </c>
      <c r="AI112" s="5">
        <f>VLOOKUP(A112,[1]HDLAB!$D$1:$BK$65536,60,0)</f>
        <v>1.55</v>
      </c>
      <c r="AJ112" s="8">
        <f>VLOOKUP(A112,[1]HDLAB!$D$1:$CA$65536,76,0)</f>
        <v>1.8911261698649227</v>
      </c>
      <c r="AK112" s="5"/>
      <c r="AL112" s="5"/>
      <c r="AM112" s="5">
        <v>111</v>
      </c>
      <c r="AN112" s="5">
        <v>219</v>
      </c>
      <c r="AO112" s="5">
        <v>811.8</v>
      </c>
      <c r="AP112" s="9">
        <f>VLOOKUP(A112,[1]TAST!$B$1:$F$65536,5,0)</f>
        <v>0.50684931506849318</v>
      </c>
      <c r="AQ112" s="5"/>
      <c r="AR112" s="5"/>
      <c r="AS112" s="5"/>
      <c r="AT112" s="5">
        <f>VLOOKUP(A112,[1]HDLAB!$D$1:$BS$65536,68,0)</f>
        <v>0</v>
      </c>
      <c r="AU112" s="5"/>
      <c r="AV112" s="5">
        <v>1.48</v>
      </c>
      <c r="AW112" s="5">
        <v>5.4</v>
      </c>
      <c r="AX112" s="5"/>
      <c r="AY112" s="5"/>
      <c r="AZ112" s="5">
        <v>0</v>
      </c>
      <c r="BA112" s="5">
        <v>25</v>
      </c>
      <c r="BB112" s="10">
        <f t="shared" si="6"/>
        <v>5.3307008884501537E-2</v>
      </c>
      <c r="BC112" s="11">
        <f t="shared" si="7"/>
        <v>10.854000000000012</v>
      </c>
      <c r="BD112">
        <f>VLOOKUP(A112,[1]RHe!$B$1:$E$65536,4,0)</f>
        <v>35.1</v>
      </c>
      <c r="BG112" s="5"/>
      <c r="BH112" s="5"/>
      <c r="BI112" s="5"/>
      <c r="BJ112" s="5"/>
      <c r="BK112" s="5"/>
      <c r="BL112" s="5"/>
      <c r="BM112" s="5"/>
      <c r="BN112" s="5"/>
    </row>
    <row r="113" spans="1:66" customFormat="1">
      <c r="A113" s="5" t="s">
        <v>166</v>
      </c>
      <c r="B113" s="5">
        <v>1120309</v>
      </c>
      <c r="C113" s="7">
        <v>8.49</v>
      </c>
      <c r="D113" s="7">
        <v>5.07</v>
      </c>
      <c r="E113" s="7">
        <v>10.199999999999999</v>
      </c>
      <c r="F113" s="7">
        <v>33.700000000000003</v>
      </c>
      <c r="G113" s="7">
        <v>66.5</v>
      </c>
      <c r="H113" s="7">
        <v>291</v>
      </c>
      <c r="I113" s="7"/>
      <c r="J113" s="7">
        <v>4</v>
      </c>
      <c r="K113" s="7">
        <v>14</v>
      </c>
      <c r="L113" s="7">
        <v>14</v>
      </c>
      <c r="M113" s="7">
        <v>129</v>
      </c>
      <c r="N113" s="7">
        <v>0.6</v>
      </c>
      <c r="O113" s="7">
        <v>109</v>
      </c>
      <c r="P113" s="7">
        <v>191</v>
      </c>
      <c r="Q113" s="7">
        <v>223</v>
      </c>
      <c r="R113" s="7">
        <v>99.3</v>
      </c>
      <c r="S113" s="7">
        <v>97.2</v>
      </c>
      <c r="T113" s="7">
        <f t="shared" si="4"/>
        <v>2.0999999999999943</v>
      </c>
      <c r="U113" s="7">
        <v>240</v>
      </c>
      <c r="V113" s="7">
        <v>67</v>
      </c>
      <c r="W113" s="7">
        <v>20</v>
      </c>
      <c r="X113" s="5"/>
      <c r="Y113" s="5">
        <v>2640</v>
      </c>
      <c r="Z113" s="5">
        <v>10.28</v>
      </c>
      <c r="AA113" s="5">
        <v>6.9</v>
      </c>
      <c r="AB113" s="5">
        <v>136</v>
      </c>
      <c r="AC113" s="5">
        <v>5.6</v>
      </c>
      <c r="AD113" s="5"/>
      <c r="AE113" s="5">
        <v>9.3000000000000007</v>
      </c>
      <c r="AF113">
        <f t="shared" si="5"/>
        <v>37.200000000000003</v>
      </c>
      <c r="AG113" s="5">
        <v>4</v>
      </c>
      <c r="AH113" s="5">
        <f>VLOOKUP(A113,[1]HDLAB!$D$1:$BI$65536,58,0)</f>
        <v>0.7</v>
      </c>
      <c r="AI113" s="5">
        <f>VLOOKUP(A113,[1]HDLAB!$D$1:$BK$65536,60,0)</f>
        <v>1.21</v>
      </c>
      <c r="AJ113" s="8">
        <f>VLOOKUP(A113,[1]HDLAB!$D$1:$CA$65536,76,0)</f>
        <v>1.3862004627111371</v>
      </c>
      <c r="AK113" s="5"/>
      <c r="AL113" s="5"/>
      <c r="AM113" s="5">
        <v>68</v>
      </c>
      <c r="AN113" s="5">
        <v>255</v>
      </c>
      <c r="AO113" s="5">
        <v>884.5</v>
      </c>
      <c r="AP113" s="9">
        <f>VLOOKUP(A113,[1]TAST!$B$1:$F$65536,5,0)</f>
        <v>0.26666666666666666</v>
      </c>
      <c r="AQ113" s="5"/>
      <c r="AR113" s="5"/>
      <c r="AS113" s="5"/>
      <c r="AT113" s="5">
        <f>VLOOKUP(A113,[1]HDLAB!$D$1:$BS$65536,68,0)</f>
        <v>0</v>
      </c>
      <c r="AU113" s="5"/>
      <c r="AV113" s="5">
        <v>1.02</v>
      </c>
      <c r="AW113" s="5">
        <v>8.4</v>
      </c>
      <c r="AX113" s="5"/>
      <c r="AY113" s="5"/>
      <c r="AZ113" s="5">
        <v>1.5</v>
      </c>
      <c r="BA113" s="5">
        <v>50</v>
      </c>
      <c r="BB113" s="10">
        <f t="shared" si="6"/>
        <v>2.1604938271604878E-2</v>
      </c>
      <c r="BC113" s="11">
        <f t="shared" si="7"/>
        <v>8.5679999999999765</v>
      </c>
      <c r="BD113">
        <f>VLOOKUP(A113,[1]RHe!$B$1:$E$65536,4,0)</f>
        <v>22.1</v>
      </c>
      <c r="BG113" s="5"/>
      <c r="BH113" s="5"/>
      <c r="BI113" s="5"/>
      <c r="BJ113" s="5"/>
      <c r="BK113" s="5"/>
      <c r="BL113" s="5"/>
      <c r="BM113" s="5"/>
    </row>
    <row r="114" spans="1:66" customFormat="1">
      <c r="A114" s="5" t="s">
        <v>167</v>
      </c>
      <c r="B114" s="5">
        <v>1120309</v>
      </c>
      <c r="C114" s="7">
        <v>6.64</v>
      </c>
      <c r="D114" s="7">
        <v>3.43</v>
      </c>
      <c r="E114" s="7">
        <v>10.4</v>
      </c>
      <c r="F114" s="7">
        <v>31.8</v>
      </c>
      <c r="G114" s="7">
        <v>92.7</v>
      </c>
      <c r="H114" s="7">
        <v>200</v>
      </c>
      <c r="I114" s="7"/>
      <c r="J114" s="7">
        <v>4</v>
      </c>
      <c r="K114" s="7">
        <v>17</v>
      </c>
      <c r="L114" s="7">
        <v>11</v>
      </c>
      <c r="M114" s="7">
        <v>127</v>
      </c>
      <c r="N114" s="7">
        <v>0.5</v>
      </c>
      <c r="O114" s="7">
        <v>194</v>
      </c>
      <c r="P114" s="7">
        <v>187</v>
      </c>
      <c r="Q114" s="7">
        <v>142</v>
      </c>
      <c r="R114" s="7">
        <v>79.099999999999994</v>
      </c>
      <c r="S114" s="7">
        <v>76.400000000000006</v>
      </c>
      <c r="T114" s="7">
        <f t="shared" si="4"/>
        <v>2.6999999999999886</v>
      </c>
      <c r="U114" s="7">
        <v>240</v>
      </c>
      <c r="V114" s="7">
        <v>78</v>
      </c>
      <c r="W114" s="7">
        <v>19</v>
      </c>
      <c r="X114" s="5"/>
      <c r="Y114" s="5">
        <v>2640</v>
      </c>
      <c r="Z114" s="5">
        <v>8.4499999999999993</v>
      </c>
      <c r="AA114" s="5">
        <v>6.7</v>
      </c>
      <c r="AB114" s="5">
        <v>136</v>
      </c>
      <c r="AC114" s="5">
        <v>4.8</v>
      </c>
      <c r="AD114" s="5"/>
      <c r="AE114" s="5">
        <v>10.1</v>
      </c>
      <c r="AF114">
        <f t="shared" si="5"/>
        <v>59.59</v>
      </c>
      <c r="AG114" s="5">
        <v>5.9</v>
      </c>
      <c r="AH114" s="5">
        <f>VLOOKUP(A114,[1]HDLAB!$D$1:$BI$65536,58,0)</f>
        <v>0.76</v>
      </c>
      <c r="AI114" s="5">
        <f>VLOOKUP(A114,[1]HDLAB!$D$1:$BK$65536,60,0)</f>
        <v>1.41</v>
      </c>
      <c r="AJ114" s="8">
        <f>VLOOKUP(A114,[1]HDLAB!$D$1:$CA$65536,76,0)</f>
        <v>1.6643374242593438</v>
      </c>
      <c r="AK114" s="5"/>
      <c r="AL114" s="5"/>
      <c r="AM114" s="5">
        <v>48</v>
      </c>
      <c r="AN114" s="5">
        <v>308</v>
      </c>
      <c r="AO114" s="5">
        <v>429.5</v>
      </c>
      <c r="AP114" s="9">
        <f>VLOOKUP(A114,[1]TAST!$B$1:$F$65536,5,0)</f>
        <v>0.15584415584415584</v>
      </c>
      <c r="AQ114" s="5"/>
      <c r="AR114" s="5"/>
      <c r="AS114" s="5"/>
      <c r="AT114" s="5">
        <f>VLOOKUP(A114,[1]HDLAB!$D$1:$BS$65536,68,0)</f>
        <v>0</v>
      </c>
      <c r="AU114" s="5"/>
      <c r="AV114" s="5">
        <v>1.3</v>
      </c>
      <c r="AW114" s="5">
        <v>6.8</v>
      </c>
      <c r="AX114" s="5"/>
      <c r="AY114" s="5"/>
      <c r="AZ114" s="5">
        <v>1.5</v>
      </c>
      <c r="BA114" s="5">
        <v>50</v>
      </c>
      <c r="BB114" s="10">
        <f t="shared" si="6"/>
        <v>3.5340314136125504E-2</v>
      </c>
      <c r="BC114" s="11">
        <f t="shared" si="7"/>
        <v>11.015999999999954</v>
      </c>
      <c r="BD114">
        <f>VLOOKUP(A114,[1]RHe!$B$1:$E$65536,4,0)</f>
        <v>31.7</v>
      </c>
      <c r="BG114" s="5"/>
      <c r="BH114" s="5"/>
      <c r="BI114" s="5"/>
      <c r="BJ114" s="5"/>
      <c r="BK114" s="5"/>
      <c r="BL114" s="5"/>
      <c r="BM114" s="5"/>
      <c r="BN114" s="5"/>
    </row>
    <row r="115" spans="1:66" customFormat="1">
      <c r="A115" s="5" t="s">
        <v>168</v>
      </c>
      <c r="B115" s="5">
        <v>1120307</v>
      </c>
      <c r="C115" s="7">
        <v>6.28</v>
      </c>
      <c r="D115" s="7">
        <v>3.73</v>
      </c>
      <c r="E115" s="7">
        <v>11.4</v>
      </c>
      <c r="F115" s="7">
        <v>35</v>
      </c>
      <c r="G115" s="7">
        <v>93.8</v>
      </c>
      <c r="H115" s="7">
        <v>207</v>
      </c>
      <c r="I115" s="7"/>
      <c r="J115" s="7">
        <v>3.9</v>
      </c>
      <c r="K115" s="7">
        <v>17</v>
      </c>
      <c r="L115" s="7">
        <v>9</v>
      </c>
      <c r="M115" s="7">
        <v>119</v>
      </c>
      <c r="N115" s="7">
        <v>0.5</v>
      </c>
      <c r="O115" s="7">
        <v>168</v>
      </c>
      <c r="P115" s="7">
        <v>90</v>
      </c>
      <c r="Q115" s="7"/>
      <c r="R115" s="7">
        <v>56.2</v>
      </c>
      <c r="S115" s="7">
        <v>55</v>
      </c>
      <c r="T115" s="7">
        <f t="shared" si="4"/>
        <v>1.2000000000000028</v>
      </c>
      <c r="U115" s="7">
        <v>240</v>
      </c>
      <c r="V115" s="7">
        <v>81</v>
      </c>
      <c r="W115" s="7">
        <v>21</v>
      </c>
      <c r="X115" s="5"/>
      <c r="Y115" s="5">
        <v>2640</v>
      </c>
      <c r="Z115" s="5">
        <v>8.92</v>
      </c>
      <c r="AA115" s="5">
        <v>9.1</v>
      </c>
      <c r="AB115" s="5">
        <v>136</v>
      </c>
      <c r="AC115" s="5">
        <v>5.0999999999999996</v>
      </c>
      <c r="AD115" s="5"/>
      <c r="AE115" s="5">
        <v>11.2</v>
      </c>
      <c r="AF115">
        <f t="shared" si="5"/>
        <v>44.8</v>
      </c>
      <c r="AG115" s="5">
        <v>4</v>
      </c>
      <c r="AH115" s="5">
        <f>VLOOKUP(A115,[1]HDLAB!$D$1:$BI$65536,58,0)</f>
        <v>0.74</v>
      </c>
      <c r="AI115" s="5">
        <f>VLOOKUP(A115,[1]HDLAB!$D$1:$BK$65536,60,0)</f>
        <v>1.35</v>
      </c>
      <c r="AJ115" s="8">
        <f>VLOOKUP(A115,[1]HDLAB!$D$1:$CA$65536,76,0)</f>
        <v>1.5491385494141217</v>
      </c>
      <c r="AK115" s="5"/>
      <c r="AL115" s="5"/>
      <c r="AM115" s="5">
        <v>24</v>
      </c>
      <c r="AN115" s="5">
        <v>240</v>
      </c>
      <c r="AO115" s="5">
        <v>270.89999999999998</v>
      </c>
      <c r="AP115" s="9">
        <f>VLOOKUP(A115,[1]TAST!$B$1:$F$65536,5,0)</f>
        <v>0.1</v>
      </c>
      <c r="AQ115" s="5"/>
      <c r="AR115" s="5"/>
      <c r="AS115" s="5"/>
      <c r="AT115" s="5">
        <f>VLOOKUP(A115,[1]HDLAB!$D$1:$BS$65536,68,0)</f>
        <v>0</v>
      </c>
      <c r="AU115" s="5"/>
      <c r="AV115" s="5">
        <v>1</v>
      </c>
      <c r="AW115" s="5"/>
      <c r="AX115" s="5"/>
      <c r="AY115" s="5"/>
      <c r="AZ115" s="5">
        <v>2.75</v>
      </c>
      <c r="BA115" s="5">
        <v>0</v>
      </c>
      <c r="BB115" s="10">
        <f t="shared" si="6"/>
        <v>2.1818181818181868E-2</v>
      </c>
      <c r="BC115" s="11">
        <f t="shared" si="7"/>
        <v>4.8960000000000115</v>
      </c>
      <c r="BD115">
        <f>VLOOKUP(A115,[1]RHe!$B$1:$E$65536,4,0)</f>
        <v>33.700000000000003</v>
      </c>
      <c r="BG115" s="5"/>
      <c r="BH115" s="5"/>
      <c r="BI115" s="5"/>
      <c r="BJ115" s="5"/>
      <c r="BK115" s="5"/>
      <c r="BL115" s="5"/>
      <c r="BM115" s="5"/>
      <c r="BN115" s="5"/>
    </row>
    <row r="116" spans="1:66" customFormat="1">
      <c r="A116" s="5" t="s">
        <v>169</v>
      </c>
      <c r="B116" s="5">
        <v>1120309</v>
      </c>
      <c r="C116" s="7">
        <v>10.08</v>
      </c>
      <c r="D116" s="7">
        <v>3.41</v>
      </c>
      <c r="E116" s="7">
        <v>10.6</v>
      </c>
      <c r="F116" s="7">
        <v>31.5</v>
      </c>
      <c r="G116" s="7">
        <v>92.4</v>
      </c>
      <c r="H116" s="7">
        <v>242</v>
      </c>
      <c r="I116" s="7"/>
      <c r="J116" s="7">
        <v>4.0999999999999996</v>
      </c>
      <c r="K116" s="7">
        <v>9</v>
      </c>
      <c r="L116" s="7">
        <v>9</v>
      </c>
      <c r="M116" s="7">
        <v>91</v>
      </c>
      <c r="N116" s="7">
        <v>0.8</v>
      </c>
      <c r="O116" s="7">
        <v>220</v>
      </c>
      <c r="P116" s="7">
        <v>98</v>
      </c>
      <c r="Q116" s="7">
        <v>89</v>
      </c>
      <c r="R116" s="7">
        <v>71.75</v>
      </c>
      <c r="S116" s="7">
        <v>70.099999999999994</v>
      </c>
      <c r="T116" s="7">
        <f t="shared" si="4"/>
        <v>1.6500000000000057</v>
      </c>
      <c r="U116" s="7">
        <v>225</v>
      </c>
      <c r="V116" s="7">
        <v>49</v>
      </c>
      <c r="W116" s="7">
        <v>13</v>
      </c>
      <c r="X116" s="5"/>
      <c r="Y116" s="5">
        <v>2640</v>
      </c>
      <c r="Z116" s="5">
        <v>8.2799999999999994</v>
      </c>
      <c r="AA116" s="5">
        <v>5.4</v>
      </c>
      <c r="AB116" s="5">
        <v>136</v>
      </c>
      <c r="AC116" s="5">
        <v>5</v>
      </c>
      <c r="AD116" s="5"/>
      <c r="AE116" s="5">
        <v>8.3000000000000007</v>
      </c>
      <c r="AF116">
        <f t="shared" si="5"/>
        <v>39.010000000000005</v>
      </c>
      <c r="AG116" s="5">
        <v>4.7</v>
      </c>
      <c r="AH116" s="5">
        <f>VLOOKUP(A116,[1]HDLAB!$D$1:$BI$65536,58,0)</f>
        <v>0.73</v>
      </c>
      <c r="AI116" s="5">
        <f>VLOOKUP(A116,[1]HDLAB!$D$1:$BK$65536,60,0)</f>
        <v>1.33</v>
      </c>
      <c r="AJ116" s="8">
        <f>VLOOKUP(A116,[1]HDLAB!$D$1:$CA$65536,76,0)</f>
        <v>1.5191626448975213</v>
      </c>
      <c r="AK116" s="5"/>
      <c r="AL116" s="5"/>
      <c r="AM116" s="5">
        <v>23</v>
      </c>
      <c r="AN116" s="5">
        <v>168</v>
      </c>
      <c r="AO116" s="5">
        <v>734.9</v>
      </c>
      <c r="AP116" s="9">
        <f>VLOOKUP(A116,[1]TAST!$B$1:$F$65536,5,0)</f>
        <v>0.13690476190476192</v>
      </c>
      <c r="AQ116" s="5"/>
      <c r="AR116" s="5"/>
      <c r="AS116" s="5"/>
      <c r="AT116" s="5">
        <f>VLOOKUP(A116,[1]HDLAB!$D$1:$BS$65536,68,0)</f>
        <v>0</v>
      </c>
      <c r="AU116" s="5"/>
      <c r="AV116" s="5">
        <v>1.32</v>
      </c>
      <c r="AW116" s="5">
        <v>6.4</v>
      </c>
      <c r="AX116" s="5"/>
      <c r="AY116" s="5"/>
      <c r="AZ116" s="5">
        <v>1.75</v>
      </c>
      <c r="BA116" s="5">
        <v>50</v>
      </c>
      <c r="BB116" s="10">
        <f t="shared" si="6"/>
        <v>2.3537803138373836E-2</v>
      </c>
      <c r="BC116" s="11">
        <f t="shared" si="7"/>
        <v>6.7320000000000233</v>
      </c>
      <c r="BD116">
        <f>VLOOKUP(A116,[1]RHe!$B$1:$E$65536,4,0)</f>
        <v>35.799999999999997</v>
      </c>
      <c r="BG116" s="5"/>
      <c r="BH116" s="5"/>
      <c r="BI116" s="5"/>
      <c r="BJ116" s="5"/>
      <c r="BK116" s="5"/>
      <c r="BL116" s="5"/>
      <c r="BM116" s="5"/>
    </row>
    <row r="117" spans="1:66" customFormat="1">
      <c r="A117" s="5" t="s">
        <v>170</v>
      </c>
      <c r="B117" s="5">
        <v>1120309</v>
      </c>
      <c r="C117" s="7">
        <v>5.49</v>
      </c>
      <c r="D117" s="7">
        <v>3.56</v>
      </c>
      <c r="E117" s="7">
        <v>11</v>
      </c>
      <c r="F117" s="7">
        <v>33</v>
      </c>
      <c r="G117" s="7">
        <v>92.7</v>
      </c>
      <c r="H117" s="7">
        <v>195</v>
      </c>
      <c r="I117" s="7"/>
      <c r="J117" s="7">
        <v>3.9</v>
      </c>
      <c r="K117" s="7">
        <v>9</v>
      </c>
      <c r="L117" s="7">
        <v>10</v>
      </c>
      <c r="M117" s="7">
        <v>77</v>
      </c>
      <c r="N117" s="7">
        <v>0.5</v>
      </c>
      <c r="O117" s="7">
        <v>126</v>
      </c>
      <c r="P117" s="7">
        <v>110</v>
      </c>
      <c r="Q117" s="7">
        <v>167</v>
      </c>
      <c r="R117" s="7">
        <v>69.599999999999994</v>
      </c>
      <c r="S117" s="7">
        <v>69.349999999999994</v>
      </c>
      <c r="T117" s="7">
        <f t="shared" si="4"/>
        <v>0.25</v>
      </c>
      <c r="U117" s="7">
        <v>240</v>
      </c>
      <c r="V117" s="7">
        <v>44</v>
      </c>
      <c r="W117" s="7">
        <v>10</v>
      </c>
      <c r="X117" s="5"/>
      <c r="Y117" s="5">
        <v>2640</v>
      </c>
      <c r="Z117" s="5">
        <v>7.99</v>
      </c>
      <c r="AA117" s="5">
        <v>5.5</v>
      </c>
      <c r="AB117" s="5">
        <v>138</v>
      </c>
      <c r="AC117" s="5">
        <v>4.8</v>
      </c>
      <c r="AD117" s="5"/>
      <c r="AE117" s="5">
        <v>8.9</v>
      </c>
      <c r="AF117">
        <f t="shared" si="5"/>
        <v>42.72</v>
      </c>
      <c r="AG117" s="5">
        <v>4.8</v>
      </c>
      <c r="AH117" s="5">
        <f>VLOOKUP(A117,[1]HDLAB!$D$1:$BI$65536,58,0)</f>
        <v>0.77</v>
      </c>
      <c r="AI117" s="5">
        <f>VLOOKUP(A117,[1]HDLAB!$D$1:$BK$65536,60,0)</f>
        <v>1.48</v>
      </c>
      <c r="AJ117" s="8">
        <f>VLOOKUP(A117,[1]HDLAB!$D$1:$CA$65536,76,0)</f>
        <v>1.6449101706093785</v>
      </c>
      <c r="AK117" s="5"/>
      <c r="AL117" s="5"/>
      <c r="AM117" s="5">
        <v>69</v>
      </c>
      <c r="AN117" s="5">
        <v>237</v>
      </c>
      <c r="AO117" s="5">
        <v>479.8</v>
      </c>
      <c r="AP117" s="9">
        <f>VLOOKUP(A117,[1]TAST!$B$1:$F$65536,5,0)</f>
        <v>0.29113924050632911</v>
      </c>
      <c r="AQ117" s="5"/>
      <c r="AR117" s="5"/>
      <c r="AS117" s="5"/>
      <c r="AT117" s="5">
        <f>VLOOKUP(A117,[1]HDLAB!$D$1:$BS$65536,68,0)</f>
        <v>0</v>
      </c>
      <c r="AU117" s="5"/>
      <c r="AV117" s="5">
        <v>1.26</v>
      </c>
      <c r="AW117" s="5">
        <v>5.6</v>
      </c>
      <c r="AX117" s="5"/>
      <c r="AY117" s="5"/>
      <c r="AZ117" s="5">
        <v>0</v>
      </c>
      <c r="BA117" s="5">
        <v>0</v>
      </c>
      <c r="BB117" s="10">
        <f t="shared" si="6"/>
        <v>3.6049026676279743E-3</v>
      </c>
      <c r="BC117" s="11">
        <f t="shared" si="7"/>
        <v>1.0349999999999999</v>
      </c>
      <c r="BD117">
        <f>VLOOKUP(A117,[1]RHe!$B$1:$E$65536,4,0)</f>
        <v>33.799999999999997</v>
      </c>
      <c r="BG117" s="5"/>
      <c r="BH117" s="5"/>
      <c r="BI117" s="5"/>
      <c r="BJ117" s="5"/>
      <c r="BK117" s="5"/>
      <c r="BL117" s="5"/>
      <c r="BM117" s="5"/>
      <c r="BN117" s="5"/>
    </row>
    <row r="118" spans="1:66" customFormat="1">
      <c r="A118" s="5" t="s">
        <v>171</v>
      </c>
      <c r="B118" s="5">
        <v>1120309</v>
      </c>
      <c r="C118" s="7">
        <v>7.1</v>
      </c>
      <c r="D118" s="7">
        <v>3.82</v>
      </c>
      <c r="E118" s="7">
        <v>11.4</v>
      </c>
      <c r="F118" s="7">
        <v>33.6</v>
      </c>
      <c r="G118" s="7">
        <v>88</v>
      </c>
      <c r="H118" s="7">
        <v>133</v>
      </c>
      <c r="I118" s="7"/>
      <c r="J118" s="7">
        <v>4.0999999999999996</v>
      </c>
      <c r="K118" s="7">
        <v>26</v>
      </c>
      <c r="L118" s="7">
        <v>16</v>
      </c>
      <c r="M118" s="7">
        <v>81</v>
      </c>
      <c r="N118" s="7">
        <v>0.7</v>
      </c>
      <c r="O118" s="7">
        <v>182</v>
      </c>
      <c r="P118" s="7">
        <v>15</v>
      </c>
      <c r="Q118" s="7"/>
      <c r="R118" s="7">
        <v>46.25</v>
      </c>
      <c r="S118" s="7">
        <v>43.8</v>
      </c>
      <c r="T118" s="7">
        <f t="shared" si="4"/>
        <v>2.4500000000000028</v>
      </c>
      <c r="U118" s="7">
        <v>240</v>
      </c>
      <c r="V118" s="7">
        <v>75</v>
      </c>
      <c r="W118" s="7">
        <v>15</v>
      </c>
      <c r="X118" s="5"/>
      <c r="Y118" s="5">
        <v>2640</v>
      </c>
      <c r="Z118" s="5">
        <v>10.83</v>
      </c>
      <c r="AA118" s="5">
        <v>6</v>
      </c>
      <c r="AB118" s="5">
        <v>128</v>
      </c>
      <c r="AC118" s="5">
        <v>4.4000000000000004</v>
      </c>
      <c r="AD118" s="5"/>
      <c r="AE118" s="5">
        <v>8.5</v>
      </c>
      <c r="AF118">
        <f t="shared" si="5"/>
        <v>49.3</v>
      </c>
      <c r="AG118" s="5">
        <v>5.8</v>
      </c>
      <c r="AH118" s="5">
        <f>VLOOKUP(A118,[1]HDLAB!$D$1:$BI$65536,58,0)</f>
        <v>0.8</v>
      </c>
      <c r="AI118" s="5">
        <f>VLOOKUP(A118,[1]HDLAB!$D$1:$BK$65536,60,0)</f>
        <v>1.61</v>
      </c>
      <c r="AJ118" s="8">
        <f>VLOOKUP(A118,[1]HDLAB!$D$1:$CA$65536,76,0)</f>
        <v>1.9683803406747686</v>
      </c>
      <c r="AK118" s="5"/>
      <c r="AL118" s="5"/>
      <c r="AM118" s="5">
        <v>51</v>
      </c>
      <c r="AN118" s="5">
        <v>221</v>
      </c>
      <c r="AO118" s="5">
        <v>621.5</v>
      </c>
      <c r="AP118" s="9">
        <f>VLOOKUP(A118,[1]TAST!$B$1:$F$65536,5,0)</f>
        <v>0.23076923076923078</v>
      </c>
      <c r="AQ118" s="5"/>
      <c r="AR118" s="5"/>
      <c r="AS118" s="5"/>
      <c r="AT118" s="5">
        <f>VLOOKUP(A118,[1]HDLAB!$D$1:$BS$65536,68,0)</f>
        <v>0</v>
      </c>
      <c r="AU118" s="5"/>
      <c r="AV118" s="5">
        <v>1.47</v>
      </c>
      <c r="AW118" s="5"/>
      <c r="AX118" s="5"/>
      <c r="AY118" s="5"/>
      <c r="AZ118" s="5">
        <v>0</v>
      </c>
      <c r="BA118" s="5">
        <v>25</v>
      </c>
      <c r="BB118" s="10">
        <f t="shared" si="6"/>
        <v>5.5936073059360797E-2</v>
      </c>
      <c r="BC118" s="11">
        <f t="shared" si="7"/>
        <v>9.4080000000000101</v>
      </c>
      <c r="BD118">
        <f>VLOOKUP(A118,[1]RHe!$B$1:$E$65536,4,0)</f>
        <v>34.299999999999997</v>
      </c>
      <c r="BG118" s="5"/>
      <c r="BH118" s="5"/>
      <c r="BI118" s="5"/>
      <c r="BJ118" s="5"/>
      <c r="BK118" s="5"/>
      <c r="BL118" s="5"/>
      <c r="BM118" s="5"/>
      <c r="BN118" s="5"/>
    </row>
    <row r="119" spans="1:66" customFormat="1">
      <c r="A119" s="5" t="s">
        <v>172</v>
      </c>
      <c r="B119" s="5">
        <v>1120309</v>
      </c>
      <c r="C119" s="7">
        <v>6.31</v>
      </c>
      <c r="D119" s="7">
        <v>3.46</v>
      </c>
      <c r="E119" s="7">
        <v>10.7</v>
      </c>
      <c r="F119" s="7">
        <v>30.5</v>
      </c>
      <c r="G119" s="7">
        <v>88.2</v>
      </c>
      <c r="H119" s="7">
        <v>181</v>
      </c>
      <c r="I119" s="7"/>
      <c r="J119" s="7">
        <v>3.9</v>
      </c>
      <c r="K119" s="7">
        <v>10</v>
      </c>
      <c r="L119" s="7">
        <v>12</v>
      </c>
      <c r="M119" s="7">
        <v>98</v>
      </c>
      <c r="N119" s="7">
        <v>0.6</v>
      </c>
      <c r="O119" s="7">
        <v>168</v>
      </c>
      <c r="P119" s="7">
        <v>75</v>
      </c>
      <c r="Q119" s="7">
        <v>139</v>
      </c>
      <c r="R119" s="7">
        <v>65.95</v>
      </c>
      <c r="S119" s="7">
        <v>63.65</v>
      </c>
      <c r="T119" s="7">
        <f t="shared" si="4"/>
        <v>2.3000000000000043</v>
      </c>
      <c r="U119" s="7">
        <v>240</v>
      </c>
      <c r="V119" s="7">
        <v>62</v>
      </c>
      <c r="W119" s="7">
        <v>15</v>
      </c>
      <c r="X119" s="5"/>
      <c r="Y119" s="5">
        <v>2640</v>
      </c>
      <c r="Z119" s="5">
        <v>9.25</v>
      </c>
      <c r="AA119" s="5">
        <v>5.9</v>
      </c>
      <c r="AB119" s="5">
        <v>142</v>
      </c>
      <c r="AC119" s="5">
        <v>4.3</v>
      </c>
      <c r="AD119" s="5"/>
      <c r="AE119" s="5">
        <v>9.8000000000000007</v>
      </c>
      <c r="AF119">
        <f t="shared" si="5"/>
        <v>49.98</v>
      </c>
      <c r="AG119" s="5">
        <v>5.0999999999999996</v>
      </c>
      <c r="AH119" s="5">
        <f>VLOOKUP(A119,[1]HDLAB!$D$1:$BI$65536,58,0)</f>
        <v>0.76</v>
      </c>
      <c r="AI119" s="5">
        <f>VLOOKUP(A119,[1]HDLAB!$D$1:$BK$65536,60,0)</f>
        <v>1.42</v>
      </c>
      <c r="AJ119" s="8">
        <f>VLOOKUP(A119,[1]HDLAB!$D$1:$CA$65536,76,0)</f>
        <v>1.6748971888100317</v>
      </c>
      <c r="AK119" s="5"/>
      <c r="AL119" s="5"/>
      <c r="AM119" s="5">
        <v>58</v>
      </c>
      <c r="AN119" s="5">
        <v>243</v>
      </c>
      <c r="AO119" s="5">
        <v>706.8</v>
      </c>
      <c r="AP119" s="9">
        <f>VLOOKUP(A119,[1]TAST!$B$1:$F$65536,5,0)</f>
        <v>0.23868312757201646</v>
      </c>
      <c r="AQ119" s="5"/>
      <c r="AR119" s="5"/>
      <c r="AS119" s="5"/>
      <c r="AT119" s="5">
        <f>VLOOKUP(A119,[1]HDLAB!$D$1:$BS$65536,68,0)</f>
        <v>0</v>
      </c>
      <c r="AU119" s="5"/>
      <c r="AV119" s="5">
        <v>1.43</v>
      </c>
      <c r="AW119" s="5">
        <v>7.2</v>
      </c>
      <c r="AX119" s="5"/>
      <c r="AY119" s="5"/>
      <c r="AZ119" s="5">
        <v>0</v>
      </c>
      <c r="BA119" s="5">
        <v>50</v>
      </c>
      <c r="BB119" s="10">
        <f t="shared" si="6"/>
        <v>3.6135113904163463E-2</v>
      </c>
      <c r="BC119" s="11">
        <f t="shared" si="7"/>
        <v>9.7980000000000178</v>
      </c>
      <c r="BD119">
        <f>VLOOKUP(A119,[1]RHe!$B$1:$E$65536,4,0)</f>
        <v>34.5</v>
      </c>
      <c r="BG119" s="5"/>
      <c r="BH119" s="5"/>
      <c r="BI119" s="5"/>
      <c r="BJ119" s="5"/>
      <c r="BK119" s="5"/>
      <c r="BL119" s="5"/>
      <c r="BM119" s="5"/>
      <c r="BN119" s="5"/>
    </row>
    <row r="120" spans="1:66" customFormat="1">
      <c r="A120" s="5" t="s">
        <v>173</v>
      </c>
      <c r="B120" s="5">
        <v>1120309</v>
      </c>
      <c r="C120" s="7">
        <v>4.4400000000000004</v>
      </c>
      <c r="D120" s="7">
        <v>3.2</v>
      </c>
      <c r="E120" s="7">
        <v>10.1</v>
      </c>
      <c r="F120" s="7">
        <v>29.5</v>
      </c>
      <c r="G120" s="7">
        <v>92.2</v>
      </c>
      <c r="H120" s="7">
        <v>140</v>
      </c>
      <c r="I120" s="7"/>
      <c r="J120" s="7">
        <v>3.3</v>
      </c>
      <c r="K120" s="7">
        <v>14</v>
      </c>
      <c r="L120" s="7">
        <v>6</v>
      </c>
      <c r="M120" s="7">
        <v>95</v>
      </c>
      <c r="N120" s="7">
        <v>0.8</v>
      </c>
      <c r="O120" s="7">
        <v>163</v>
      </c>
      <c r="P120" s="7">
        <v>197</v>
      </c>
      <c r="Q120" s="7">
        <v>134</v>
      </c>
      <c r="R120" s="7">
        <v>59.2</v>
      </c>
      <c r="S120" s="7">
        <v>58</v>
      </c>
      <c r="T120" s="7">
        <f t="shared" si="4"/>
        <v>1.2000000000000028</v>
      </c>
      <c r="U120" s="7">
        <v>240</v>
      </c>
      <c r="V120" s="7">
        <v>52</v>
      </c>
      <c r="W120" s="7">
        <v>8</v>
      </c>
      <c r="X120" s="5"/>
      <c r="Y120" s="5">
        <v>2640</v>
      </c>
      <c r="Z120" s="5">
        <v>6.34</v>
      </c>
      <c r="AA120" s="5">
        <v>5.6</v>
      </c>
      <c r="AB120" s="5">
        <v>136</v>
      </c>
      <c r="AC120" s="5">
        <v>3.5</v>
      </c>
      <c r="AD120" s="5"/>
      <c r="AE120" s="5">
        <v>10.199999999999999</v>
      </c>
      <c r="AF120">
        <f t="shared" si="5"/>
        <v>37.74</v>
      </c>
      <c r="AG120" s="5">
        <v>3.7</v>
      </c>
      <c r="AH120" s="5">
        <f>VLOOKUP(A120,[1]HDLAB!$D$1:$BI$65536,58,0)</f>
        <v>0.85</v>
      </c>
      <c r="AI120" s="5">
        <f>VLOOKUP(A120,[1]HDLAB!$D$1:$BK$65536,60,0)</f>
        <v>1.87</v>
      </c>
      <c r="AJ120" s="8">
        <f>VLOOKUP(A120,[1]HDLAB!$D$1:$CA$65536,76,0)</f>
        <v>2.1766141012045814</v>
      </c>
      <c r="AK120" s="5"/>
      <c r="AL120" s="5"/>
      <c r="AM120" s="5">
        <v>63</v>
      </c>
      <c r="AN120" s="5">
        <v>175</v>
      </c>
      <c r="AO120" s="5">
        <v>637.4</v>
      </c>
      <c r="AP120" s="9">
        <f>VLOOKUP(A120,[1]TAST!$B$1:$F$65536,5,0)</f>
        <v>0.36</v>
      </c>
      <c r="AQ120" s="5"/>
      <c r="AR120" s="5"/>
      <c r="AS120" s="5"/>
      <c r="AT120" s="5">
        <f>VLOOKUP(A120,[1]HDLAB!$D$1:$BS$65536,68,0)</f>
        <v>0</v>
      </c>
      <c r="AU120" s="5"/>
      <c r="AV120" s="5">
        <v>1.65</v>
      </c>
      <c r="AW120" s="5">
        <v>6.3</v>
      </c>
      <c r="AX120" s="5"/>
      <c r="AY120" s="5"/>
      <c r="AZ120" s="5">
        <v>0.75</v>
      </c>
      <c r="BA120" s="5">
        <v>12.5</v>
      </c>
      <c r="BB120" s="10">
        <f t="shared" si="6"/>
        <v>2.0689655172413841E-2</v>
      </c>
      <c r="BC120" s="11">
        <f t="shared" si="7"/>
        <v>4.8960000000000115</v>
      </c>
      <c r="BD120">
        <f>VLOOKUP(A120,[1]RHe!$B$1:$E$65536,4,0)</f>
        <v>35.5</v>
      </c>
      <c r="BG120" s="5"/>
      <c r="BH120" s="5"/>
      <c r="BI120" s="5"/>
      <c r="BJ120" s="5"/>
      <c r="BK120" s="5"/>
      <c r="BL120" s="5"/>
      <c r="BM120" s="5"/>
      <c r="BN120" s="5"/>
    </row>
    <row r="121" spans="1:66" customFormat="1">
      <c r="A121" s="5" t="s">
        <v>174</v>
      </c>
      <c r="B121" s="5">
        <v>1120309</v>
      </c>
      <c r="C121" s="7">
        <v>7.53</v>
      </c>
      <c r="D121" s="7">
        <v>3.64</v>
      </c>
      <c r="E121" s="7">
        <v>11.7</v>
      </c>
      <c r="F121" s="7">
        <v>34.1</v>
      </c>
      <c r="G121" s="7">
        <v>93.7</v>
      </c>
      <c r="H121" s="7">
        <v>205</v>
      </c>
      <c r="I121" s="7"/>
      <c r="J121" s="7">
        <v>4.2</v>
      </c>
      <c r="K121" s="7">
        <v>43</v>
      </c>
      <c r="L121" s="7">
        <v>32</v>
      </c>
      <c r="M121" s="7">
        <v>171</v>
      </c>
      <c r="N121" s="7">
        <v>0.5</v>
      </c>
      <c r="O121" s="7">
        <v>143</v>
      </c>
      <c r="P121" s="7">
        <v>88</v>
      </c>
      <c r="Q121" s="7">
        <v>143</v>
      </c>
      <c r="R121" s="7">
        <v>58.9</v>
      </c>
      <c r="S121" s="7">
        <v>55.35</v>
      </c>
      <c r="T121" s="7">
        <f t="shared" si="4"/>
        <v>3.5499999999999972</v>
      </c>
      <c r="U121" s="7">
        <v>240</v>
      </c>
      <c r="V121" s="7">
        <v>88</v>
      </c>
      <c r="W121" s="7">
        <v>19</v>
      </c>
      <c r="X121" s="5"/>
      <c r="Y121" s="5">
        <v>2640</v>
      </c>
      <c r="Z121" s="5">
        <v>7.6</v>
      </c>
      <c r="AA121" s="5">
        <v>6.7</v>
      </c>
      <c r="AB121" s="5">
        <v>134</v>
      </c>
      <c r="AC121" s="5">
        <v>5.7</v>
      </c>
      <c r="AD121" s="5"/>
      <c r="AE121" s="5">
        <v>8.4</v>
      </c>
      <c r="AF121">
        <f t="shared" si="5"/>
        <v>21</v>
      </c>
      <c r="AG121" s="5">
        <v>2.5</v>
      </c>
      <c r="AH121" s="5">
        <f>VLOOKUP(A121,[1]HDLAB!$D$1:$BI$65536,58,0)</f>
        <v>0.78</v>
      </c>
      <c r="AI121" s="5">
        <f>VLOOKUP(A121,[1]HDLAB!$D$1:$BK$65536,60,0)</f>
        <v>1.53</v>
      </c>
      <c r="AJ121" s="8">
        <f>VLOOKUP(A121,[1]HDLAB!$D$1:$CA$65536,76,0)</f>
        <v>1.9013955492189867</v>
      </c>
      <c r="AK121" s="5"/>
      <c r="AL121" s="5"/>
      <c r="AM121" s="5">
        <v>80</v>
      </c>
      <c r="AN121" s="5">
        <v>258</v>
      </c>
      <c r="AO121" s="5">
        <v>975.4</v>
      </c>
      <c r="AP121" s="9">
        <f>VLOOKUP(A121,[1]TAST!$B$1:$F$65536,5,0)</f>
        <v>0.31007751937984496</v>
      </c>
      <c r="AQ121" s="5"/>
      <c r="AR121" s="5"/>
      <c r="AS121" s="5"/>
      <c r="AT121" s="5">
        <f>VLOOKUP(A121,[1]HDLAB!$D$1:$BS$65536,68,0)</f>
        <v>0</v>
      </c>
      <c r="AU121" s="5"/>
      <c r="AV121" s="5">
        <v>1.74</v>
      </c>
      <c r="AW121" s="5">
        <v>6.9</v>
      </c>
      <c r="AX121" s="5"/>
      <c r="AY121" s="5"/>
      <c r="AZ121" s="5">
        <v>0</v>
      </c>
      <c r="BA121" s="5">
        <v>12.5</v>
      </c>
      <c r="BB121" s="10">
        <f t="shared" si="6"/>
        <v>6.4137308039747015E-2</v>
      </c>
      <c r="BC121" s="11">
        <f t="shared" si="7"/>
        <v>14.270999999999988</v>
      </c>
      <c r="BD121">
        <f>VLOOKUP(A121,[1]RHe!$B$1:$E$65536,4,0)</f>
        <v>37.200000000000003</v>
      </c>
      <c r="BG121" s="5"/>
      <c r="BH121" s="5"/>
      <c r="BI121" s="5"/>
      <c r="BJ121" s="5"/>
      <c r="BK121" s="5"/>
      <c r="BL121" s="5"/>
      <c r="BM121" s="5"/>
    </row>
    <row r="122" spans="1:66" customFormat="1">
      <c r="A122" s="5" t="s">
        <v>175</v>
      </c>
      <c r="B122" s="5">
        <v>1120309</v>
      </c>
      <c r="C122" s="7">
        <v>6.61</v>
      </c>
      <c r="D122" s="7">
        <v>3.14</v>
      </c>
      <c r="E122" s="7">
        <v>10.199999999999999</v>
      </c>
      <c r="F122" s="7">
        <v>30.5</v>
      </c>
      <c r="G122" s="7">
        <v>97.1</v>
      </c>
      <c r="H122" s="7">
        <v>118</v>
      </c>
      <c r="I122" s="7"/>
      <c r="J122" s="7">
        <v>4.0999999999999996</v>
      </c>
      <c r="K122" s="7">
        <v>16</v>
      </c>
      <c r="L122" s="7">
        <v>14</v>
      </c>
      <c r="M122" s="7">
        <v>70</v>
      </c>
      <c r="N122" s="7">
        <v>0.5</v>
      </c>
      <c r="O122" s="7">
        <v>106</v>
      </c>
      <c r="P122" s="7">
        <v>249</v>
      </c>
      <c r="Q122" s="7">
        <v>287</v>
      </c>
      <c r="R122" s="7">
        <v>75.5</v>
      </c>
      <c r="S122" s="7">
        <v>71.8</v>
      </c>
      <c r="T122" s="7">
        <f t="shared" si="4"/>
        <v>3.7000000000000028</v>
      </c>
      <c r="U122" s="7">
        <v>240</v>
      </c>
      <c r="V122" s="7">
        <v>49</v>
      </c>
      <c r="W122" s="7">
        <v>15</v>
      </c>
      <c r="X122" s="5"/>
      <c r="Y122" s="5">
        <v>2640</v>
      </c>
      <c r="Z122" s="5">
        <v>11.77</v>
      </c>
      <c r="AA122" s="5">
        <v>5.3</v>
      </c>
      <c r="AB122" s="5">
        <v>137</v>
      </c>
      <c r="AC122" s="5">
        <v>5.4</v>
      </c>
      <c r="AD122" s="5"/>
      <c r="AE122" s="5">
        <v>9.8000000000000007</v>
      </c>
      <c r="AF122">
        <f t="shared" si="5"/>
        <v>53.900000000000006</v>
      </c>
      <c r="AG122" s="5">
        <v>5.5</v>
      </c>
      <c r="AH122" s="5">
        <f>VLOOKUP(A122,[1]HDLAB!$D$1:$BI$65536,58,0)</f>
        <v>0.69</v>
      </c>
      <c r="AI122" s="5">
        <f>VLOOKUP(A122,[1]HDLAB!$D$1:$BK$65536,60,0)</f>
        <v>0</v>
      </c>
      <c r="AJ122" s="8">
        <f>VLOOKUP(A122,[1]HDLAB!$D$1:$CA$65536,76,0)</f>
        <v>1.4450956190834969</v>
      </c>
      <c r="AK122" s="5"/>
      <c r="AL122" s="5"/>
      <c r="AM122" s="5">
        <v>26</v>
      </c>
      <c r="AN122" s="5">
        <v>254</v>
      </c>
      <c r="AO122" s="5">
        <v>486.2</v>
      </c>
      <c r="AP122" s="9">
        <f>VLOOKUP(A122,[1]TAST!$B$1:$F$65536,5,0)</f>
        <v>0.10236220472440945</v>
      </c>
      <c r="AQ122" s="5"/>
      <c r="AR122" s="5"/>
      <c r="AS122" s="5"/>
      <c r="AT122" s="5">
        <f>VLOOKUP(A122,[1]HDLAB!$D$1:$BS$65536,68,0)</f>
        <v>0</v>
      </c>
      <c r="AU122" s="5"/>
      <c r="AV122" s="5">
        <v>1.33</v>
      </c>
      <c r="AW122" s="5"/>
      <c r="AX122" s="5"/>
      <c r="AY122" s="5"/>
      <c r="AZ122" s="5">
        <v>0.75</v>
      </c>
      <c r="BA122" s="5">
        <v>0</v>
      </c>
      <c r="BB122" s="10">
        <f t="shared" si="6"/>
        <v>5.1532033426183885E-2</v>
      </c>
      <c r="BC122" s="11">
        <f t="shared" si="7"/>
        <v>15.207000000000011</v>
      </c>
      <c r="BD122">
        <f>VLOOKUP(A122,[1]RHe!$B$1:$E$65536,4,0)</f>
        <v>34</v>
      </c>
      <c r="BG122" s="5"/>
      <c r="BH122" s="5"/>
      <c r="BI122" s="5"/>
      <c r="BJ122" s="5"/>
      <c r="BK122" s="5"/>
      <c r="BL122" s="5"/>
      <c r="BM122" s="5"/>
      <c r="BN122" s="5"/>
    </row>
    <row r="123" spans="1:66" customFormat="1">
      <c r="A123" s="5" t="s">
        <v>176</v>
      </c>
      <c r="B123" s="5">
        <v>1120307</v>
      </c>
      <c r="C123" s="7">
        <v>5.84</v>
      </c>
      <c r="D123" s="7">
        <v>3.73</v>
      </c>
      <c r="E123" s="7">
        <v>11</v>
      </c>
      <c r="F123" s="7">
        <v>31.9</v>
      </c>
      <c r="G123" s="7">
        <v>85.5</v>
      </c>
      <c r="H123" s="7">
        <v>184</v>
      </c>
      <c r="I123" s="7"/>
      <c r="J123" s="7">
        <v>4.4000000000000004</v>
      </c>
      <c r="K123" s="7">
        <v>19</v>
      </c>
      <c r="L123" s="7">
        <v>12</v>
      </c>
      <c r="M123" s="7">
        <v>71</v>
      </c>
      <c r="N123" s="7">
        <v>0.9</v>
      </c>
      <c r="O123" s="7">
        <v>159</v>
      </c>
      <c r="P123" s="7">
        <v>75</v>
      </c>
      <c r="Q123" s="7"/>
      <c r="R123" s="7">
        <v>58.4</v>
      </c>
      <c r="S123" s="7">
        <v>55.7</v>
      </c>
      <c r="T123" s="7">
        <f t="shared" si="4"/>
        <v>2.6999999999999957</v>
      </c>
      <c r="U123" s="7">
        <v>240</v>
      </c>
      <c r="V123" s="7">
        <v>85</v>
      </c>
      <c r="W123" s="7">
        <v>19</v>
      </c>
      <c r="X123" s="5"/>
      <c r="Y123" s="5">
        <v>2640</v>
      </c>
      <c r="Z123" s="5">
        <v>9.5399999999999991</v>
      </c>
      <c r="AA123" s="5">
        <v>7.6</v>
      </c>
      <c r="AB123" s="5">
        <v>135</v>
      </c>
      <c r="AC123" s="5">
        <v>4.8</v>
      </c>
      <c r="AD123" s="5"/>
      <c r="AE123" s="5">
        <v>8.9</v>
      </c>
      <c r="AF123">
        <f t="shared" si="5"/>
        <v>37.380000000000003</v>
      </c>
      <c r="AG123" s="5">
        <v>4.2</v>
      </c>
      <c r="AH123" s="5">
        <f>VLOOKUP(A123,[1]HDLAB!$D$1:$BI$65536,58,0)</f>
        <v>0.78</v>
      </c>
      <c r="AI123" s="5">
        <f>VLOOKUP(A123,[1]HDLAB!$D$1:$BK$65536,60,0)</f>
        <v>1.5</v>
      </c>
      <c r="AJ123" s="8">
        <f>VLOOKUP(A123,[1]HDLAB!$D$1:$CA$65536,76,0)</f>
        <v>1.8086860154639206</v>
      </c>
      <c r="AK123" s="5"/>
      <c r="AL123" s="5"/>
      <c r="AM123" s="5">
        <v>70</v>
      </c>
      <c r="AN123" s="5">
        <v>270</v>
      </c>
      <c r="AO123" s="5">
        <v>927.1</v>
      </c>
      <c r="AP123" s="9">
        <f>VLOOKUP(A123,[1]TAST!$B$1:$F$65536,5,0)</f>
        <v>0.25925925925925924</v>
      </c>
      <c r="AQ123" s="5"/>
      <c r="AR123" s="5"/>
      <c r="AS123" s="5"/>
      <c r="AT123" s="5">
        <f>VLOOKUP(A123,[1]HDLAB!$D$1:$BS$65536,68,0)</f>
        <v>0</v>
      </c>
      <c r="AU123" s="5"/>
      <c r="AV123" s="5">
        <v>1.5</v>
      </c>
      <c r="AW123" s="5"/>
      <c r="AX123" s="5"/>
      <c r="AY123" s="5"/>
      <c r="AZ123" s="5">
        <v>0.75</v>
      </c>
      <c r="BA123" s="5">
        <v>50</v>
      </c>
      <c r="BB123" s="10">
        <f t="shared" si="6"/>
        <v>4.8473967684021464E-2</v>
      </c>
      <c r="BC123" s="11">
        <f t="shared" si="7"/>
        <v>10.934999999999981</v>
      </c>
      <c r="BD123">
        <f>VLOOKUP(A123,[1]RHe!$B$1:$E$65536,4,0)</f>
        <v>34.6</v>
      </c>
      <c r="BG123" s="5"/>
      <c r="BH123" s="5"/>
      <c r="BI123" s="5"/>
      <c r="BJ123" s="5"/>
      <c r="BK123" s="5"/>
      <c r="BL123" s="5"/>
      <c r="BM123" s="5"/>
      <c r="BN123" s="5"/>
    </row>
    <row r="124" spans="1:66" customFormat="1">
      <c r="A124" s="5" t="s">
        <v>177</v>
      </c>
      <c r="B124" s="5">
        <v>1120309</v>
      </c>
      <c r="C124" s="7">
        <v>5.84</v>
      </c>
      <c r="D124" s="7">
        <v>2.0099999999999998</v>
      </c>
      <c r="E124" s="7">
        <v>5.4</v>
      </c>
      <c r="F124" s="7">
        <v>17.600000000000001</v>
      </c>
      <c r="G124" s="7">
        <v>87.6</v>
      </c>
      <c r="H124" s="7">
        <v>326</v>
      </c>
      <c r="I124" s="7"/>
      <c r="J124" s="7">
        <v>3.6</v>
      </c>
      <c r="K124" s="7">
        <v>10</v>
      </c>
      <c r="L124" s="7">
        <v>7</v>
      </c>
      <c r="M124" s="7">
        <v>56</v>
      </c>
      <c r="N124" s="7">
        <v>0.5</v>
      </c>
      <c r="O124" s="7">
        <v>143</v>
      </c>
      <c r="P124" s="7">
        <v>98</v>
      </c>
      <c r="Q124" s="7">
        <v>141</v>
      </c>
      <c r="R124" s="7">
        <v>70.2</v>
      </c>
      <c r="S124" s="7">
        <v>68.7</v>
      </c>
      <c r="T124" s="7">
        <f t="shared" si="4"/>
        <v>1.5</v>
      </c>
      <c r="U124" s="7">
        <v>240</v>
      </c>
      <c r="V124" s="7">
        <v>69</v>
      </c>
      <c r="W124" s="7">
        <v>22</v>
      </c>
      <c r="X124" s="5"/>
      <c r="Y124" s="5">
        <v>2640</v>
      </c>
      <c r="Z124" s="5">
        <v>11.6</v>
      </c>
      <c r="AA124" s="5">
        <v>8</v>
      </c>
      <c r="AB124" s="5">
        <v>134</v>
      </c>
      <c r="AC124" s="5">
        <v>4</v>
      </c>
      <c r="AD124" s="5"/>
      <c r="AE124" s="5">
        <v>7.9</v>
      </c>
      <c r="AF124">
        <f t="shared" si="5"/>
        <v>39.5</v>
      </c>
      <c r="AG124" s="5">
        <v>5</v>
      </c>
      <c r="AH124" s="5">
        <f>VLOOKUP(A124,[1]HDLAB!$D$1:$BI$65536,58,0)</f>
        <v>0.68</v>
      </c>
      <c r="AI124" s="5">
        <f>VLOOKUP(A124,[1]HDLAB!$D$1:$BK$65536,60,0)</f>
        <v>1.1399999999999999</v>
      </c>
      <c r="AJ124" s="8">
        <f>VLOOKUP(A124,[1]HDLAB!$D$1:$CA$65536,76,0)</f>
        <v>1.3117993870042124</v>
      </c>
      <c r="AK124" s="5"/>
      <c r="AL124" s="5"/>
      <c r="AM124" s="5">
        <v>13</v>
      </c>
      <c r="AN124" s="5">
        <v>378</v>
      </c>
      <c r="AO124" s="5">
        <v>27.8</v>
      </c>
      <c r="AP124" s="9">
        <f>VLOOKUP(A124,[1]TAST!$B$1:$F$65536,5,0)</f>
        <v>3.439153439153439E-2</v>
      </c>
      <c r="AQ124" s="5"/>
      <c r="AR124" s="5"/>
      <c r="AS124" s="5"/>
      <c r="AT124" s="5">
        <f>VLOOKUP(A124,[1]HDLAB!$D$1:$BS$65536,68,0)</f>
        <v>0</v>
      </c>
      <c r="AU124" s="5"/>
      <c r="AV124" s="5">
        <v>1.25</v>
      </c>
      <c r="AW124" s="5">
        <v>5.3</v>
      </c>
      <c r="AX124" s="5"/>
      <c r="AY124" s="5"/>
      <c r="AZ124" s="5">
        <v>0</v>
      </c>
      <c r="BA124" s="5">
        <v>50</v>
      </c>
      <c r="BB124" s="10">
        <f t="shared" si="6"/>
        <v>2.1834061135371178E-2</v>
      </c>
      <c r="BC124" s="11">
        <f t="shared" si="7"/>
        <v>6.03</v>
      </c>
      <c r="BD124">
        <f>VLOOKUP(A124,[1]RHe!$B$1:$E$65536,4,0)</f>
        <v>21</v>
      </c>
      <c r="BG124" s="5"/>
      <c r="BH124" s="5"/>
      <c r="BI124" s="5"/>
      <c r="BJ124" s="5"/>
      <c r="BK124" s="5"/>
      <c r="BL124" s="5"/>
      <c r="BM124" s="5"/>
      <c r="BN124" s="5"/>
    </row>
    <row r="125" spans="1:66" customFormat="1">
      <c r="A125" s="5" t="s">
        <v>178</v>
      </c>
      <c r="B125" s="5">
        <v>1120309</v>
      </c>
      <c r="C125" s="7">
        <v>9.06</v>
      </c>
      <c r="D125" s="7">
        <v>3.21</v>
      </c>
      <c r="E125" s="7">
        <v>9.1</v>
      </c>
      <c r="F125" s="7">
        <v>28.6</v>
      </c>
      <c r="G125" s="7">
        <v>89.1</v>
      </c>
      <c r="H125" s="7">
        <v>147</v>
      </c>
      <c r="I125" s="7"/>
      <c r="J125" s="7">
        <v>3.8</v>
      </c>
      <c r="K125" s="7">
        <v>8</v>
      </c>
      <c r="L125" s="7">
        <v>6</v>
      </c>
      <c r="M125" s="7">
        <v>135</v>
      </c>
      <c r="N125" s="7">
        <v>0.5</v>
      </c>
      <c r="O125" s="7">
        <v>114</v>
      </c>
      <c r="P125" s="7">
        <v>213</v>
      </c>
      <c r="Q125" s="7">
        <v>156</v>
      </c>
      <c r="R125" s="7">
        <v>60</v>
      </c>
      <c r="S125" s="7">
        <v>58.3</v>
      </c>
      <c r="T125" s="7">
        <f t="shared" si="4"/>
        <v>1.7000000000000028</v>
      </c>
      <c r="U125" s="7">
        <v>240</v>
      </c>
      <c r="V125" s="7">
        <v>74</v>
      </c>
      <c r="W125" s="7">
        <v>15</v>
      </c>
      <c r="X125" s="5"/>
      <c r="Y125" s="5">
        <v>2640</v>
      </c>
      <c r="Z125" s="5">
        <v>6.79</v>
      </c>
      <c r="AA125" s="5">
        <v>6.6</v>
      </c>
      <c r="AB125" s="5">
        <v>140</v>
      </c>
      <c r="AC125" s="5">
        <v>4.7</v>
      </c>
      <c r="AD125" s="5"/>
      <c r="AE125" s="5">
        <v>8.5</v>
      </c>
      <c r="AF125">
        <f t="shared" si="5"/>
        <v>40.799999999999997</v>
      </c>
      <c r="AG125" s="5">
        <v>4.8</v>
      </c>
      <c r="AH125" s="5">
        <f>VLOOKUP(A125,[1]HDLAB!$D$1:$BI$65536,58,0)</f>
        <v>0.8</v>
      </c>
      <c r="AI125" s="5">
        <f>VLOOKUP(A125,[1]HDLAB!$D$1:$BK$65536,60,0)</f>
        <v>1.6</v>
      </c>
      <c r="AJ125" s="8">
        <f>VLOOKUP(A125,[1]HDLAB!$D$1:$CA$65536,76,0)</f>
        <v>1.8637823980504673</v>
      </c>
      <c r="AK125" s="5"/>
      <c r="AL125" s="5"/>
      <c r="AM125" s="5">
        <v>52</v>
      </c>
      <c r="AN125" s="5">
        <v>172</v>
      </c>
      <c r="AO125" s="5">
        <v>709.1</v>
      </c>
      <c r="AP125" s="9">
        <f>VLOOKUP(A125,[1]TAST!$B$1:$F$65536,5,0)</f>
        <v>0.30232558139534882</v>
      </c>
      <c r="AQ125" s="5"/>
      <c r="AR125" s="5"/>
      <c r="AS125" s="5"/>
      <c r="AT125" s="5">
        <f>VLOOKUP(A125,[1]HDLAB!$D$1:$BS$65536,68,0)</f>
        <v>0</v>
      </c>
      <c r="AU125" s="5"/>
      <c r="AV125" s="5">
        <v>1.6</v>
      </c>
      <c r="AW125" s="5">
        <v>6.3</v>
      </c>
      <c r="AX125" s="5"/>
      <c r="AY125" s="5"/>
      <c r="AZ125" s="5">
        <v>0</v>
      </c>
      <c r="BA125" s="5">
        <v>25</v>
      </c>
      <c r="BB125" s="10">
        <f t="shared" si="6"/>
        <v>2.9159519725557512E-2</v>
      </c>
      <c r="BC125" s="11">
        <f t="shared" si="7"/>
        <v>7.1400000000000112</v>
      </c>
      <c r="BD125">
        <f>VLOOKUP(A125,[1]RHe!$B$1:$E$65536,4,0)</f>
        <v>33.200000000000003</v>
      </c>
      <c r="BG125" s="5"/>
      <c r="BH125" s="5"/>
      <c r="BI125" s="5"/>
      <c r="BJ125" s="5"/>
      <c r="BK125" s="5"/>
      <c r="BL125" s="5"/>
      <c r="BM125" s="5"/>
      <c r="BN125" s="5"/>
    </row>
    <row r="126" spans="1:66" customFormat="1">
      <c r="A126" s="5" t="s">
        <v>179</v>
      </c>
      <c r="B126" s="5">
        <v>1120309</v>
      </c>
      <c r="C126" s="7">
        <v>6.83</v>
      </c>
      <c r="D126" s="7">
        <v>2.72</v>
      </c>
      <c r="E126" s="7">
        <v>6</v>
      </c>
      <c r="F126" s="7">
        <v>17.7</v>
      </c>
      <c r="G126" s="7">
        <v>65.099999999999994</v>
      </c>
      <c r="H126" s="7">
        <v>121</v>
      </c>
      <c r="I126" s="7"/>
      <c r="J126" s="7">
        <v>4</v>
      </c>
      <c r="K126" s="7">
        <v>14</v>
      </c>
      <c r="L126" s="7">
        <v>12</v>
      </c>
      <c r="M126" s="7">
        <v>69</v>
      </c>
      <c r="N126" s="7">
        <v>1.1000000000000001</v>
      </c>
      <c r="O126" s="7">
        <v>98</v>
      </c>
      <c r="P126" s="7">
        <v>116</v>
      </c>
      <c r="Q126" s="7">
        <v>143</v>
      </c>
      <c r="R126" s="7">
        <v>65.099999999999994</v>
      </c>
      <c r="S126" s="7">
        <v>61.35</v>
      </c>
      <c r="T126" s="7">
        <f t="shared" si="4"/>
        <v>3.7499999999999929</v>
      </c>
      <c r="U126" s="7">
        <v>240</v>
      </c>
      <c r="V126" s="7">
        <v>71</v>
      </c>
      <c r="W126" s="7">
        <v>19</v>
      </c>
      <c r="X126" s="5"/>
      <c r="Y126" s="5">
        <v>2640</v>
      </c>
      <c r="Z126" s="5">
        <v>8.93</v>
      </c>
      <c r="AA126" s="5">
        <v>8.9</v>
      </c>
      <c r="AB126" s="5">
        <v>133</v>
      </c>
      <c r="AC126" s="5">
        <v>4.5999999999999996</v>
      </c>
      <c r="AD126" s="5"/>
      <c r="AE126" s="5">
        <v>8.6</v>
      </c>
      <c r="AF126">
        <f t="shared" si="5"/>
        <v>44.72</v>
      </c>
      <c r="AG126" s="5">
        <v>5.2</v>
      </c>
      <c r="AH126" s="5">
        <f>VLOOKUP(A126,[1]HDLAB!$D$1:$BI$65536,58,0)</f>
        <v>0.73</v>
      </c>
      <c r="AI126" s="5">
        <f>VLOOKUP(A126,[1]HDLAB!$D$1:$BK$65536,60,0)</f>
        <v>1.32</v>
      </c>
      <c r="AJ126" s="8">
        <f>VLOOKUP(A126,[1]HDLAB!$D$1:$CA$65536,76,0)</f>
        <v>1.6328440983923751</v>
      </c>
      <c r="AK126" s="5"/>
      <c r="AL126" s="5"/>
      <c r="AM126" s="5">
        <v>191</v>
      </c>
      <c r="AN126" s="5">
        <v>228</v>
      </c>
      <c r="AO126" s="5">
        <v>1699.6</v>
      </c>
      <c r="AP126" s="9">
        <f>VLOOKUP(A126,[1]TAST!$B$1:$F$65536,5,0)</f>
        <v>0.83771929824561409</v>
      </c>
      <c r="AQ126" s="5"/>
      <c r="AR126" s="5"/>
      <c r="AS126" s="5"/>
      <c r="AT126" s="5">
        <f>VLOOKUP(A126,[1]HDLAB!$D$1:$BS$65536,68,0)</f>
        <v>0</v>
      </c>
      <c r="AU126" s="5"/>
      <c r="AV126" s="5">
        <v>1.45</v>
      </c>
      <c r="AW126" s="5">
        <v>5.2</v>
      </c>
      <c r="AX126" s="5"/>
      <c r="AY126" s="5"/>
      <c r="AZ126" s="5">
        <v>0</v>
      </c>
      <c r="BA126" s="5">
        <v>0</v>
      </c>
      <c r="BB126" s="10">
        <f t="shared" si="6"/>
        <v>6.1124694376528003E-2</v>
      </c>
      <c r="BC126" s="11">
        <f t="shared" si="7"/>
        <v>14.96249999999997</v>
      </c>
      <c r="BD126">
        <f>VLOOKUP(A126,[1]RHe!$B$1:$E$65536,4,0)</f>
        <v>20.5</v>
      </c>
      <c r="BG126" s="5"/>
      <c r="BH126" s="5"/>
      <c r="BI126" s="5"/>
      <c r="BJ126" s="5"/>
      <c r="BK126" s="5"/>
      <c r="BL126" s="5"/>
      <c r="BM126" s="5"/>
      <c r="BN126" s="5"/>
    </row>
    <row r="127" spans="1:66" customFormat="1">
      <c r="A127" s="5" t="s">
        <v>180</v>
      </c>
      <c r="B127" s="5">
        <v>1120307</v>
      </c>
      <c r="C127" s="7">
        <v>8.34</v>
      </c>
      <c r="D127" s="7">
        <v>3.51</v>
      </c>
      <c r="E127" s="7">
        <v>11.2</v>
      </c>
      <c r="F127" s="7">
        <v>32.6</v>
      </c>
      <c r="G127" s="7">
        <v>92.9</v>
      </c>
      <c r="H127" s="7">
        <v>269</v>
      </c>
      <c r="I127" s="7"/>
      <c r="J127" s="7">
        <v>4.4000000000000004</v>
      </c>
      <c r="K127" s="7">
        <v>27</v>
      </c>
      <c r="L127" s="7">
        <v>22</v>
      </c>
      <c r="M127" s="7">
        <v>78</v>
      </c>
      <c r="N127" s="7">
        <v>1</v>
      </c>
      <c r="O127" s="7">
        <v>183</v>
      </c>
      <c r="P127" s="7">
        <v>458</v>
      </c>
      <c r="Q127" s="7">
        <v>147</v>
      </c>
      <c r="R127" s="7">
        <v>71.599999999999994</v>
      </c>
      <c r="S127" s="7">
        <v>69.599999999999994</v>
      </c>
      <c r="T127" s="7">
        <f t="shared" si="4"/>
        <v>2</v>
      </c>
      <c r="U127" s="7">
        <v>240</v>
      </c>
      <c r="V127" s="7">
        <v>88</v>
      </c>
      <c r="W127" s="7">
        <v>18</v>
      </c>
      <c r="X127" s="5"/>
      <c r="Y127" s="5">
        <v>2640</v>
      </c>
      <c r="Z127" s="5">
        <v>10.06</v>
      </c>
      <c r="AA127" s="5">
        <v>11</v>
      </c>
      <c r="AB127" s="5">
        <v>136</v>
      </c>
      <c r="AC127" s="5">
        <v>4.5999999999999996</v>
      </c>
      <c r="AD127" s="5"/>
      <c r="AE127" s="5">
        <v>10</v>
      </c>
      <c r="AF127">
        <f t="shared" si="5"/>
        <v>46</v>
      </c>
      <c r="AG127" s="5">
        <v>4.5999999999999996</v>
      </c>
      <c r="AH127" s="5">
        <f>VLOOKUP(A127,[1]HDLAB!$D$1:$BI$65536,58,0)</f>
        <v>0.8</v>
      </c>
      <c r="AI127" s="5">
        <f>VLOOKUP(A127,[1]HDLAB!$D$1:$BK$65536,60,0)</f>
        <v>1.59</v>
      </c>
      <c r="AJ127" s="8">
        <f>VLOOKUP(A127,[1]HDLAB!$D$1:$CA$65536,76,0)</f>
        <v>1.8514650010327869</v>
      </c>
      <c r="AK127" s="5"/>
      <c r="AL127" s="5"/>
      <c r="AM127" s="5">
        <v>111</v>
      </c>
      <c r="AN127" s="5">
        <v>315</v>
      </c>
      <c r="AO127" s="5">
        <v>132.30000000000001</v>
      </c>
      <c r="AP127" s="9">
        <f>VLOOKUP(A127,[1]TAST!$B$1:$F$65536,5,0)</f>
        <v>0.35238095238095241</v>
      </c>
      <c r="AQ127" s="5"/>
      <c r="AR127" s="5"/>
      <c r="AS127" s="5"/>
      <c r="AT127" s="5">
        <f>VLOOKUP(A127,[1]HDLAB!$D$1:$BS$65536,68,0)</f>
        <v>0</v>
      </c>
      <c r="AU127" s="5"/>
      <c r="AV127" s="5">
        <v>1.4</v>
      </c>
      <c r="AW127" s="5">
        <v>6.2</v>
      </c>
      <c r="AX127" s="5"/>
      <c r="AY127" s="5"/>
      <c r="AZ127" s="5">
        <v>0.75</v>
      </c>
      <c r="BA127" s="5">
        <v>6.25</v>
      </c>
      <c r="BB127" s="10">
        <f t="shared" si="6"/>
        <v>2.8735632183908049E-2</v>
      </c>
      <c r="BC127" s="11">
        <f t="shared" si="7"/>
        <v>8.16</v>
      </c>
      <c r="BD127">
        <f>VLOOKUP(A127,[1]RHe!$B$1:$E$65536,4,0)</f>
        <v>35.299999999999997</v>
      </c>
      <c r="BG127" s="5"/>
      <c r="BH127" s="5"/>
      <c r="BI127" s="5"/>
      <c r="BJ127" s="5"/>
      <c r="BK127" s="5"/>
      <c r="BL127" s="5"/>
      <c r="BM127" s="5"/>
      <c r="BN127" s="5"/>
    </row>
    <row r="128" spans="1:66" customFormat="1">
      <c r="A128" s="5" t="s">
        <v>181</v>
      </c>
      <c r="B128" s="5">
        <v>1120309</v>
      </c>
      <c r="C128" s="7">
        <v>9.6300000000000008</v>
      </c>
      <c r="D128" s="7">
        <v>3.49</v>
      </c>
      <c r="E128" s="7">
        <v>10.7</v>
      </c>
      <c r="F128" s="7">
        <v>32.5</v>
      </c>
      <c r="G128" s="7">
        <v>93.1</v>
      </c>
      <c r="H128" s="7">
        <v>224</v>
      </c>
      <c r="I128" s="7"/>
      <c r="J128" s="7">
        <v>3.9</v>
      </c>
      <c r="K128" s="7">
        <v>17</v>
      </c>
      <c r="L128" s="7">
        <v>13</v>
      </c>
      <c r="M128" s="7">
        <v>74</v>
      </c>
      <c r="N128" s="7">
        <v>0.6</v>
      </c>
      <c r="O128" s="7">
        <v>140</v>
      </c>
      <c r="P128" s="7">
        <v>182</v>
      </c>
      <c r="Q128" s="7">
        <v>206</v>
      </c>
      <c r="R128" s="7">
        <v>42.05</v>
      </c>
      <c r="S128" s="7">
        <v>40.950000000000003</v>
      </c>
      <c r="T128" s="7">
        <f t="shared" si="4"/>
        <v>1.0999999999999943</v>
      </c>
      <c r="U128" s="7">
        <v>240</v>
      </c>
      <c r="V128" s="7">
        <v>110</v>
      </c>
      <c r="W128" s="7">
        <v>17</v>
      </c>
      <c r="X128" s="5"/>
      <c r="Y128" s="5">
        <v>2640</v>
      </c>
      <c r="Z128" s="5">
        <v>9.9499999999999993</v>
      </c>
      <c r="AA128" s="5">
        <v>7.4</v>
      </c>
      <c r="AB128" s="5">
        <v>135</v>
      </c>
      <c r="AC128" s="5">
        <v>4.5999999999999996</v>
      </c>
      <c r="AD128" s="5"/>
      <c r="AE128" s="5">
        <v>10.9</v>
      </c>
      <c r="AF128">
        <f t="shared" si="5"/>
        <v>58.860000000000007</v>
      </c>
      <c r="AG128" s="5">
        <v>5.4</v>
      </c>
      <c r="AH128" s="5">
        <f>VLOOKUP(A128,[1]HDLAB!$D$1:$BI$65536,58,0)</f>
        <v>0.85</v>
      </c>
      <c r="AI128" s="5">
        <f>VLOOKUP(A128,[1]HDLAB!$D$1:$BK$65536,60,0)</f>
        <v>1.87</v>
      </c>
      <c r="AJ128" s="8">
        <f>VLOOKUP(A128,[1]HDLAB!$D$1:$CA$65536,76,0)</f>
        <v>2.1921914532264477</v>
      </c>
      <c r="AK128" s="5"/>
      <c r="AL128" s="5"/>
      <c r="AM128" s="5">
        <v>45</v>
      </c>
      <c r="AN128" s="5">
        <v>244</v>
      </c>
      <c r="AO128" s="5">
        <v>1146.3</v>
      </c>
      <c r="AP128" s="9">
        <f>VLOOKUP(A128,[1]TAST!$B$1:$F$65536,5,0)</f>
        <v>0.18442622950819673</v>
      </c>
      <c r="AQ128" s="5"/>
      <c r="AR128" s="5"/>
      <c r="AS128" s="5"/>
      <c r="AT128" s="5">
        <f>VLOOKUP(A128,[1]HDLAB!$D$1:$BS$65536,68,0)</f>
        <v>0</v>
      </c>
      <c r="AU128" s="5"/>
      <c r="AV128" s="5">
        <v>1.55</v>
      </c>
      <c r="AW128" s="5">
        <v>7.3</v>
      </c>
      <c r="AX128" s="5"/>
      <c r="AY128" s="5"/>
      <c r="AZ128" s="5">
        <v>0</v>
      </c>
      <c r="BA128" s="5">
        <v>12.5</v>
      </c>
      <c r="BB128" s="10">
        <f t="shared" si="6"/>
        <v>2.6862026862026721E-2</v>
      </c>
      <c r="BC128" s="11">
        <f t="shared" si="7"/>
        <v>4.454999999999977</v>
      </c>
      <c r="BD128">
        <f>VLOOKUP(A128,[1]RHe!$B$1:$E$65536,4,0)</f>
        <v>33</v>
      </c>
      <c r="BG128" s="5"/>
      <c r="BH128" s="5"/>
      <c r="BI128" s="5"/>
      <c r="BJ128" s="5"/>
      <c r="BK128" s="5"/>
      <c r="BL128" s="5"/>
      <c r="BM128" s="5"/>
      <c r="BN128" s="5"/>
    </row>
    <row r="129" spans="1:66" customFormat="1">
      <c r="A129" s="5" t="s">
        <v>182</v>
      </c>
      <c r="B129" s="5">
        <v>1120309</v>
      </c>
      <c r="C129" s="7">
        <v>5.77</v>
      </c>
      <c r="D129" s="7">
        <v>3.45</v>
      </c>
      <c r="E129" s="7">
        <v>10.9</v>
      </c>
      <c r="F129" s="7">
        <v>31.9</v>
      </c>
      <c r="G129" s="7">
        <v>92.5</v>
      </c>
      <c r="H129" s="7">
        <v>221</v>
      </c>
      <c r="I129" s="7"/>
      <c r="J129" s="7">
        <v>4.2</v>
      </c>
      <c r="K129" s="7">
        <v>25</v>
      </c>
      <c r="L129" s="7">
        <v>19</v>
      </c>
      <c r="M129" s="7">
        <v>63</v>
      </c>
      <c r="N129" s="7">
        <v>0.5</v>
      </c>
      <c r="O129" s="7">
        <v>178</v>
      </c>
      <c r="P129" s="7">
        <v>134</v>
      </c>
      <c r="Q129" s="7"/>
      <c r="R129" s="7">
        <v>57.65</v>
      </c>
      <c r="S129" s="7">
        <v>55.7</v>
      </c>
      <c r="T129" s="7">
        <f t="shared" si="4"/>
        <v>1.9499999999999957</v>
      </c>
      <c r="U129" s="7">
        <v>240</v>
      </c>
      <c r="V129" s="7">
        <v>68</v>
      </c>
      <c r="W129" s="7">
        <v>13</v>
      </c>
      <c r="X129" s="5"/>
      <c r="Y129" s="5">
        <v>2640</v>
      </c>
      <c r="Z129" s="5">
        <v>9.16</v>
      </c>
      <c r="AA129" s="5">
        <v>5.6</v>
      </c>
      <c r="AB129" s="5">
        <v>141</v>
      </c>
      <c r="AC129" s="5">
        <v>4.5999999999999996</v>
      </c>
      <c r="AD129" s="5"/>
      <c r="AE129" s="5">
        <v>9.3000000000000007</v>
      </c>
      <c r="AF129">
        <f t="shared" si="5"/>
        <v>56.730000000000004</v>
      </c>
      <c r="AG129" s="5">
        <v>6.1</v>
      </c>
      <c r="AH129" s="5">
        <f>VLOOKUP(A129,[1]HDLAB!$D$1:$BI$65536,58,0)</f>
        <v>0.81</v>
      </c>
      <c r="AI129" s="5">
        <f>VLOOKUP(A129,[1]HDLAB!$D$1:$BK$65536,60,0)</f>
        <v>1.65</v>
      </c>
      <c r="AJ129" s="8">
        <f>VLOOKUP(A129,[1]HDLAB!$D$1:$CA$65536,76,0)</f>
        <v>1.9543525968612154</v>
      </c>
      <c r="AK129" s="5"/>
      <c r="AL129" s="5"/>
      <c r="AM129" s="5">
        <v>65</v>
      </c>
      <c r="AN129" s="5">
        <v>257</v>
      </c>
      <c r="AO129" s="5">
        <v>596.6</v>
      </c>
      <c r="AP129" s="9">
        <f>VLOOKUP(A129,[1]TAST!$B$1:$F$65536,5,0)</f>
        <v>0.25291828793774318</v>
      </c>
      <c r="AQ129" s="5"/>
      <c r="AR129" s="5"/>
      <c r="AS129" s="5"/>
      <c r="AT129" s="5">
        <f>VLOOKUP(A129,[1]HDLAB!$D$1:$BS$65536,68,0)</f>
        <v>0</v>
      </c>
      <c r="AU129" s="5"/>
      <c r="AV129" s="5">
        <v>1.56</v>
      </c>
      <c r="AW129" s="5"/>
      <c r="AX129" s="5"/>
      <c r="AY129" s="5"/>
      <c r="AZ129" s="5">
        <v>0</v>
      </c>
      <c r="BA129" s="5">
        <v>25</v>
      </c>
      <c r="BB129" s="10">
        <f t="shared" si="6"/>
        <v>3.5008976660682145E-2</v>
      </c>
      <c r="BC129" s="11">
        <f t="shared" si="7"/>
        <v>8.248499999999984</v>
      </c>
      <c r="BD129">
        <f>VLOOKUP(A129,[1]RHe!$B$1:$E$65536,4,0)</f>
        <v>35.799999999999997</v>
      </c>
      <c r="BG129" s="5"/>
      <c r="BH129" s="5"/>
      <c r="BI129" s="5"/>
      <c r="BJ129" s="5"/>
      <c r="BK129" s="5"/>
      <c r="BL129" s="5"/>
      <c r="BM129" s="5"/>
      <c r="BN129" s="5"/>
    </row>
    <row r="130" spans="1:66" customFormat="1">
      <c r="A130" s="5" t="s">
        <v>183</v>
      </c>
      <c r="B130" s="5">
        <v>1120309</v>
      </c>
      <c r="C130" s="7">
        <v>10.83</v>
      </c>
      <c r="D130" s="7">
        <v>3.67</v>
      </c>
      <c r="E130" s="7">
        <v>11.1</v>
      </c>
      <c r="F130" s="7">
        <v>33.4</v>
      </c>
      <c r="G130" s="7">
        <v>91</v>
      </c>
      <c r="H130" s="7">
        <v>241</v>
      </c>
      <c r="I130" s="7"/>
      <c r="J130" s="7">
        <v>3.6</v>
      </c>
      <c r="K130" s="7">
        <v>13</v>
      </c>
      <c r="L130" s="7">
        <v>11</v>
      </c>
      <c r="M130" s="7">
        <v>64</v>
      </c>
      <c r="N130" s="7">
        <v>0.6</v>
      </c>
      <c r="O130" s="7">
        <v>132</v>
      </c>
      <c r="P130" s="7">
        <v>163</v>
      </c>
      <c r="Q130" s="7">
        <v>229</v>
      </c>
      <c r="R130" s="7">
        <v>76.099999999999994</v>
      </c>
      <c r="S130" s="7">
        <v>73.099999999999994</v>
      </c>
      <c r="T130" s="7">
        <f t="shared" si="4"/>
        <v>3</v>
      </c>
      <c r="U130" s="7">
        <v>210</v>
      </c>
      <c r="V130" s="7">
        <v>77</v>
      </c>
      <c r="W130" s="7">
        <v>19</v>
      </c>
      <c r="X130" s="5"/>
      <c r="Y130" s="5">
        <v>2640</v>
      </c>
      <c r="Z130" s="5">
        <v>11.05</v>
      </c>
      <c r="AA130" s="5">
        <v>5</v>
      </c>
      <c r="AB130" s="5">
        <v>133</v>
      </c>
      <c r="AC130" s="5">
        <v>5.2</v>
      </c>
      <c r="AD130" s="5"/>
      <c r="AE130" s="5">
        <v>8.3000000000000007</v>
      </c>
      <c r="AF130">
        <f t="shared" si="5"/>
        <v>39.010000000000005</v>
      </c>
      <c r="AG130" s="5">
        <v>4.7</v>
      </c>
      <c r="AH130" s="5">
        <f>VLOOKUP(A130,[1]HDLAB!$D$1:$BI$65536,58,0)</f>
        <v>0.75</v>
      </c>
      <c r="AI130" s="5">
        <f>VLOOKUP(A130,[1]HDLAB!$D$1:$BK$65536,60,0)</f>
        <v>1.4</v>
      </c>
      <c r="AJ130" s="8">
        <f>VLOOKUP(A130,[1]HDLAB!$D$1:$CA$65536,76,0)</f>
        <v>1.648526245467695</v>
      </c>
      <c r="AK130" s="5"/>
      <c r="AL130" s="5"/>
      <c r="AM130" s="5">
        <v>40</v>
      </c>
      <c r="AN130" s="5">
        <v>253</v>
      </c>
      <c r="AO130" s="5">
        <v>689.9</v>
      </c>
      <c r="AP130" s="9">
        <f>VLOOKUP(A130,[1]TAST!$B$1:$F$65536,5,0)</f>
        <v>0.15810276679841898</v>
      </c>
      <c r="AQ130" s="5"/>
      <c r="AR130" s="5"/>
      <c r="AS130" s="5"/>
      <c r="AT130" s="5">
        <f>VLOOKUP(A130,[1]HDLAB!$D$1:$BS$65536,68,0)</f>
        <v>0</v>
      </c>
      <c r="AU130" s="5"/>
      <c r="AV130" s="5">
        <v>1.43</v>
      </c>
      <c r="AW130" s="5">
        <v>6.6</v>
      </c>
      <c r="AX130" s="5"/>
      <c r="AY130" s="5"/>
      <c r="AZ130" s="5">
        <v>0.75</v>
      </c>
      <c r="BA130" s="5">
        <v>12.5</v>
      </c>
      <c r="BB130" s="10">
        <f t="shared" si="6"/>
        <v>4.1039671682626545E-2</v>
      </c>
      <c r="BC130" s="11">
        <f t="shared" si="7"/>
        <v>11.97</v>
      </c>
      <c r="BD130">
        <f>VLOOKUP(A130,[1]RHe!$B$1:$E$65536,4,0)</f>
        <v>33.700000000000003</v>
      </c>
      <c r="BG130" s="5"/>
      <c r="BH130" s="5"/>
      <c r="BI130" s="5"/>
      <c r="BJ130" s="5"/>
      <c r="BK130" s="5"/>
      <c r="BL130" s="5"/>
      <c r="BM130" s="5"/>
      <c r="BN130" s="5"/>
    </row>
    <row r="131" spans="1:66" customFormat="1">
      <c r="A131" s="5" t="s">
        <v>184</v>
      </c>
      <c r="B131" s="5">
        <v>1120309</v>
      </c>
      <c r="C131" s="7">
        <v>6.54</v>
      </c>
      <c r="D131" s="7">
        <v>3.61</v>
      </c>
      <c r="E131" s="7">
        <v>11.3</v>
      </c>
      <c r="F131" s="7">
        <v>32.6</v>
      </c>
      <c r="G131" s="7">
        <v>90.3</v>
      </c>
      <c r="H131" s="7">
        <v>140</v>
      </c>
      <c r="I131" s="7"/>
      <c r="J131" s="7">
        <v>4.3</v>
      </c>
      <c r="K131" s="7">
        <v>26</v>
      </c>
      <c r="L131" s="7">
        <v>16</v>
      </c>
      <c r="M131" s="7">
        <v>54</v>
      </c>
      <c r="N131" s="7">
        <v>0.7</v>
      </c>
      <c r="O131" s="7">
        <v>164</v>
      </c>
      <c r="P131" s="7">
        <v>87</v>
      </c>
      <c r="Q131" s="7">
        <v>124</v>
      </c>
      <c r="R131" s="7">
        <v>58</v>
      </c>
      <c r="S131" s="7">
        <v>55.2</v>
      </c>
      <c r="T131" s="7">
        <f t="shared" si="4"/>
        <v>2.7999999999999972</v>
      </c>
      <c r="U131" s="7">
        <v>220</v>
      </c>
      <c r="V131" s="7">
        <v>94</v>
      </c>
      <c r="W131" s="7">
        <v>24</v>
      </c>
      <c r="X131" s="5"/>
      <c r="Y131" s="5">
        <v>2640</v>
      </c>
      <c r="Z131" s="5">
        <v>11.68</v>
      </c>
      <c r="AA131" s="5">
        <v>7.4</v>
      </c>
      <c r="AB131" s="5">
        <v>135</v>
      </c>
      <c r="AC131" s="5">
        <v>4.7</v>
      </c>
      <c r="AD131" s="5"/>
      <c r="AE131" s="5">
        <v>8.6999999999999993</v>
      </c>
      <c r="AF131">
        <f t="shared" si="5"/>
        <v>57.419999999999995</v>
      </c>
      <c r="AG131" s="5">
        <v>6.6</v>
      </c>
      <c r="AH131" s="5">
        <f>VLOOKUP(A131,[1]HDLAB!$D$1:$BI$65536,58,0)</f>
        <v>0.74</v>
      </c>
      <c r="AI131" s="5">
        <f>VLOOKUP(A131,[1]HDLAB!$D$1:$BK$65536,60,0)</f>
        <v>1.37</v>
      </c>
      <c r="AJ131" s="8">
        <f>VLOOKUP(A131,[1]HDLAB!$D$1:$CA$65536,76,0)</f>
        <v>1.6449712040626181</v>
      </c>
      <c r="AK131" s="5"/>
      <c r="AL131" s="5"/>
      <c r="AM131" s="5">
        <v>58</v>
      </c>
      <c r="AN131" s="5">
        <v>264</v>
      </c>
      <c r="AO131" s="5">
        <v>399</v>
      </c>
      <c r="AP131" s="9">
        <f>VLOOKUP(A131,[1]TAST!$B$1:$F$65536,5,0)</f>
        <v>0.2196969696969697</v>
      </c>
      <c r="AQ131" s="5"/>
      <c r="AR131" s="5"/>
      <c r="AS131" s="5"/>
      <c r="AT131" s="5">
        <f>VLOOKUP(A131,[1]HDLAB!$D$1:$BS$65536,68,0)</f>
        <v>0</v>
      </c>
      <c r="AU131" s="5"/>
      <c r="AV131" s="5">
        <v>1.51</v>
      </c>
      <c r="AW131" s="5">
        <v>5.3</v>
      </c>
      <c r="AX131" s="5"/>
      <c r="AY131" s="5"/>
      <c r="AZ131" s="5">
        <v>0</v>
      </c>
      <c r="BA131" s="5">
        <v>25</v>
      </c>
      <c r="BB131" s="10">
        <f t="shared" si="6"/>
        <v>5.0724637681159368E-2</v>
      </c>
      <c r="BC131" s="11">
        <f t="shared" si="7"/>
        <v>11.339999999999989</v>
      </c>
      <c r="BD131">
        <f>VLOOKUP(A131,[1]RHe!$B$1:$E$65536,4,0)</f>
        <v>35.299999999999997</v>
      </c>
      <c r="BG131" s="5"/>
      <c r="BH131" s="5"/>
      <c r="BI131" s="5"/>
      <c r="BJ131" s="5"/>
      <c r="BK131" s="5"/>
      <c r="BL131" s="5"/>
      <c r="BM131" s="5"/>
      <c r="BN131" s="5"/>
    </row>
    <row r="132" spans="1:66" customFormat="1">
      <c r="A132" s="5" t="s">
        <v>185</v>
      </c>
      <c r="B132" s="5">
        <v>1120309</v>
      </c>
      <c r="C132" s="7">
        <v>3.52</v>
      </c>
      <c r="D132" s="7">
        <v>3.87</v>
      </c>
      <c r="E132" s="7">
        <v>11.7</v>
      </c>
      <c r="F132" s="7">
        <v>35.5</v>
      </c>
      <c r="G132" s="7">
        <v>91.7</v>
      </c>
      <c r="H132" s="7">
        <v>114</v>
      </c>
      <c r="I132" s="7"/>
      <c r="J132" s="7">
        <v>4.3</v>
      </c>
      <c r="K132" s="7">
        <v>9</v>
      </c>
      <c r="L132" s="7">
        <v>8</v>
      </c>
      <c r="M132" s="7">
        <v>37</v>
      </c>
      <c r="N132" s="7">
        <v>0.7</v>
      </c>
      <c r="O132" s="7">
        <v>95</v>
      </c>
      <c r="P132" s="7">
        <v>155</v>
      </c>
      <c r="Q132" s="7"/>
      <c r="R132" s="7">
        <v>71.599999999999994</v>
      </c>
      <c r="S132" s="7">
        <v>69</v>
      </c>
      <c r="T132" s="7">
        <f t="shared" ref="T132:T195" si="8">R132-S132</f>
        <v>2.5999999999999943</v>
      </c>
      <c r="U132" s="7">
        <v>220</v>
      </c>
      <c r="V132" s="7">
        <v>42</v>
      </c>
      <c r="W132" s="7">
        <v>11</v>
      </c>
      <c r="X132" s="5"/>
      <c r="Y132" s="5">
        <v>2640</v>
      </c>
      <c r="Z132" s="5">
        <v>12.26</v>
      </c>
      <c r="AA132" s="5">
        <v>7.5</v>
      </c>
      <c r="AB132" s="5">
        <v>137</v>
      </c>
      <c r="AC132" s="5">
        <v>4.7</v>
      </c>
      <c r="AD132" s="5"/>
      <c r="AE132" s="5">
        <v>8.9</v>
      </c>
      <c r="AF132">
        <f t="shared" ref="AF132:AF195" si="9">AE132*AG132</f>
        <v>34.71</v>
      </c>
      <c r="AG132" s="5">
        <v>3.9</v>
      </c>
      <c r="AH132" s="5">
        <f>VLOOKUP(A132,[1]HDLAB!$D$1:$BI$65536,58,0)</f>
        <v>0.74</v>
      </c>
      <c r="AI132" s="5">
        <f>VLOOKUP(A132,[1]HDLAB!$D$1:$BK$65536,60,0)</f>
        <v>1.34</v>
      </c>
      <c r="AJ132" s="8">
        <f>VLOOKUP(A132,[1]HDLAB!$D$1:$CA$65536,76,0)</f>
        <v>1.5748561230428251</v>
      </c>
      <c r="AK132" s="5"/>
      <c r="AL132" s="5"/>
      <c r="AM132" s="5">
        <v>55</v>
      </c>
      <c r="AN132" s="5">
        <v>324</v>
      </c>
      <c r="AO132" s="5">
        <v>170.5</v>
      </c>
      <c r="AP132" s="9">
        <f>VLOOKUP(A132,[1]TAST!$B$1:$F$65536,5,0)</f>
        <v>0.16975308641975309</v>
      </c>
      <c r="AQ132" s="5"/>
      <c r="AR132" s="5"/>
      <c r="AS132" s="5"/>
      <c r="AT132" s="5">
        <f>VLOOKUP(A132,[1]HDLAB!$D$1:$BS$65536,68,0)</f>
        <v>0</v>
      </c>
      <c r="AU132" s="5"/>
      <c r="AV132" s="5">
        <v>1.22</v>
      </c>
      <c r="AW132" s="5"/>
      <c r="AX132" s="5"/>
      <c r="AY132" s="5"/>
      <c r="AZ132" s="5">
        <v>1.5</v>
      </c>
      <c r="BA132" s="5">
        <v>0</v>
      </c>
      <c r="BB132" s="10">
        <f t="shared" ref="BB132:BB195" si="10">T132/S132</f>
        <v>3.7681159420289774E-2</v>
      </c>
      <c r="BC132" s="11">
        <f t="shared" ref="BC132:BC195" si="11">(T132*AB132*6)/(2*100)</f>
        <v>10.685999999999977</v>
      </c>
      <c r="BD132">
        <f>VLOOKUP(A132,[1]RHe!$B$1:$E$65536,4,0)</f>
        <v>32.799999999999997</v>
      </c>
      <c r="BG132" s="5"/>
      <c r="BH132" s="5"/>
      <c r="BI132" s="5"/>
      <c r="BJ132" s="5"/>
      <c r="BK132" s="5"/>
      <c r="BL132" s="5"/>
      <c r="BM132" s="5"/>
      <c r="BN132" s="5"/>
    </row>
    <row r="133" spans="1:66" customFormat="1">
      <c r="A133" s="5" t="s">
        <v>186</v>
      </c>
      <c r="B133" s="5">
        <v>1120309</v>
      </c>
      <c r="C133" s="7">
        <v>7.85</v>
      </c>
      <c r="D133" s="7">
        <v>3.51</v>
      </c>
      <c r="E133" s="7">
        <v>11.6</v>
      </c>
      <c r="F133" s="7">
        <v>32.799999999999997</v>
      </c>
      <c r="G133" s="7">
        <v>93.4</v>
      </c>
      <c r="H133" s="7">
        <v>226</v>
      </c>
      <c r="I133" s="7"/>
      <c r="J133" s="7">
        <v>3.9</v>
      </c>
      <c r="K133" s="7">
        <v>38</v>
      </c>
      <c r="L133" s="7">
        <v>51</v>
      </c>
      <c r="M133" s="7">
        <v>91</v>
      </c>
      <c r="N133" s="7">
        <v>1</v>
      </c>
      <c r="O133" s="7">
        <v>207</v>
      </c>
      <c r="P133" s="7">
        <v>399</v>
      </c>
      <c r="Q133" s="7"/>
      <c r="R133" s="7">
        <v>63.5</v>
      </c>
      <c r="S133" s="7">
        <v>62.5</v>
      </c>
      <c r="T133" s="7">
        <f t="shared" si="8"/>
        <v>1</v>
      </c>
      <c r="U133" s="7">
        <v>240</v>
      </c>
      <c r="V133" s="7">
        <v>49</v>
      </c>
      <c r="W133" s="7">
        <v>8</v>
      </c>
      <c r="X133" s="5"/>
      <c r="Y133" s="5">
        <v>2640</v>
      </c>
      <c r="Z133" s="5">
        <v>9.57</v>
      </c>
      <c r="AA133" s="5">
        <v>8</v>
      </c>
      <c r="AB133" s="5">
        <v>138</v>
      </c>
      <c r="AC133" s="5">
        <v>4.3</v>
      </c>
      <c r="AD133" s="5"/>
      <c r="AE133" s="5">
        <v>10.5</v>
      </c>
      <c r="AF133">
        <f t="shared" si="9"/>
        <v>60.9</v>
      </c>
      <c r="AG133" s="5">
        <v>5.8</v>
      </c>
      <c r="AH133" s="5">
        <f>VLOOKUP(A133,[1]HDLAB!$D$1:$BI$65536,58,0)</f>
        <v>0.84</v>
      </c>
      <c r="AI133" s="5">
        <f>VLOOKUP(A133,[1]HDLAB!$D$1:$BK$65536,60,0)</f>
        <v>1.81</v>
      </c>
      <c r="AJ133" s="8">
        <f>VLOOKUP(A133,[1]HDLAB!$D$1:$CA$65536,76,0)</f>
        <v>2.0853919090911042</v>
      </c>
      <c r="AK133" s="5"/>
      <c r="AL133" s="5"/>
      <c r="AM133" s="5">
        <v>107</v>
      </c>
      <c r="AN133" s="5">
        <v>275</v>
      </c>
      <c r="AO133" s="5">
        <v>477.3</v>
      </c>
      <c r="AP133" s="9">
        <f>VLOOKUP(A133,[1]TAST!$B$1:$F$65536,5,0)</f>
        <v>0.3890909090909091</v>
      </c>
      <c r="AQ133" s="5"/>
      <c r="AR133" s="5"/>
      <c r="AS133" s="5"/>
      <c r="AT133" s="5">
        <f>VLOOKUP(A133,[1]HDLAB!$D$1:$BS$65536,68,0)</f>
        <v>365</v>
      </c>
      <c r="AU133" s="5"/>
      <c r="AV133" s="5">
        <v>1.42</v>
      </c>
      <c r="AW133" s="5"/>
      <c r="AX133" s="5"/>
      <c r="AY133" s="5"/>
      <c r="AZ133" s="5">
        <v>2.25</v>
      </c>
      <c r="BA133" s="5">
        <v>12.5</v>
      </c>
      <c r="BB133" s="10">
        <f t="shared" si="10"/>
        <v>1.6E-2</v>
      </c>
      <c r="BC133" s="11">
        <f t="shared" si="11"/>
        <v>4.1399999999999997</v>
      </c>
      <c r="BD133">
        <f>VLOOKUP(A133,[1]RHe!$B$1:$E$65536,4,0)</f>
        <v>37.200000000000003</v>
      </c>
      <c r="BG133" s="5"/>
      <c r="BH133" s="5"/>
      <c r="BI133" s="5"/>
      <c r="BJ133" s="5"/>
      <c r="BK133" s="5"/>
      <c r="BL133" s="5"/>
      <c r="BM133" s="5"/>
      <c r="BN133" s="5"/>
    </row>
    <row r="134" spans="1:66" customFormat="1">
      <c r="A134" s="5" t="s">
        <v>187</v>
      </c>
      <c r="B134" s="5">
        <v>1120309</v>
      </c>
      <c r="C134" s="7">
        <v>4.4800000000000004</v>
      </c>
      <c r="D134" s="7">
        <v>3.71</v>
      </c>
      <c r="E134" s="7">
        <v>11.2</v>
      </c>
      <c r="F134" s="7">
        <v>34</v>
      </c>
      <c r="G134" s="7">
        <v>91.6</v>
      </c>
      <c r="H134" s="7">
        <v>129</v>
      </c>
      <c r="I134" s="7"/>
      <c r="J134" s="7">
        <v>3.7</v>
      </c>
      <c r="K134" s="7">
        <v>22</v>
      </c>
      <c r="L134" s="7">
        <v>32</v>
      </c>
      <c r="M134" s="7">
        <v>40</v>
      </c>
      <c r="N134" s="7">
        <v>0.7</v>
      </c>
      <c r="O134" s="7">
        <v>149</v>
      </c>
      <c r="P134" s="7">
        <v>68</v>
      </c>
      <c r="Q134" s="7"/>
      <c r="R134" s="7">
        <v>57.3</v>
      </c>
      <c r="S134" s="7">
        <v>56</v>
      </c>
      <c r="T134" s="7">
        <f t="shared" si="8"/>
        <v>1.2999999999999972</v>
      </c>
      <c r="U134" s="7">
        <v>240</v>
      </c>
      <c r="V134" s="7">
        <v>78</v>
      </c>
      <c r="W134" s="7">
        <v>16</v>
      </c>
      <c r="X134" s="5"/>
      <c r="Y134" s="5">
        <v>2640</v>
      </c>
      <c r="Z134" s="5">
        <v>11.55</v>
      </c>
      <c r="AA134" s="5">
        <v>6.6</v>
      </c>
      <c r="AB134" s="5">
        <v>141</v>
      </c>
      <c r="AC134" s="5">
        <v>5</v>
      </c>
      <c r="AD134" s="5"/>
      <c r="AE134" s="5">
        <v>9.6999999999999993</v>
      </c>
      <c r="AF134">
        <f t="shared" si="9"/>
        <v>39.769999999999996</v>
      </c>
      <c r="AG134" s="5">
        <v>4.0999999999999996</v>
      </c>
      <c r="AH134" s="5">
        <f>VLOOKUP(A134,[1]HDLAB!$D$1:$BI$65536,58,0)</f>
        <v>0.79</v>
      </c>
      <c r="AI134" s="5">
        <f>VLOOKUP(A134,[1]HDLAB!$D$1:$BK$65536,60,0)</f>
        <v>1.58</v>
      </c>
      <c r="AJ134" s="8">
        <f>VLOOKUP(A134,[1]HDLAB!$D$1:$CA$65536,76,0)</f>
        <v>1.8299133650264665</v>
      </c>
      <c r="AK134" s="5"/>
      <c r="AL134" s="5"/>
      <c r="AM134" s="5">
        <v>116</v>
      </c>
      <c r="AN134" s="5">
        <v>276</v>
      </c>
      <c r="AO134" s="5">
        <v>203.5</v>
      </c>
      <c r="AP134" s="9">
        <f>VLOOKUP(A134,[1]TAST!$B$1:$F$65536,5,0)</f>
        <v>0.42028985507246375</v>
      </c>
      <c r="AQ134" s="5"/>
      <c r="AR134" s="5"/>
      <c r="AS134" s="5"/>
      <c r="AT134" s="5">
        <f>VLOOKUP(A134,[1]HDLAB!$D$1:$BS$65536,68,0)</f>
        <v>0</v>
      </c>
      <c r="AU134" s="5"/>
      <c r="AV134" s="5">
        <v>1.52</v>
      </c>
      <c r="AW134" s="5"/>
      <c r="AX134" s="5"/>
      <c r="AY134" s="5"/>
      <c r="AZ134" s="5">
        <v>0</v>
      </c>
      <c r="BA134" s="5">
        <v>0</v>
      </c>
      <c r="BB134" s="10">
        <f t="shared" si="10"/>
        <v>2.3214285714285663E-2</v>
      </c>
      <c r="BC134" s="11">
        <f t="shared" si="11"/>
        <v>5.4989999999999881</v>
      </c>
      <c r="BD134">
        <f>VLOOKUP(A134,[1]RHe!$B$1:$E$65536,4,0)</f>
        <v>33.799999999999997</v>
      </c>
      <c r="BG134" s="5"/>
      <c r="BH134" s="5"/>
      <c r="BI134" s="5"/>
      <c r="BJ134" s="5"/>
      <c r="BK134" s="5"/>
      <c r="BL134" s="5"/>
      <c r="BM134" s="5"/>
      <c r="BN134" s="5"/>
    </row>
    <row r="135" spans="1:66" customFormat="1">
      <c r="A135" s="5" t="s">
        <v>188</v>
      </c>
      <c r="B135" s="5">
        <v>1120311</v>
      </c>
      <c r="C135" s="7">
        <v>6.55</v>
      </c>
      <c r="D135" s="7">
        <v>3.42</v>
      </c>
      <c r="E135" s="7">
        <v>10.1</v>
      </c>
      <c r="F135" s="7">
        <v>31.2</v>
      </c>
      <c r="G135" s="7">
        <v>91.2</v>
      </c>
      <c r="H135" s="7">
        <v>174</v>
      </c>
      <c r="I135" s="7"/>
      <c r="J135" s="7">
        <v>4</v>
      </c>
      <c r="K135" s="7">
        <v>17</v>
      </c>
      <c r="L135" s="7">
        <v>13</v>
      </c>
      <c r="M135" s="7">
        <v>83</v>
      </c>
      <c r="N135" s="7">
        <v>0.6</v>
      </c>
      <c r="O135" s="7">
        <v>143</v>
      </c>
      <c r="P135" s="7">
        <v>91</v>
      </c>
      <c r="Q135" s="7">
        <v>226</v>
      </c>
      <c r="R135" s="7">
        <v>58.5</v>
      </c>
      <c r="S135" s="7">
        <v>55.3</v>
      </c>
      <c r="T135" s="7">
        <f t="shared" si="8"/>
        <v>3.2000000000000028</v>
      </c>
      <c r="U135" s="7">
        <v>240</v>
      </c>
      <c r="V135" s="7">
        <v>95</v>
      </c>
      <c r="W135" s="7">
        <v>29</v>
      </c>
      <c r="X135" s="5"/>
      <c r="Y135" s="5">
        <v>2640</v>
      </c>
      <c r="Z135" s="5">
        <v>8.65</v>
      </c>
      <c r="AA135" s="5">
        <v>4.7</v>
      </c>
      <c r="AB135" s="5">
        <v>139</v>
      </c>
      <c r="AC135" s="5">
        <v>5.6</v>
      </c>
      <c r="AD135" s="5"/>
      <c r="AE135" s="5">
        <v>8.5</v>
      </c>
      <c r="AF135">
        <f t="shared" si="9"/>
        <v>26.35</v>
      </c>
      <c r="AG135" s="5">
        <v>3.1</v>
      </c>
      <c r="AH135" s="5">
        <f>VLOOKUP(A135,[1]HDLAB!$D$1:$BI$65536,58,0)</f>
        <v>0.69</v>
      </c>
      <c r="AI135" s="5">
        <f>VLOOKUP(A135,[1]HDLAB!$D$1:$BK$65536,60,0)</f>
        <v>1.19</v>
      </c>
      <c r="AJ135" s="8">
        <f>VLOOKUP(A135,[1]HDLAB!$D$1:$CA$65536,76,0)</f>
        <v>1.4669592878583033</v>
      </c>
      <c r="AK135" s="5"/>
      <c r="AL135" s="5"/>
      <c r="AM135" s="5">
        <v>61</v>
      </c>
      <c r="AN135" s="5">
        <v>279</v>
      </c>
      <c r="AO135" s="5">
        <v>436.5</v>
      </c>
      <c r="AP135" s="9">
        <f>VLOOKUP(A135,[1]TAST!$B$1:$F$65536,5,0)</f>
        <v>0.21863799283154123</v>
      </c>
      <c r="AQ135" s="5"/>
      <c r="AR135" s="5"/>
      <c r="AS135" s="5"/>
      <c r="AT135" s="5">
        <f>VLOOKUP(A135,[1]HDLAB!$D$1:$BS$65536,68,0)</f>
        <v>0</v>
      </c>
      <c r="AU135" s="5"/>
      <c r="AV135" s="5">
        <v>1.3</v>
      </c>
      <c r="AW135" s="5">
        <v>6.8</v>
      </c>
      <c r="AX135" s="5"/>
      <c r="AY135" s="5"/>
      <c r="AZ135" s="5">
        <v>0</v>
      </c>
      <c r="BA135" s="5">
        <v>50</v>
      </c>
      <c r="BB135" s="10">
        <f t="shared" si="10"/>
        <v>5.7866184448462983E-2</v>
      </c>
      <c r="BC135" s="11">
        <f t="shared" si="11"/>
        <v>13.344000000000012</v>
      </c>
      <c r="BD135">
        <f>VLOOKUP(A135,[1]RHe!$B$1:$E$65536,4,0)</f>
        <v>35.799999999999997</v>
      </c>
      <c r="BG135" s="5"/>
      <c r="BH135" s="5"/>
      <c r="BI135" s="5"/>
      <c r="BJ135" s="5"/>
      <c r="BK135" s="5"/>
      <c r="BL135" s="5"/>
      <c r="BM135" s="5"/>
      <c r="BN135" s="5"/>
    </row>
    <row r="136" spans="1:66" customFormat="1">
      <c r="A136" s="5" t="s">
        <v>189</v>
      </c>
      <c r="B136" s="5">
        <v>1120311</v>
      </c>
      <c r="C136" s="7">
        <v>4.4800000000000004</v>
      </c>
      <c r="D136" s="7">
        <v>2.27</v>
      </c>
      <c r="E136" s="7">
        <v>7.7</v>
      </c>
      <c r="F136" s="7">
        <v>23.7</v>
      </c>
      <c r="G136" s="7">
        <v>104.4</v>
      </c>
      <c r="H136" s="7">
        <v>184</v>
      </c>
      <c r="I136" s="7"/>
      <c r="J136" s="7">
        <v>3.2</v>
      </c>
      <c r="K136" s="7">
        <v>18</v>
      </c>
      <c r="L136" s="7">
        <v>9</v>
      </c>
      <c r="M136" s="7">
        <v>64</v>
      </c>
      <c r="N136" s="7">
        <v>0.7</v>
      </c>
      <c r="O136" s="7">
        <v>131</v>
      </c>
      <c r="P136" s="7">
        <v>99</v>
      </c>
      <c r="Q136" s="7"/>
      <c r="R136" s="7">
        <v>46.55</v>
      </c>
      <c r="S136" s="7">
        <v>44.5</v>
      </c>
      <c r="T136" s="7">
        <f t="shared" si="8"/>
        <v>2.0499999999999972</v>
      </c>
      <c r="U136" s="7">
        <v>230</v>
      </c>
      <c r="V136" s="7">
        <v>51</v>
      </c>
      <c r="W136" s="7">
        <v>8</v>
      </c>
      <c r="X136" s="5"/>
      <c r="Y136" s="5">
        <v>2640</v>
      </c>
      <c r="Z136" s="5">
        <v>9.34</v>
      </c>
      <c r="AA136" s="5">
        <v>7</v>
      </c>
      <c r="AB136" s="5">
        <v>135</v>
      </c>
      <c r="AC136" s="5">
        <v>4.4000000000000004</v>
      </c>
      <c r="AD136" s="5"/>
      <c r="AE136" s="5">
        <v>7.8</v>
      </c>
      <c r="AF136">
        <f t="shared" si="9"/>
        <v>29.639999999999997</v>
      </c>
      <c r="AG136" s="5">
        <v>3.8</v>
      </c>
      <c r="AH136" s="5">
        <f>VLOOKUP(A136,[1]HDLAB!$D$1:$BI$65536,58,0)</f>
        <v>0.84</v>
      </c>
      <c r="AI136" s="5">
        <f>VLOOKUP(A136,[1]HDLAB!$D$1:$BK$65536,60,0)</f>
        <v>1.85</v>
      </c>
      <c r="AJ136" s="8">
        <f>VLOOKUP(A136,[1]HDLAB!$D$1:$CA$65536,76,0)</f>
        <v>2.2286848629465004</v>
      </c>
      <c r="AK136" s="5"/>
      <c r="AL136" s="5"/>
      <c r="AM136" s="5">
        <v>73</v>
      </c>
      <c r="AN136" s="5">
        <v>177</v>
      </c>
      <c r="AO136" s="5">
        <v>1047.2</v>
      </c>
      <c r="AP136" s="9">
        <f>VLOOKUP(A136,[1]TAST!$B$1:$F$65536,5,0)</f>
        <v>0.41242937853107342</v>
      </c>
      <c r="AQ136" s="5"/>
      <c r="AR136" s="5"/>
      <c r="AS136" s="5"/>
      <c r="AT136" s="5">
        <f>VLOOKUP(A136,[1]HDLAB!$D$1:$BS$65536,68,0)</f>
        <v>0</v>
      </c>
      <c r="AU136" s="5"/>
      <c r="AV136" s="5">
        <v>1.65</v>
      </c>
      <c r="AW136" s="5"/>
      <c r="AX136" s="5"/>
      <c r="AY136" s="5"/>
      <c r="AZ136" s="5">
        <v>0.75</v>
      </c>
      <c r="BA136" s="5">
        <v>50</v>
      </c>
      <c r="BB136" s="10">
        <f t="shared" si="10"/>
        <v>4.6067415730337014E-2</v>
      </c>
      <c r="BC136" s="11">
        <f t="shared" si="11"/>
        <v>8.3024999999999878</v>
      </c>
      <c r="BD136">
        <f>VLOOKUP(A136,[1]RHe!$B$1:$E$65536,4,0)</f>
        <v>32</v>
      </c>
      <c r="BG136" s="5"/>
      <c r="BH136" s="5"/>
      <c r="BI136" s="5"/>
      <c r="BJ136" s="5"/>
      <c r="BK136" s="5"/>
      <c r="BL136" s="5"/>
      <c r="BM136" s="5"/>
      <c r="BN136" s="5"/>
    </row>
    <row r="137" spans="1:66" customFormat="1">
      <c r="A137" s="5" t="s">
        <v>190</v>
      </c>
      <c r="B137" s="5">
        <v>1120309</v>
      </c>
      <c r="C137" s="7">
        <v>7.03</v>
      </c>
      <c r="D137" s="7">
        <v>3.5</v>
      </c>
      <c r="E137" s="7">
        <v>10.7</v>
      </c>
      <c r="F137" s="7">
        <v>32.6</v>
      </c>
      <c r="G137" s="7">
        <v>93.1</v>
      </c>
      <c r="H137" s="7">
        <v>165</v>
      </c>
      <c r="I137" s="7"/>
      <c r="J137" s="7">
        <v>4.0999999999999996</v>
      </c>
      <c r="K137" s="7">
        <v>13</v>
      </c>
      <c r="L137" s="7">
        <v>12</v>
      </c>
      <c r="M137" s="7">
        <v>98</v>
      </c>
      <c r="N137" s="7">
        <v>1</v>
      </c>
      <c r="O137" s="7">
        <v>136</v>
      </c>
      <c r="P137" s="7">
        <v>185</v>
      </c>
      <c r="Q137" s="7">
        <v>107</v>
      </c>
      <c r="R137" s="7">
        <v>81.3</v>
      </c>
      <c r="S137" s="7">
        <v>78.650000000000006</v>
      </c>
      <c r="T137" s="7">
        <f t="shared" si="8"/>
        <v>2.6499999999999915</v>
      </c>
      <c r="U137" s="7">
        <v>240</v>
      </c>
      <c r="V137" s="7">
        <v>63</v>
      </c>
      <c r="W137" s="7">
        <v>16</v>
      </c>
      <c r="X137" s="5"/>
      <c r="Y137" s="5">
        <v>2640</v>
      </c>
      <c r="Z137" s="5">
        <v>11.02</v>
      </c>
      <c r="AA137" s="5">
        <v>6.9</v>
      </c>
      <c r="AB137" s="5">
        <v>139</v>
      </c>
      <c r="AC137" s="5">
        <v>5.3</v>
      </c>
      <c r="AD137" s="5"/>
      <c r="AE137" s="5">
        <v>9.1999999999999993</v>
      </c>
      <c r="AF137">
        <f t="shared" si="9"/>
        <v>46</v>
      </c>
      <c r="AG137" s="5">
        <v>5</v>
      </c>
      <c r="AH137" s="5">
        <f>VLOOKUP(A137,[1]HDLAB!$D$1:$BI$65536,58,0)</f>
        <v>0.75</v>
      </c>
      <c r="AI137" s="5">
        <f>VLOOKUP(A137,[1]HDLAB!$D$1:$BK$65536,60,0)</f>
        <v>1.37</v>
      </c>
      <c r="AJ137" s="8">
        <f>VLOOKUP(A137,[1]HDLAB!$D$1:$CA$65536,76,0)</f>
        <v>1.6100453759391848</v>
      </c>
      <c r="AK137" s="5"/>
      <c r="AL137" s="5"/>
      <c r="AM137" s="5">
        <v>55</v>
      </c>
      <c r="AN137" s="5">
        <v>270</v>
      </c>
      <c r="AO137" s="5">
        <v>618.79999999999995</v>
      </c>
      <c r="AP137" s="9">
        <f>VLOOKUP(A137,[1]TAST!$B$1:$F$65536,5,0)</f>
        <v>0.20370370370370369</v>
      </c>
      <c r="AQ137" s="5"/>
      <c r="AR137" s="5"/>
      <c r="AS137" s="5"/>
      <c r="AT137" s="5">
        <f>VLOOKUP(A137,[1]HDLAB!$D$1:$BS$65536,68,0)</f>
        <v>0</v>
      </c>
      <c r="AU137" s="5"/>
      <c r="AV137" s="5">
        <v>1.54</v>
      </c>
      <c r="AW137" s="5">
        <v>5.3</v>
      </c>
      <c r="AX137" s="5"/>
      <c r="AY137" s="5"/>
      <c r="AZ137" s="5">
        <v>2</v>
      </c>
      <c r="BA137" s="5">
        <v>25</v>
      </c>
      <c r="BB137" s="10">
        <f t="shared" si="10"/>
        <v>3.3693579148124493E-2</v>
      </c>
      <c r="BC137" s="11">
        <f t="shared" si="11"/>
        <v>11.050499999999966</v>
      </c>
      <c r="BD137">
        <f>VLOOKUP(A137,[1]RHe!$B$1:$E$65536,4,0)</f>
        <v>34.5</v>
      </c>
      <c r="BG137" s="5"/>
      <c r="BH137" s="5"/>
      <c r="BI137" s="5"/>
      <c r="BJ137" s="5"/>
      <c r="BK137" s="5"/>
      <c r="BL137" s="5"/>
      <c r="BM137" s="5"/>
      <c r="BN137" s="5"/>
    </row>
    <row r="138" spans="1:66" customFormat="1">
      <c r="A138" s="5" t="s">
        <v>191</v>
      </c>
      <c r="B138" s="5">
        <v>1120309</v>
      </c>
      <c r="C138" s="7">
        <v>4.55</v>
      </c>
      <c r="D138" s="7">
        <v>2.91</v>
      </c>
      <c r="E138" s="7">
        <v>9.3000000000000007</v>
      </c>
      <c r="F138" s="7">
        <v>27.8</v>
      </c>
      <c r="G138" s="7">
        <v>95.5</v>
      </c>
      <c r="H138" s="7">
        <v>133</v>
      </c>
      <c r="I138" s="7"/>
      <c r="J138" s="7">
        <v>4.0999999999999996</v>
      </c>
      <c r="K138" s="7">
        <v>15</v>
      </c>
      <c r="L138" s="7">
        <v>11</v>
      </c>
      <c r="M138" s="7">
        <v>57</v>
      </c>
      <c r="N138" s="7">
        <v>0.8</v>
      </c>
      <c r="O138" s="7">
        <v>133</v>
      </c>
      <c r="P138" s="7">
        <v>158</v>
      </c>
      <c r="Q138" s="7"/>
      <c r="R138" s="7">
        <v>62.3</v>
      </c>
      <c r="S138" s="7">
        <v>60.1</v>
      </c>
      <c r="T138" s="7">
        <f t="shared" si="8"/>
        <v>2.1999999999999957</v>
      </c>
      <c r="U138" s="7">
        <v>240</v>
      </c>
      <c r="V138" s="7">
        <v>82</v>
      </c>
      <c r="W138" s="7">
        <v>16</v>
      </c>
      <c r="X138" s="5"/>
      <c r="Y138" s="5">
        <v>2640</v>
      </c>
      <c r="Z138" s="5">
        <v>9.4</v>
      </c>
      <c r="AA138" s="5">
        <v>6.8</v>
      </c>
      <c r="AB138" s="5">
        <v>140</v>
      </c>
      <c r="AC138" s="5">
        <v>5.0999999999999996</v>
      </c>
      <c r="AD138" s="5"/>
      <c r="AE138" s="5">
        <v>9</v>
      </c>
      <c r="AF138">
        <f t="shared" si="9"/>
        <v>29.7</v>
      </c>
      <c r="AG138" s="5">
        <v>3.3</v>
      </c>
      <c r="AH138" s="5">
        <f>VLOOKUP(A138,[1]HDLAB!$D$1:$BI$65536,58,0)</f>
        <v>0.8</v>
      </c>
      <c r="AI138" s="5">
        <f>VLOOKUP(A138,[1]HDLAB!$D$1:$BK$65536,60,0)</f>
        <v>1.63</v>
      </c>
      <c r="AJ138" s="8">
        <f>VLOOKUP(A138,[1]HDLAB!$D$1:$CA$65536,76,0)</f>
        <v>1.9346808344428681</v>
      </c>
      <c r="AK138" s="5"/>
      <c r="AL138" s="5"/>
      <c r="AM138" s="5">
        <v>76</v>
      </c>
      <c r="AN138" s="5">
        <v>184</v>
      </c>
      <c r="AO138" s="5">
        <v>935</v>
      </c>
      <c r="AP138" s="9">
        <f>VLOOKUP(A138,[1]TAST!$B$1:$F$65536,5,0)</f>
        <v>0.41304347826086957</v>
      </c>
      <c r="AQ138" s="5"/>
      <c r="AR138" s="5"/>
      <c r="AS138" s="5"/>
      <c r="AT138" s="5">
        <f>VLOOKUP(A138,[1]HDLAB!$D$1:$BS$65536,68,0)</f>
        <v>0</v>
      </c>
      <c r="AU138" s="5"/>
      <c r="AV138" s="5">
        <v>1.65</v>
      </c>
      <c r="AW138" s="5"/>
      <c r="AX138" s="5"/>
      <c r="AY138" s="5"/>
      <c r="AZ138" s="5">
        <v>0</v>
      </c>
      <c r="BA138" s="5">
        <v>25</v>
      </c>
      <c r="BB138" s="10">
        <f t="shared" si="10"/>
        <v>3.6605657237936698E-2</v>
      </c>
      <c r="BC138" s="11">
        <f t="shared" si="11"/>
        <v>9.2399999999999824</v>
      </c>
      <c r="BD138">
        <f>VLOOKUP(A138,[1]RHe!$B$1:$E$65536,4,0)</f>
        <v>35.6</v>
      </c>
      <c r="BG138" s="5"/>
      <c r="BH138" s="5"/>
      <c r="BI138" s="5"/>
      <c r="BJ138" s="5"/>
      <c r="BK138" s="5"/>
      <c r="BL138" s="5"/>
      <c r="BM138" s="5"/>
      <c r="BN138" s="5"/>
    </row>
    <row r="139" spans="1:66" customFormat="1">
      <c r="A139" s="5" t="s">
        <v>192</v>
      </c>
      <c r="B139" s="5">
        <v>1120309</v>
      </c>
      <c r="C139" s="7">
        <v>5.38</v>
      </c>
      <c r="D139" s="7">
        <v>2.99</v>
      </c>
      <c r="E139" s="7">
        <v>9.8000000000000007</v>
      </c>
      <c r="F139" s="7">
        <v>30.1</v>
      </c>
      <c r="G139" s="7">
        <v>100.7</v>
      </c>
      <c r="H139" s="7">
        <v>141</v>
      </c>
      <c r="I139" s="7"/>
      <c r="J139" s="7">
        <v>4.0999999999999996</v>
      </c>
      <c r="K139" s="7">
        <v>28</v>
      </c>
      <c r="L139" s="7">
        <v>33</v>
      </c>
      <c r="M139" s="7">
        <v>109</v>
      </c>
      <c r="N139" s="7">
        <v>0.9</v>
      </c>
      <c r="O139" s="7">
        <v>164</v>
      </c>
      <c r="P139" s="7">
        <v>91</v>
      </c>
      <c r="Q139" s="7"/>
      <c r="R139" s="7">
        <v>53</v>
      </c>
      <c r="S139" s="7">
        <v>51.8</v>
      </c>
      <c r="T139" s="7">
        <f t="shared" si="8"/>
        <v>1.2000000000000028</v>
      </c>
      <c r="U139" s="7">
        <v>240</v>
      </c>
      <c r="V139" s="7">
        <v>65</v>
      </c>
      <c r="W139" s="7">
        <v>12</v>
      </c>
      <c r="X139" s="5"/>
      <c r="Y139" s="5">
        <v>2640</v>
      </c>
      <c r="Z139" s="5">
        <v>7.82</v>
      </c>
      <c r="AA139" s="5">
        <v>6</v>
      </c>
      <c r="AB139" s="5">
        <v>140</v>
      </c>
      <c r="AC139" s="5">
        <v>4.8</v>
      </c>
      <c r="AD139" s="5"/>
      <c r="AE139" s="5">
        <v>9.1</v>
      </c>
      <c r="AF139">
        <f t="shared" si="9"/>
        <v>37.309999999999995</v>
      </c>
      <c r="AG139" s="5">
        <v>4.0999999999999996</v>
      </c>
      <c r="AH139" s="5">
        <f>VLOOKUP(A139,[1]HDLAB!$D$1:$BI$65536,58,0)</f>
        <v>0.82</v>
      </c>
      <c r="AI139" s="5">
        <f>VLOOKUP(A139,[1]HDLAB!$D$1:$BK$65536,60,0)</f>
        <v>1.69</v>
      </c>
      <c r="AJ139" s="8">
        <f>VLOOKUP(A139,[1]HDLAB!$D$1:$CA$65536,76,0)</f>
        <v>1.9575296262941335</v>
      </c>
      <c r="AK139" s="5"/>
      <c r="AL139" s="5"/>
      <c r="AM139" s="5">
        <v>68</v>
      </c>
      <c r="AN139" s="5">
        <v>237</v>
      </c>
      <c r="AO139" s="5">
        <v>1005.5</v>
      </c>
      <c r="AP139" s="9">
        <f>VLOOKUP(A139,[1]TAST!$B$1:$F$65536,5,0)</f>
        <v>0.28691983122362869</v>
      </c>
      <c r="AQ139" s="5"/>
      <c r="AR139" s="5"/>
      <c r="AS139" s="5"/>
      <c r="AT139" s="5">
        <f>VLOOKUP(A139,[1]HDLAB!$D$1:$BS$65536,68,0)</f>
        <v>0</v>
      </c>
      <c r="AU139" s="5"/>
      <c r="AV139" s="5">
        <v>1.72</v>
      </c>
      <c r="AW139" s="5"/>
      <c r="AX139" s="5"/>
      <c r="AY139" s="5"/>
      <c r="AZ139" s="5">
        <v>2.25</v>
      </c>
      <c r="BA139" s="5">
        <v>12.5</v>
      </c>
      <c r="BB139" s="10">
        <f t="shared" si="10"/>
        <v>2.3166023166023224E-2</v>
      </c>
      <c r="BC139" s="11">
        <f t="shared" si="11"/>
        <v>5.0400000000000116</v>
      </c>
      <c r="BD139">
        <f>VLOOKUP(A139,[1]RHe!$B$1:$E$65536,4,0)</f>
        <v>37.6</v>
      </c>
      <c r="BG139" s="5"/>
      <c r="BH139" s="5"/>
      <c r="BI139" s="5"/>
      <c r="BJ139" s="5"/>
      <c r="BK139" s="5"/>
      <c r="BL139" s="5"/>
      <c r="BM139" s="5"/>
      <c r="BN139" s="5"/>
    </row>
    <row r="140" spans="1:66" customFormat="1">
      <c r="A140" s="5" t="s">
        <v>193</v>
      </c>
      <c r="B140" s="5">
        <v>1120307</v>
      </c>
      <c r="C140" s="7">
        <v>3.81</v>
      </c>
      <c r="D140" s="7">
        <v>3.39</v>
      </c>
      <c r="E140" s="7">
        <v>11</v>
      </c>
      <c r="F140" s="7">
        <v>31.3</v>
      </c>
      <c r="G140" s="7">
        <v>92.3</v>
      </c>
      <c r="H140" s="7">
        <v>57</v>
      </c>
      <c r="I140" s="7"/>
      <c r="J140" s="7">
        <v>4.0999999999999996</v>
      </c>
      <c r="K140" s="7">
        <v>15</v>
      </c>
      <c r="L140" s="7">
        <v>15</v>
      </c>
      <c r="M140" s="7">
        <v>111</v>
      </c>
      <c r="N140" s="7">
        <v>1</v>
      </c>
      <c r="O140" s="7">
        <v>128</v>
      </c>
      <c r="P140" s="7">
        <v>105</v>
      </c>
      <c r="Q140" s="7">
        <v>75</v>
      </c>
      <c r="R140" s="7">
        <v>67</v>
      </c>
      <c r="S140" s="7">
        <v>64.8</v>
      </c>
      <c r="T140" s="7">
        <f t="shared" si="8"/>
        <v>2.2000000000000028</v>
      </c>
      <c r="U140" s="7">
        <v>240</v>
      </c>
      <c r="V140" s="7">
        <v>70</v>
      </c>
      <c r="W140" s="7">
        <v>18</v>
      </c>
      <c r="X140" s="5"/>
      <c r="Y140" s="5">
        <v>2640</v>
      </c>
      <c r="Z140" s="5">
        <v>12.66</v>
      </c>
      <c r="AA140" s="5">
        <v>5.6</v>
      </c>
      <c r="AB140" s="5">
        <v>139</v>
      </c>
      <c r="AC140" s="5">
        <v>3.8</v>
      </c>
      <c r="AD140" s="5"/>
      <c r="AE140" s="5">
        <v>7.8</v>
      </c>
      <c r="AF140">
        <f t="shared" si="9"/>
        <v>35.1</v>
      </c>
      <c r="AG140" s="5">
        <v>4.5</v>
      </c>
      <c r="AH140" s="5">
        <f>VLOOKUP(A140,[1]HDLAB!$D$1:$BI$65536,58,0)</f>
        <v>0.74</v>
      </c>
      <c r="AI140" s="5">
        <f>VLOOKUP(A140,[1]HDLAB!$D$1:$BK$65536,60,0)</f>
        <v>1.36</v>
      </c>
      <c r="AJ140" s="8">
        <f>VLOOKUP(A140,[1]HDLAB!$D$1:$CA$65536,76,0)</f>
        <v>1.596267071199873</v>
      </c>
      <c r="AK140" s="5"/>
      <c r="AL140" s="5"/>
      <c r="AM140" s="5">
        <v>81</v>
      </c>
      <c r="AN140" s="5">
        <v>191</v>
      </c>
      <c r="AO140" s="5">
        <v>207.5</v>
      </c>
      <c r="AP140" s="9">
        <f>VLOOKUP(A140,[1]TAST!$B$1:$F$65536,5,0)</f>
        <v>0.42408376963350786</v>
      </c>
      <c r="AQ140" s="5"/>
      <c r="AR140" s="5"/>
      <c r="AS140" s="5"/>
      <c r="AT140" s="5">
        <f>VLOOKUP(A140,[1]HDLAB!$D$1:$BS$65536,68,0)</f>
        <v>0</v>
      </c>
      <c r="AU140" s="5"/>
      <c r="AV140" s="5">
        <v>1.4</v>
      </c>
      <c r="AW140" s="5">
        <v>6.3</v>
      </c>
      <c r="AX140" s="5"/>
      <c r="AY140" s="5"/>
      <c r="AZ140" s="5">
        <v>0</v>
      </c>
      <c r="BA140" s="5">
        <v>12.5</v>
      </c>
      <c r="BB140" s="10">
        <f t="shared" si="10"/>
        <v>3.3950617283950664E-2</v>
      </c>
      <c r="BC140" s="11">
        <f t="shared" si="11"/>
        <v>9.1740000000000119</v>
      </c>
      <c r="BD140">
        <f>VLOOKUP(A140,[1]RHe!$B$1:$E$65536,4,0)</f>
        <v>36.799999999999997</v>
      </c>
      <c r="BG140" s="5"/>
      <c r="BH140" s="5"/>
      <c r="BI140" s="5"/>
      <c r="BJ140" s="5"/>
      <c r="BK140" s="5"/>
      <c r="BL140" s="5"/>
      <c r="BM140" s="5"/>
      <c r="BN140" s="5"/>
    </row>
    <row r="141" spans="1:66" customFormat="1">
      <c r="A141" s="5" t="s">
        <v>194</v>
      </c>
      <c r="B141" s="5">
        <v>1120309</v>
      </c>
      <c r="C141" s="7">
        <v>8.32</v>
      </c>
      <c r="D141" s="7">
        <v>3.19</v>
      </c>
      <c r="E141" s="7">
        <v>10</v>
      </c>
      <c r="F141" s="7">
        <v>29.7</v>
      </c>
      <c r="G141" s="7">
        <v>93.1</v>
      </c>
      <c r="H141" s="7">
        <v>247</v>
      </c>
      <c r="I141" s="7"/>
      <c r="J141" s="7">
        <v>3.8</v>
      </c>
      <c r="K141" s="7">
        <v>17</v>
      </c>
      <c r="L141" s="7">
        <v>14</v>
      </c>
      <c r="M141" s="7">
        <v>59</v>
      </c>
      <c r="N141" s="7">
        <v>0.5</v>
      </c>
      <c r="O141" s="7">
        <v>200</v>
      </c>
      <c r="P141" s="7">
        <v>256</v>
      </c>
      <c r="Q141" s="7">
        <v>188</v>
      </c>
      <c r="R141" s="7">
        <v>68</v>
      </c>
      <c r="S141" s="7">
        <v>66.400000000000006</v>
      </c>
      <c r="T141" s="7">
        <f t="shared" si="8"/>
        <v>1.5999999999999943</v>
      </c>
      <c r="U141" s="7">
        <v>240</v>
      </c>
      <c r="V141" s="7">
        <v>56</v>
      </c>
      <c r="W141" s="7">
        <v>12</v>
      </c>
      <c r="X141" s="5"/>
      <c r="Y141" s="5">
        <v>2640</v>
      </c>
      <c r="Z141" s="5">
        <v>8.44</v>
      </c>
      <c r="AA141" s="5">
        <v>6.1</v>
      </c>
      <c r="AB141" s="5">
        <v>138</v>
      </c>
      <c r="AC141" s="5">
        <v>4.0999999999999996</v>
      </c>
      <c r="AD141" s="5"/>
      <c r="AE141" s="5">
        <v>10.6</v>
      </c>
      <c r="AF141">
        <f t="shared" si="9"/>
        <v>37.1</v>
      </c>
      <c r="AG141" s="5">
        <v>3.5</v>
      </c>
      <c r="AH141" s="5">
        <f>VLOOKUP(A141,[1]HDLAB!$D$1:$BI$65536,58,0)</f>
        <v>0.79</v>
      </c>
      <c r="AI141" s="5">
        <f>VLOOKUP(A141,[1]HDLAB!$D$1:$BK$65536,60,0)</f>
        <v>1.54</v>
      </c>
      <c r="AJ141" s="8">
        <f>VLOOKUP(A141,[1]HDLAB!$D$1:$CA$65536,76,0)</f>
        <v>1.7804932171447632</v>
      </c>
      <c r="AK141" s="5"/>
      <c r="AL141" s="5"/>
      <c r="AM141" s="5">
        <v>40</v>
      </c>
      <c r="AN141" s="5">
        <v>257</v>
      </c>
      <c r="AO141" s="5">
        <v>292.89999999999998</v>
      </c>
      <c r="AP141" s="9">
        <f>VLOOKUP(A141,[1]TAST!$B$1:$F$65536,5,0)</f>
        <v>0.1556420233463035</v>
      </c>
      <c r="AQ141" s="5"/>
      <c r="AR141" s="5"/>
      <c r="AS141" s="5"/>
      <c r="AT141" s="5">
        <f>VLOOKUP(A141,[1]HDLAB!$D$1:$BS$65536,68,0)</f>
        <v>0</v>
      </c>
      <c r="AU141" s="5"/>
      <c r="AV141" s="5">
        <v>1.55</v>
      </c>
      <c r="AW141" s="5">
        <v>8.6999999999999993</v>
      </c>
      <c r="AX141" s="5"/>
      <c r="AY141" s="5"/>
      <c r="AZ141" s="5">
        <v>0</v>
      </c>
      <c r="BA141" s="5">
        <v>50</v>
      </c>
      <c r="BB141" s="10">
        <f t="shared" si="10"/>
        <v>2.4096385542168586E-2</v>
      </c>
      <c r="BC141" s="11">
        <f t="shared" si="11"/>
        <v>6.6239999999999757</v>
      </c>
      <c r="BD141">
        <f>VLOOKUP(A141,[1]RHe!$B$1:$E$65536,4,0)</f>
        <v>35.700000000000003</v>
      </c>
      <c r="BG141" s="5"/>
      <c r="BH141" s="5"/>
      <c r="BI141" s="5"/>
      <c r="BJ141" s="5"/>
      <c r="BK141" s="5"/>
      <c r="BL141" s="5"/>
      <c r="BM141" s="5"/>
      <c r="BN141" s="5"/>
    </row>
    <row r="142" spans="1:66" customFormat="1">
      <c r="A142" s="5" t="s">
        <v>109</v>
      </c>
      <c r="B142" s="5">
        <v>1120309</v>
      </c>
      <c r="C142" s="7">
        <v>10.79</v>
      </c>
      <c r="D142" s="7">
        <v>3.32</v>
      </c>
      <c r="E142" s="7">
        <v>10.5</v>
      </c>
      <c r="F142" s="7">
        <v>32.6</v>
      </c>
      <c r="G142" s="7">
        <v>98.2</v>
      </c>
      <c r="H142" s="7">
        <v>173</v>
      </c>
      <c r="I142" s="7"/>
      <c r="J142" s="7">
        <v>3.8</v>
      </c>
      <c r="K142" s="7">
        <v>19</v>
      </c>
      <c r="L142" s="7">
        <v>15</v>
      </c>
      <c r="M142" s="7">
        <v>56</v>
      </c>
      <c r="N142" s="7">
        <v>0.5</v>
      </c>
      <c r="O142" s="7">
        <v>149</v>
      </c>
      <c r="P142" s="7">
        <v>224</v>
      </c>
      <c r="Q142" s="7">
        <v>85</v>
      </c>
      <c r="R142" s="7">
        <v>75.25</v>
      </c>
      <c r="S142" s="7">
        <v>72.849999999999994</v>
      </c>
      <c r="T142" s="7">
        <f t="shared" si="8"/>
        <v>2.4000000000000057</v>
      </c>
      <c r="U142" s="7">
        <v>240</v>
      </c>
      <c r="V142" s="7">
        <v>51</v>
      </c>
      <c r="W142" s="7">
        <v>13</v>
      </c>
      <c r="X142" s="5"/>
      <c r="Y142" s="5">
        <v>2640</v>
      </c>
      <c r="Z142" s="5">
        <v>8.4600000000000009</v>
      </c>
      <c r="AA142" s="5">
        <v>6.2</v>
      </c>
      <c r="AB142" s="5">
        <v>141</v>
      </c>
      <c r="AC142" s="5">
        <v>4.7</v>
      </c>
      <c r="AD142" s="5"/>
      <c r="AE142" s="5">
        <v>7.3</v>
      </c>
      <c r="AF142">
        <f t="shared" si="9"/>
        <v>18.25</v>
      </c>
      <c r="AG142" s="5">
        <v>2.5</v>
      </c>
      <c r="AH142" s="5">
        <f>VLOOKUP(A142,[1]HDLAB!$D$1:$BI$65536,58,0)</f>
        <v>0.75</v>
      </c>
      <c r="AI142" s="5">
        <f>VLOOKUP(A142,[1]HDLAB!$D$1:$BK$65536,60,0)</f>
        <v>1.37</v>
      </c>
      <c r="AJ142" s="8">
        <f>VLOOKUP(A142,[1]HDLAB!$D$1:$CA$65536,76,0)</f>
        <v>1.6034092890044995</v>
      </c>
      <c r="AK142" s="5"/>
      <c r="AL142" s="5"/>
      <c r="AM142" s="5">
        <v>43</v>
      </c>
      <c r="AN142" s="5">
        <v>237</v>
      </c>
      <c r="AO142" s="5">
        <v>800.4</v>
      </c>
      <c r="AP142" s="9">
        <f>VLOOKUP(A142,[1]TAST!$B$1:$F$65536,5,0)</f>
        <v>0.18143459915611815</v>
      </c>
      <c r="AQ142" s="5"/>
      <c r="AR142" s="5"/>
      <c r="AS142" s="5"/>
      <c r="AT142" s="5">
        <f>VLOOKUP(A142,[1]HDLAB!$D$1:$BS$65536,68,0)</f>
        <v>0</v>
      </c>
      <c r="AU142" s="5"/>
      <c r="AV142" s="5">
        <v>1.4</v>
      </c>
      <c r="AW142" s="5">
        <v>6.1</v>
      </c>
      <c r="AX142" s="5"/>
      <c r="AY142" s="5"/>
      <c r="AZ142" s="5">
        <v>1.75</v>
      </c>
      <c r="BA142" s="5">
        <v>50</v>
      </c>
      <c r="BB142" s="10">
        <f t="shared" si="10"/>
        <v>3.2944406314344622E-2</v>
      </c>
      <c r="BC142" s="11">
        <f t="shared" si="11"/>
        <v>10.152000000000022</v>
      </c>
      <c r="BD142">
        <f>VLOOKUP(A142,[1]RHe!$B$1:$E$65536,4,0)</f>
        <v>34.9</v>
      </c>
      <c r="BG142" s="5"/>
      <c r="BH142" s="5"/>
      <c r="BI142" s="5"/>
      <c r="BJ142" s="5"/>
      <c r="BK142" s="5"/>
      <c r="BL142" s="5"/>
      <c r="BM142" s="5"/>
      <c r="BN142" s="5"/>
    </row>
    <row r="143" spans="1:66" customFormat="1">
      <c r="A143" s="5" t="s">
        <v>195</v>
      </c>
      <c r="B143" s="5">
        <v>1120307</v>
      </c>
      <c r="C143" s="7">
        <v>9.42</v>
      </c>
      <c r="D143" s="7">
        <v>2.91</v>
      </c>
      <c r="E143" s="7">
        <v>9.6</v>
      </c>
      <c r="F143" s="7">
        <v>27.4</v>
      </c>
      <c r="G143" s="7">
        <v>94.2</v>
      </c>
      <c r="H143" s="7">
        <v>201</v>
      </c>
      <c r="I143" s="7"/>
      <c r="J143" s="7">
        <v>3.9</v>
      </c>
      <c r="K143" s="7">
        <v>13</v>
      </c>
      <c r="L143" s="7">
        <v>9</v>
      </c>
      <c r="M143" s="7">
        <v>30</v>
      </c>
      <c r="N143" s="7">
        <v>0.6</v>
      </c>
      <c r="O143" s="7">
        <v>131</v>
      </c>
      <c r="P143" s="7">
        <v>142</v>
      </c>
      <c r="Q143" s="7">
        <v>130</v>
      </c>
      <c r="R143" s="7">
        <v>72.900000000000006</v>
      </c>
      <c r="S143" s="7">
        <v>69.8</v>
      </c>
      <c r="T143" s="7">
        <f t="shared" si="8"/>
        <v>3.1000000000000085</v>
      </c>
      <c r="U143" s="7">
        <v>230</v>
      </c>
      <c r="V143" s="7">
        <v>129</v>
      </c>
      <c r="W143" s="7">
        <v>42</v>
      </c>
      <c r="X143" s="5"/>
      <c r="Y143" s="5">
        <v>2640</v>
      </c>
      <c r="Z143" s="5">
        <v>9.44</v>
      </c>
      <c r="AA143" s="5">
        <v>7.7</v>
      </c>
      <c r="AB143" s="5">
        <v>137</v>
      </c>
      <c r="AC143" s="5">
        <v>4.8</v>
      </c>
      <c r="AD143" s="5"/>
      <c r="AE143" s="5">
        <v>7.8</v>
      </c>
      <c r="AF143">
        <f t="shared" si="9"/>
        <v>61.620000000000005</v>
      </c>
      <c r="AG143" s="5">
        <v>7.9</v>
      </c>
      <c r="AH143" s="5">
        <f>VLOOKUP(A143,[1]HDLAB!$D$1:$BI$65536,58,0)</f>
        <v>0.67</v>
      </c>
      <c r="AI143" s="5">
        <f>VLOOKUP(A143,[1]HDLAB!$D$1:$BK$65536,60,0)</f>
        <v>1.1200000000000001</v>
      </c>
      <c r="AJ143" s="8">
        <f>VLOOKUP(A143,[1]HDLAB!$D$1:$CA$65536,76,0)</f>
        <v>1.3480193165455574</v>
      </c>
      <c r="AK143" s="5"/>
      <c r="AL143" s="5"/>
      <c r="AM143" s="5">
        <v>82</v>
      </c>
      <c r="AN143" s="5">
        <v>355</v>
      </c>
      <c r="AO143" s="5">
        <v>427.8</v>
      </c>
      <c r="AP143" s="9">
        <f>VLOOKUP(A143,[1]TAST!$B$1:$F$65536,5,0)</f>
        <v>0.23098591549295774</v>
      </c>
      <c r="AQ143" s="5"/>
      <c r="AR143" s="5"/>
      <c r="AS143" s="5"/>
      <c r="AT143" s="5">
        <f>VLOOKUP(A143,[1]HDLAB!$D$1:$BS$65536,68,0)</f>
        <v>0</v>
      </c>
      <c r="AU143" s="5"/>
      <c r="AV143" s="5">
        <v>1.31</v>
      </c>
      <c r="AW143" s="5">
        <v>5.0999999999999996</v>
      </c>
      <c r="AX143" s="5"/>
      <c r="AY143" s="5"/>
      <c r="AZ143" s="5">
        <v>0</v>
      </c>
      <c r="BA143" s="5">
        <v>100</v>
      </c>
      <c r="BB143" s="10">
        <f t="shared" si="10"/>
        <v>4.441260744985686E-2</v>
      </c>
      <c r="BC143" s="11">
        <f t="shared" si="11"/>
        <v>12.741000000000035</v>
      </c>
      <c r="BD143">
        <f>VLOOKUP(A143,[1]RHe!$B$1:$E$65536,4,0)</f>
        <v>36.6</v>
      </c>
      <c r="BG143" s="5"/>
      <c r="BH143" s="5"/>
      <c r="BI143" s="5"/>
      <c r="BJ143" s="5"/>
      <c r="BK143" s="5"/>
      <c r="BL143" s="5"/>
      <c r="BM143" s="5"/>
    </row>
    <row r="144" spans="1:66" customFormat="1">
      <c r="A144" s="5" t="s">
        <v>196</v>
      </c>
      <c r="B144" s="5">
        <v>1120309</v>
      </c>
      <c r="C144" s="7">
        <v>5.1100000000000003</v>
      </c>
      <c r="D144" s="7">
        <v>3.7</v>
      </c>
      <c r="E144" s="7">
        <v>9</v>
      </c>
      <c r="F144" s="7">
        <v>28.8</v>
      </c>
      <c r="G144" s="7">
        <v>77.8</v>
      </c>
      <c r="H144" s="7">
        <v>234</v>
      </c>
      <c r="I144" s="7"/>
      <c r="J144" s="7">
        <v>3.5</v>
      </c>
      <c r="K144" s="7">
        <v>13</v>
      </c>
      <c r="L144" s="7">
        <v>6</v>
      </c>
      <c r="M144" s="7">
        <v>76</v>
      </c>
      <c r="N144" s="7">
        <v>0.5</v>
      </c>
      <c r="O144" s="7">
        <v>188</v>
      </c>
      <c r="P144" s="7">
        <v>197</v>
      </c>
      <c r="Q144" s="7">
        <v>211</v>
      </c>
      <c r="R144" s="7">
        <v>69.400000000000006</v>
      </c>
      <c r="S144" s="7">
        <v>67.55</v>
      </c>
      <c r="T144" s="7">
        <f t="shared" si="8"/>
        <v>1.8500000000000085</v>
      </c>
      <c r="U144" s="7">
        <v>210</v>
      </c>
      <c r="V144" s="7">
        <v>63</v>
      </c>
      <c r="W144" s="7">
        <v>14</v>
      </c>
      <c r="X144" s="5"/>
      <c r="Y144" s="5">
        <v>2640</v>
      </c>
      <c r="Z144" s="5">
        <v>8.65</v>
      </c>
      <c r="AA144" s="5">
        <v>6.8</v>
      </c>
      <c r="AB144" s="5">
        <v>137</v>
      </c>
      <c r="AC144" s="5">
        <v>5.2</v>
      </c>
      <c r="AD144" s="5"/>
      <c r="AE144" s="5">
        <v>9.9</v>
      </c>
      <c r="AF144">
        <f t="shared" si="9"/>
        <v>54.45</v>
      </c>
      <c r="AG144" s="5">
        <v>5.5</v>
      </c>
      <c r="AH144" s="5">
        <f>VLOOKUP(A144,[1]HDLAB!$D$1:$BI$65536,58,0)</f>
        <v>0.78</v>
      </c>
      <c r="AI144" s="5">
        <f>VLOOKUP(A144,[1]HDLAB!$D$1:$BK$65536,60,0)</f>
        <v>1.5</v>
      </c>
      <c r="AJ144" s="8">
        <f>VLOOKUP(A144,[1]HDLAB!$D$1:$CA$65536,76,0)</f>
        <v>1.7269996888683996</v>
      </c>
      <c r="AK144" s="5"/>
      <c r="AL144" s="5"/>
      <c r="AM144" s="5">
        <v>86</v>
      </c>
      <c r="AN144" s="5">
        <v>249</v>
      </c>
      <c r="AO144" s="5">
        <v>1033.7</v>
      </c>
      <c r="AP144" s="9">
        <f>VLOOKUP(A144,[1]TAST!$B$1:$F$65536,5,0)</f>
        <v>0.34538152610441769</v>
      </c>
      <c r="AQ144" s="5"/>
      <c r="AR144" s="5"/>
      <c r="AS144" s="5"/>
      <c r="AT144" s="5">
        <f>VLOOKUP(A144,[1]HDLAB!$D$1:$BS$65536,68,0)</f>
        <v>0</v>
      </c>
      <c r="AU144" s="5"/>
      <c r="AV144" s="5">
        <v>1.42</v>
      </c>
      <c r="AW144" s="5">
        <v>6.3</v>
      </c>
      <c r="AX144" s="5"/>
      <c r="AY144" s="5"/>
      <c r="AZ144" s="5">
        <v>4</v>
      </c>
      <c r="BA144" s="5">
        <v>25</v>
      </c>
      <c r="BB144" s="10">
        <f t="shared" si="10"/>
        <v>2.7387120651369484E-2</v>
      </c>
      <c r="BC144" s="11">
        <f t="shared" si="11"/>
        <v>7.6035000000000359</v>
      </c>
      <c r="BD144">
        <f>VLOOKUP(A144,[1]RHe!$B$1:$E$65536,4,0)</f>
        <v>24.1</v>
      </c>
      <c r="BG144" s="5"/>
      <c r="BH144" s="5"/>
      <c r="BI144" s="5"/>
      <c r="BJ144" s="5"/>
      <c r="BK144" s="5"/>
      <c r="BL144" s="5"/>
      <c r="BM144" s="5"/>
      <c r="BN144" s="5"/>
    </row>
    <row r="145" spans="1:66" customFormat="1">
      <c r="A145" s="5" t="s">
        <v>197</v>
      </c>
      <c r="B145" s="5">
        <v>1120309</v>
      </c>
      <c r="C145" s="7">
        <v>5.26</v>
      </c>
      <c r="D145" s="7">
        <v>3.56</v>
      </c>
      <c r="E145" s="7">
        <v>11.9</v>
      </c>
      <c r="F145" s="7">
        <v>33.799999999999997</v>
      </c>
      <c r="G145" s="7">
        <v>94.9</v>
      </c>
      <c r="H145" s="7">
        <v>160</v>
      </c>
      <c r="I145" s="7"/>
      <c r="J145" s="7">
        <v>4.2</v>
      </c>
      <c r="K145" s="7">
        <v>16</v>
      </c>
      <c r="L145" s="7">
        <v>5</v>
      </c>
      <c r="M145" s="7">
        <v>46</v>
      </c>
      <c r="N145" s="7">
        <v>0.8</v>
      </c>
      <c r="O145" s="7">
        <v>145</v>
      </c>
      <c r="P145" s="7">
        <v>306</v>
      </c>
      <c r="Q145" s="7"/>
      <c r="R145" s="7">
        <v>69.75</v>
      </c>
      <c r="S145" s="7">
        <v>67.7</v>
      </c>
      <c r="T145" s="7">
        <f t="shared" si="8"/>
        <v>2.0499999999999972</v>
      </c>
      <c r="U145" s="7">
        <v>240</v>
      </c>
      <c r="V145" s="7">
        <v>77</v>
      </c>
      <c r="W145" s="7">
        <v>18</v>
      </c>
      <c r="X145" s="5"/>
      <c r="Y145" s="5">
        <v>2640</v>
      </c>
      <c r="Z145" s="5">
        <v>11.43</v>
      </c>
      <c r="AA145" s="5">
        <v>6.7</v>
      </c>
      <c r="AB145" s="5">
        <v>137</v>
      </c>
      <c r="AC145" s="5">
        <v>4.5999999999999996</v>
      </c>
      <c r="AD145" s="5"/>
      <c r="AE145" s="5">
        <v>8.8000000000000007</v>
      </c>
      <c r="AF145">
        <f t="shared" si="9"/>
        <v>44.88</v>
      </c>
      <c r="AG145" s="5">
        <v>5.0999999999999996</v>
      </c>
      <c r="AH145" s="5">
        <f>VLOOKUP(A145,[1]HDLAB!$D$1:$BI$65536,58,0)</f>
        <v>0.77</v>
      </c>
      <c r="AI145" s="5">
        <f>VLOOKUP(A145,[1]HDLAB!$D$1:$BK$65536,60,0)</f>
        <v>1.45</v>
      </c>
      <c r="AJ145" s="8">
        <f>VLOOKUP(A145,[1]HDLAB!$D$1:$CA$65536,76,0)</f>
        <v>1.6969930327969935</v>
      </c>
      <c r="AK145" s="5"/>
      <c r="AL145" s="5"/>
      <c r="AM145" s="5">
        <v>63</v>
      </c>
      <c r="AN145" s="5">
        <v>225</v>
      </c>
      <c r="AO145" s="5">
        <v>606.5</v>
      </c>
      <c r="AP145" s="9">
        <f>VLOOKUP(A145,[1]TAST!$B$1:$F$65536,5,0)</f>
        <v>0.28000000000000003</v>
      </c>
      <c r="AQ145" s="5"/>
      <c r="AR145" s="5"/>
      <c r="AS145" s="5"/>
      <c r="AT145" s="5">
        <f>VLOOKUP(A145,[1]HDLAB!$D$1:$BS$65536,68,0)</f>
        <v>0</v>
      </c>
      <c r="AU145" s="5"/>
      <c r="AV145" s="5">
        <v>1.35</v>
      </c>
      <c r="AW145" s="5"/>
      <c r="AX145" s="5"/>
      <c r="AY145" s="5"/>
      <c r="AZ145" s="5">
        <v>1.5</v>
      </c>
      <c r="BA145" s="5">
        <v>25</v>
      </c>
      <c r="BB145" s="10">
        <f t="shared" si="10"/>
        <v>3.0280649926144713E-2</v>
      </c>
      <c r="BC145" s="11">
        <f t="shared" si="11"/>
        <v>8.4254999999999889</v>
      </c>
      <c r="BD145">
        <f>VLOOKUP(A145,[1]RHe!$B$1:$E$65536,4,0)</f>
        <v>35.6</v>
      </c>
      <c r="BG145" s="5"/>
      <c r="BH145" s="5"/>
      <c r="BI145" s="5"/>
      <c r="BJ145" s="5"/>
      <c r="BK145" s="5"/>
      <c r="BL145" s="5"/>
      <c r="BM145" s="5"/>
      <c r="BN145" s="5"/>
    </row>
    <row r="146" spans="1:66" customFormat="1">
      <c r="A146" s="5" t="s">
        <v>198</v>
      </c>
      <c r="B146" s="5">
        <v>1120309</v>
      </c>
      <c r="C146" s="7">
        <v>5.93</v>
      </c>
      <c r="D146" s="7">
        <v>2.77</v>
      </c>
      <c r="E146" s="7">
        <v>8.9</v>
      </c>
      <c r="F146" s="7">
        <v>26.7</v>
      </c>
      <c r="G146" s="7">
        <v>96.4</v>
      </c>
      <c r="H146" s="7">
        <v>181</v>
      </c>
      <c r="I146" s="7"/>
      <c r="J146" s="7">
        <v>3.3</v>
      </c>
      <c r="K146" s="7">
        <v>13</v>
      </c>
      <c r="L146" s="7">
        <v>9</v>
      </c>
      <c r="M146" s="7">
        <v>84</v>
      </c>
      <c r="N146" s="7">
        <v>0.6</v>
      </c>
      <c r="O146" s="7">
        <v>86</v>
      </c>
      <c r="P146" s="7">
        <v>76</v>
      </c>
      <c r="Q146" s="7">
        <v>345</v>
      </c>
      <c r="R146" s="7">
        <v>52.3</v>
      </c>
      <c r="S146" s="7">
        <v>48.25</v>
      </c>
      <c r="T146" s="7">
        <f t="shared" si="8"/>
        <v>4.0499999999999972</v>
      </c>
      <c r="U146" s="7">
        <v>240</v>
      </c>
      <c r="V146" s="7">
        <v>53</v>
      </c>
      <c r="W146" s="7">
        <v>13</v>
      </c>
      <c r="X146" s="5"/>
      <c r="Y146" s="5">
        <v>2640</v>
      </c>
      <c r="Z146" s="5">
        <v>7.07</v>
      </c>
      <c r="AA146" s="5">
        <v>6.4</v>
      </c>
      <c r="AB146" s="5">
        <v>123</v>
      </c>
      <c r="AC146" s="5">
        <v>4.5999999999999996</v>
      </c>
      <c r="AD146" s="5"/>
      <c r="AE146" s="5">
        <v>7.2</v>
      </c>
      <c r="AF146">
        <f t="shared" si="9"/>
        <v>40.32</v>
      </c>
      <c r="AG146" s="5">
        <v>5.6</v>
      </c>
      <c r="AH146" s="5">
        <f>VLOOKUP(A146,[1]HDLAB!$D$1:$BI$65536,58,0)</f>
        <v>0.75</v>
      </c>
      <c r="AI146" s="5">
        <f>VLOOKUP(A146,[1]HDLAB!$D$1:$BK$65536,60,0)</f>
        <v>1.41</v>
      </c>
      <c r="AJ146" s="8">
        <f>VLOOKUP(A146,[1]HDLAB!$D$1:$CA$65536,76,0)</f>
        <v>1.8088267336112875</v>
      </c>
      <c r="AK146" s="5"/>
      <c r="AL146" s="5"/>
      <c r="AM146" s="5">
        <v>42</v>
      </c>
      <c r="AN146" s="5">
        <v>212</v>
      </c>
      <c r="AO146" s="5">
        <v>311</v>
      </c>
      <c r="AP146" s="9">
        <f>VLOOKUP(A146,[1]TAST!$B$1:$F$65536,5,0)</f>
        <v>0.19811320754716982</v>
      </c>
      <c r="AQ146" s="5"/>
      <c r="AR146" s="5"/>
      <c r="AS146" s="5"/>
      <c r="AT146" s="5">
        <f>VLOOKUP(A146,[1]HDLAB!$D$1:$BS$65536,68,0)</f>
        <v>0</v>
      </c>
      <c r="AU146" s="5"/>
      <c r="AV146" s="5">
        <v>1.68</v>
      </c>
      <c r="AW146" s="5">
        <v>8</v>
      </c>
      <c r="AX146" s="5"/>
      <c r="AY146" s="5"/>
      <c r="AZ146" s="5">
        <v>2.25</v>
      </c>
      <c r="BA146" s="5">
        <v>50</v>
      </c>
      <c r="BB146" s="10">
        <f t="shared" si="10"/>
        <v>8.3937823834196831E-2</v>
      </c>
      <c r="BC146" s="11">
        <f t="shared" si="11"/>
        <v>14.944499999999989</v>
      </c>
      <c r="BD146">
        <f>VLOOKUP(A146,[1]RHe!$B$1:$E$65536,4,0)</f>
        <v>34.700000000000003</v>
      </c>
      <c r="BG146" s="5"/>
      <c r="BH146" s="5"/>
      <c r="BI146" s="5"/>
      <c r="BJ146" s="5"/>
      <c r="BK146" s="5"/>
      <c r="BL146" s="5"/>
      <c r="BM146" s="5"/>
      <c r="BN146" s="5"/>
    </row>
    <row r="147" spans="1:66" customFormat="1">
      <c r="A147" s="5" t="s">
        <v>199</v>
      </c>
      <c r="B147" s="5">
        <v>1120309</v>
      </c>
      <c r="C147" s="7">
        <v>9.14</v>
      </c>
      <c r="D147" s="7">
        <v>3.09</v>
      </c>
      <c r="E147" s="7">
        <v>9.6999999999999993</v>
      </c>
      <c r="F147" s="7">
        <v>29.6</v>
      </c>
      <c r="G147" s="7">
        <v>95.8</v>
      </c>
      <c r="H147" s="7">
        <v>144</v>
      </c>
      <c r="I147" s="7"/>
      <c r="J147" s="7">
        <v>4.0999999999999996</v>
      </c>
      <c r="K147" s="7">
        <v>13</v>
      </c>
      <c r="L147" s="7">
        <v>8</v>
      </c>
      <c r="M147" s="7">
        <v>58</v>
      </c>
      <c r="N147" s="7">
        <v>0.7</v>
      </c>
      <c r="O147" s="7">
        <v>159</v>
      </c>
      <c r="P147" s="7">
        <v>295</v>
      </c>
      <c r="Q147" s="7"/>
      <c r="R147" s="7">
        <v>73.599999999999994</v>
      </c>
      <c r="S147" s="7">
        <v>70</v>
      </c>
      <c r="T147" s="7">
        <f t="shared" si="8"/>
        <v>3.5999999999999943</v>
      </c>
      <c r="U147" s="7">
        <v>230</v>
      </c>
      <c r="V147" s="7">
        <v>92</v>
      </c>
      <c r="W147" s="7">
        <v>28</v>
      </c>
      <c r="X147" s="5"/>
      <c r="Y147" s="5">
        <v>2640</v>
      </c>
      <c r="Z147" s="5">
        <v>13.77</v>
      </c>
      <c r="AA147" s="5">
        <v>9.1</v>
      </c>
      <c r="AB147" s="5">
        <v>137</v>
      </c>
      <c r="AC147" s="5">
        <v>6.5</v>
      </c>
      <c r="AD147" s="5"/>
      <c r="AE147" s="5">
        <v>8.6</v>
      </c>
      <c r="AF147">
        <f t="shared" si="9"/>
        <v>43.859999999999992</v>
      </c>
      <c r="AG147" s="5">
        <v>5.0999999999999996</v>
      </c>
      <c r="AH147" s="5">
        <f>VLOOKUP(A147,[1]HDLAB!$D$1:$BI$65536,58,0)</f>
        <v>0.7</v>
      </c>
      <c r="AI147" s="5">
        <f>VLOOKUP(A147,[1]HDLAB!$D$1:$BK$65536,60,0)</f>
        <v>1.19</v>
      </c>
      <c r="AJ147" s="8">
        <f>VLOOKUP(A147,[1]HDLAB!$D$1:$CA$65536,76,0)</f>
        <v>1.4466257466948369</v>
      </c>
      <c r="AK147" s="5"/>
      <c r="AL147" s="5"/>
      <c r="AM147" s="5">
        <v>50</v>
      </c>
      <c r="AN147" s="5">
        <v>208</v>
      </c>
      <c r="AO147" s="5">
        <v>843.8</v>
      </c>
      <c r="AP147" s="9">
        <f>VLOOKUP(A147,[1]TAST!$B$1:$F$65536,5,0)</f>
        <v>0.24038461538461539</v>
      </c>
      <c r="AQ147" s="5"/>
      <c r="AR147" s="5"/>
      <c r="AS147" s="5"/>
      <c r="AT147" s="5">
        <f>VLOOKUP(A147,[1]HDLAB!$D$1:$BS$65536,68,0)</f>
        <v>0</v>
      </c>
      <c r="AU147" s="5"/>
      <c r="AV147" s="5">
        <v>1.2</v>
      </c>
      <c r="AW147" s="5"/>
      <c r="AX147" s="5"/>
      <c r="AY147" s="5"/>
      <c r="AZ147" s="5">
        <v>0.75</v>
      </c>
      <c r="BA147" s="5">
        <v>100</v>
      </c>
      <c r="BB147" s="10">
        <f t="shared" si="10"/>
        <v>5.1428571428571344E-2</v>
      </c>
      <c r="BC147" s="11">
        <f t="shared" si="11"/>
        <v>14.795999999999976</v>
      </c>
      <c r="BD147">
        <f>VLOOKUP(A147,[1]RHe!$B$1:$E$65536,4,0)</f>
        <v>33.9</v>
      </c>
      <c r="BG147" s="5"/>
      <c r="BH147" s="5"/>
      <c r="BI147" s="5"/>
      <c r="BJ147" s="5"/>
      <c r="BK147" s="5"/>
      <c r="BL147" s="5"/>
      <c r="BM147" s="5"/>
      <c r="BN147" s="5"/>
    </row>
    <row r="148" spans="1:66" customFormat="1">
      <c r="A148" s="5" t="s">
        <v>200</v>
      </c>
      <c r="B148" s="5">
        <v>1120309</v>
      </c>
      <c r="C148" s="7">
        <v>10.41</v>
      </c>
      <c r="D148" s="7">
        <v>3.59</v>
      </c>
      <c r="E148" s="7">
        <v>10.4</v>
      </c>
      <c r="F148" s="7">
        <v>32.4</v>
      </c>
      <c r="G148" s="7">
        <v>90.3</v>
      </c>
      <c r="H148" s="7">
        <v>299</v>
      </c>
      <c r="I148" s="7"/>
      <c r="J148" s="7">
        <v>3.7</v>
      </c>
      <c r="K148" s="7">
        <v>20</v>
      </c>
      <c r="L148" s="7">
        <v>11</v>
      </c>
      <c r="M148" s="7">
        <v>90</v>
      </c>
      <c r="N148" s="7">
        <v>0.7</v>
      </c>
      <c r="O148" s="7">
        <v>148</v>
      </c>
      <c r="P148" s="7">
        <v>147</v>
      </c>
      <c r="Q148" s="7">
        <v>151</v>
      </c>
      <c r="R148" s="7">
        <v>83.5</v>
      </c>
      <c r="S148" s="7">
        <v>82.8</v>
      </c>
      <c r="T148" s="7">
        <f t="shared" si="8"/>
        <v>0.70000000000000284</v>
      </c>
      <c r="U148" s="7">
        <v>240</v>
      </c>
      <c r="V148" s="7">
        <v>55</v>
      </c>
      <c r="W148" s="7">
        <v>22</v>
      </c>
      <c r="X148" s="5"/>
      <c r="Y148" s="5">
        <v>2640</v>
      </c>
      <c r="Z148" s="5">
        <v>7.63</v>
      </c>
      <c r="AA148" s="5">
        <v>3.8</v>
      </c>
      <c r="AB148" s="5">
        <v>140</v>
      </c>
      <c r="AC148" s="5">
        <v>4.3</v>
      </c>
      <c r="AD148" s="5"/>
      <c r="AE148" s="5">
        <v>7.4</v>
      </c>
      <c r="AF148">
        <f t="shared" si="9"/>
        <v>39.960000000000008</v>
      </c>
      <c r="AG148" s="5">
        <v>5.4</v>
      </c>
      <c r="AH148" s="5">
        <f>VLOOKUP(A148,[1]HDLAB!$D$1:$BI$65536,58,0)</f>
        <v>0.6</v>
      </c>
      <c r="AI148" s="5">
        <f>VLOOKUP(A148,[1]HDLAB!$D$1:$BK$65536,60,0)</f>
        <v>0.92</v>
      </c>
      <c r="AJ148" s="8">
        <f>VLOOKUP(A148,[1]HDLAB!$D$1:$CA$65536,76,0)</f>
        <v>1.0216530171417086</v>
      </c>
      <c r="AK148" s="5"/>
      <c r="AL148" s="5"/>
      <c r="AM148" s="5">
        <v>28</v>
      </c>
      <c r="AN148" s="5">
        <v>248</v>
      </c>
      <c r="AO148" s="5">
        <v>128</v>
      </c>
      <c r="AP148" s="9">
        <f>VLOOKUP(A148,[1]TAST!$B$1:$F$65536,5,0)</f>
        <v>0.11290322580645161</v>
      </c>
      <c r="AQ148" s="5"/>
      <c r="AR148" s="5"/>
      <c r="AS148" s="5"/>
      <c r="AT148" s="5">
        <f>VLOOKUP(A148,[1]HDLAB!$D$1:$BS$65536,68,0)</f>
        <v>0</v>
      </c>
      <c r="AU148" s="5"/>
      <c r="AV148" s="5">
        <v>1</v>
      </c>
      <c r="AW148" s="5"/>
      <c r="AX148" s="5"/>
      <c r="AY148" s="5"/>
      <c r="AZ148" s="5">
        <v>0</v>
      </c>
      <c r="BA148" s="5">
        <v>0</v>
      </c>
      <c r="BB148" s="10">
        <f t="shared" si="10"/>
        <v>8.4541062801932708E-3</v>
      </c>
      <c r="BC148" s="11">
        <f t="shared" si="11"/>
        <v>2.9400000000000119</v>
      </c>
      <c r="BD148">
        <f>VLOOKUP(A148,[1]RHe!$B$1:$E$65536,4,0)</f>
        <v>32.6</v>
      </c>
      <c r="BG148" s="5"/>
      <c r="BH148" s="5"/>
      <c r="BI148" s="5"/>
      <c r="BJ148" s="5"/>
      <c r="BK148" s="5"/>
      <c r="BL148" s="5"/>
      <c r="BM148" s="5"/>
      <c r="BN148" s="5"/>
    </row>
    <row r="149" spans="1:66" customFormat="1">
      <c r="A149" s="5" t="s">
        <v>201</v>
      </c>
      <c r="B149" s="5">
        <v>1120307</v>
      </c>
      <c r="C149" s="7">
        <v>3.63</v>
      </c>
      <c r="D149" s="7">
        <v>3.41</v>
      </c>
      <c r="E149" s="7">
        <v>10.5</v>
      </c>
      <c r="F149" s="7">
        <v>32.200000000000003</v>
      </c>
      <c r="G149" s="7">
        <v>94.4</v>
      </c>
      <c r="H149" s="7">
        <v>248</v>
      </c>
      <c r="I149" s="7"/>
      <c r="J149" s="7">
        <v>4.0999999999999996</v>
      </c>
      <c r="K149" s="7">
        <v>20</v>
      </c>
      <c r="L149" s="7">
        <v>16</v>
      </c>
      <c r="M149" s="7">
        <v>140</v>
      </c>
      <c r="N149" s="7">
        <v>0.9</v>
      </c>
      <c r="O149" s="7">
        <v>182</v>
      </c>
      <c r="P149" s="7">
        <v>90</v>
      </c>
      <c r="Q149" s="7"/>
      <c r="R149" s="7">
        <v>65.900000000000006</v>
      </c>
      <c r="S149" s="7">
        <v>64.349999999999994</v>
      </c>
      <c r="T149" s="7">
        <f t="shared" si="8"/>
        <v>1.5500000000000114</v>
      </c>
      <c r="U149" s="7">
        <v>240</v>
      </c>
      <c r="V149" s="7">
        <v>113</v>
      </c>
      <c r="W149" s="7">
        <v>24</v>
      </c>
      <c r="X149" s="5"/>
      <c r="Y149" s="5">
        <v>5520</v>
      </c>
      <c r="Z149" s="5">
        <v>9.66</v>
      </c>
      <c r="AA149" s="5">
        <v>6.4</v>
      </c>
      <c r="AB149" s="5">
        <v>137</v>
      </c>
      <c r="AC149" s="5">
        <v>5.3</v>
      </c>
      <c r="AD149" s="5"/>
      <c r="AE149" s="5">
        <v>8.9</v>
      </c>
      <c r="AF149">
        <f t="shared" si="9"/>
        <v>48.06</v>
      </c>
      <c r="AG149" s="5">
        <v>5.4</v>
      </c>
      <c r="AH149" s="5">
        <f>VLOOKUP(A149,[1]HDLAB!$D$1:$BI$65536,58,0)</f>
        <v>0.79</v>
      </c>
      <c r="AI149" s="5">
        <f>VLOOKUP(A149,[1]HDLAB!$D$1:$BK$65536,60,0)</f>
        <v>1.55</v>
      </c>
      <c r="AJ149" s="8">
        <f>VLOOKUP(A149,[1]HDLAB!$D$1:$CA$65536,76,0)</f>
        <v>1.7910802372343126</v>
      </c>
      <c r="AK149" s="5"/>
      <c r="AL149" s="5"/>
      <c r="AM149" s="5">
        <v>68</v>
      </c>
      <c r="AN149" s="5">
        <v>261</v>
      </c>
      <c r="AO149" s="5">
        <v>112.7</v>
      </c>
      <c r="AP149" s="9">
        <f>VLOOKUP(A149,[1]TAST!$B$1:$F$65536,5,0)</f>
        <v>0.26053639846743293</v>
      </c>
      <c r="AQ149" s="5"/>
      <c r="AR149" s="5"/>
      <c r="AS149" s="5"/>
      <c r="AT149" s="5">
        <f>VLOOKUP(A149,[1]HDLAB!$D$1:$BS$65536,68,0)</f>
        <v>0</v>
      </c>
      <c r="AU149" s="5"/>
      <c r="AV149" s="5">
        <v>1.44</v>
      </c>
      <c r="AW149" s="5"/>
      <c r="AX149" s="5"/>
      <c r="AY149" s="5"/>
      <c r="AZ149" s="5">
        <v>0</v>
      </c>
      <c r="BA149" s="5">
        <v>0</v>
      </c>
      <c r="BB149" s="10">
        <f t="shared" si="10"/>
        <v>2.4087024087024265E-2</v>
      </c>
      <c r="BC149" s="11">
        <f t="shared" si="11"/>
        <v>6.3705000000000469</v>
      </c>
      <c r="BD149">
        <f>VLOOKUP(A149,[1]RHe!$B$1:$E$65536,4,0)</f>
        <v>33.5</v>
      </c>
      <c r="BG149" s="5"/>
      <c r="BH149" s="5"/>
      <c r="BI149" s="5"/>
      <c r="BJ149" s="5"/>
      <c r="BK149" s="5"/>
      <c r="BL149" s="5"/>
      <c r="BM149" s="5"/>
      <c r="BN149" s="5"/>
    </row>
    <row r="150" spans="1:66" customFormat="1">
      <c r="A150" s="5" t="s">
        <v>202</v>
      </c>
      <c r="B150" s="5">
        <v>1120309</v>
      </c>
      <c r="C150" s="7">
        <v>7.93</v>
      </c>
      <c r="D150" s="7">
        <v>3.39</v>
      </c>
      <c r="E150" s="7">
        <v>11</v>
      </c>
      <c r="F150" s="7">
        <v>33.700000000000003</v>
      </c>
      <c r="G150" s="7">
        <v>99.4</v>
      </c>
      <c r="H150" s="7">
        <v>256</v>
      </c>
      <c r="I150" s="7"/>
      <c r="J150" s="7">
        <v>4.0999999999999996</v>
      </c>
      <c r="K150" s="7">
        <v>13</v>
      </c>
      <c r="L150" s="7">
        <v>10</v>
      </c>
      <c r="M150" s="7">
        <v>74</v>
      </c>
      <c r="N150" s="7">
        <v>0.6</v>
      </c>
      <c r="O150" s="7">
        <v>155</v>
      </c>
      <c r="P150" s="7">
        <v>154</v>
      </c>
      <c r="Q150" s="7">
        <v>136</v>
      </c>
      <c r="R150" s="7">
        <v>63.3</v>
      </c>
      <c r="S150" s="7">
        <v>61.35</v>
      </c>
      <c r="T150" s="7">
        <f t="shared" si="8"/>
        <v>1.9499999999999957</v>
      </c>
      <c r="U150" s="7">
        <v>240</v>
      </c>
      <c r="V150" s="7">
        <v>123</v>
      </c>
      <c r="W150" s="7">
        <v>23</v>
      </c>
      <c r="X150" s="5"/>
      <c r="Y150" s="5">
        <v>5520</v>
      </c>
      <c r="Z150" s="5">
        <v>9.3000000000000007</v>
      </c>
      <c r="AA150" s="5">
        <v>3.9</v>
      </c>
      <c r="AB150" s="5">
        <v>144</v>
      </c>
      <c r="AC150" s="5">
        <v>4.9000000000000004</v>
      </c>
      <c r="AD150" s="5"/>
      <c r="AE150" s="5">
        <v>8.8000000000000007</v>
      </c>
      <c r="AF150">
        <f t="shared" si="9"/>
        <v>54.560000000000009</v>
      </c>
      <c r="AG150" s="5">
        <v>6.2</v>
      </c>
      <c r="AH150" s="5">
        <f>VLOOKUP(A150,[1]HDLAB!$D$1:$BI$65536,58,0)</f>
        <v>0.81</v>
      </c>
      <c r="AI150" s="5">
        <f>VLOOKUP(A150,[1]HDLAB!$D$1:$BK$65536,60,0)</f>
        <v>1.68</v>
      </c>
      <c r="AJ150" s="8">
        <f>VLOOKUP(A150,[1]HDLAB!$D$1:$CA$65536,76,0)</f>
        <v>1.9707197058417445</v>
      </c>
      <c r="AK150" s="5"/>
      <c r="AL150" s="5"/>
      <c r="AM150" s="5">
        <v>68</v>
      </c>
      <c r="AN150" s="5">
        <v>266</v>
      </c>
      <c r="AO150" s="5">
        <v>974</v>
      </c>
      <c r="AP150" s="9">
        <f>VLOOKUP(A150,[1]TAST!$B$1:$F$65536,5,0)</f>
        <v>0.25563909774436089</v>
      </c>
      <c r="AQ150" s="5"/>
      <c r="AR150" s="5"/>
      <c r="AS150" s="5"/>
      <c r="AT150" s="5">
        <f>VLOOKUP(A150,[1]HDLAB!$D$1:$BS$65536,68,0)</f>
        <v>0</v>
      </c>
      <c r="AU150" s="5"/>
      <c r="AV150" s="5">
        <v>1.41</v>
      </c>
      <c r="AW150" s="5">
        <v>6</v>
      </c>
      <c r="AX150" s="5"/>
      <c r="AY150" s="5"/>
      <c r="AZ150" s="5">
        <v>0</v>
      </c>
      <c r="BA150" s="5">
        <v>50</v>
      </c>
      <c r="BB150" s="10">
        <f t="shared" si="10"/>
        <v>3.1784841075794552E-2</v>
      </c>
      <c r="BC150" s="11">
        <f t="shared" si="11"/>
        <v>8.4239999999999817</v>
      </c>
      <c r="BD150">
        <f>VLOOKUP(A150,[1]RHe!$B$1:$E$65536,4,0)</f>
        <v>34.200000000000003</v>
      </c>
      <c r="BG150" s="5"/>
      <c r="BH150" s="5"/>
      <c r="BI150" s="5"/>
      <c r="BJ150" s="5"/>
      <c r="BK150" s="5"/>
      <c r="BL150" s="5"/>
      <c r="BM150" s="5"/>
      <c r="BN150" s="5"/>
    </row>
    <row r="151" spans="1:66" customFormat="1">
      <c r="A151" s="5" t="s">
        <v>203</v>
      </c>
      <c r="B151" s="5">
        <v>1120309</v>
      </c>
      <c r="C151" s="7">
        <v>4.4400000000000004</v>
      </c>
      <c r="D151" s="7">
        <v>3.25</v>
      </c>
      <c r="E151" s="7">
        <v>9.9</v>
      </c>
      <c r="F151" s="7">
        <v>30.3</v>
      </c>
      <c r="G151" s="7">
        <v>93.2</v>
      </c>
      <c r="H151" s="7">
        <v>141</v>
      </c>
      <c r="I151" s="7"/>
      <c r="J151" s="7">
        <v>3.4</v>
      </c>
      <c r="K151" s="7">
        <v>8</v>
      </c>
      <c r="L151" s="7">
        <v>5</v>
      </c>
      <c r="M151" s="7">
        <v>65</v>
      </c>
      <c r="N151" s="7">
        <v>0.8</v>
      </c>
      <c r="O151" s="7">
        <v>102</v>
      </c>
      <c r="P151" s="7">
        <v>104</v>
      </c>
      <c r="Q151" s="7">
        <v>133</v>
      </c>
      <c r="R151" s="7">
        <v>44.7</v>
      </c>
      <c r="S151" s="7">
        <v>43.55</v>
      </c>
      <c r="T151" s="7">
        <f t="shared" si="8"/>
        <v>1.1500000000000057</v>
      </c>
      <c r="U151" s="7">
        <v>230</v>
      </c>
      <c r="V151" s="7">
        <v>44</v>
      </c>
      <c r="W151" s="7">
        <v>9</v>
      </c>
      <c r="X151" s="5"/>
      <c r="Y151" s="5">
        <v>2640</v>
      </c>
      <c r="Z151" s="5">
        <v>7.7</v>
      </c>
      <c r="AA151" s="5">
        <v>5.6</v>
      </c>
      <c r="AB151" s="5">
        <v>137</v>
      </c>
      <c r="AC151" s="5">
        <v>4</v>
      </c>
      <c r="AD151" s="5"/>
      <c r="AE151" s="5">
        <v>10.6</v>
      </c>
      <c r="AF151">
        <f t="shared" si="9"/>
        <v>41.339999999999996</v>
      </c>
      <c r="AG151" s="5">
        <v>3.9</v>
      </c>
      <c r="AH151" s="5">
        <f>VLOOKUP(A151,[1]HDLAB!$D$1:$BI$65536,58,0)</f>
        <v>0.8</v>
      </c>
      <c r="AI151" s="5">
        <f>VLOOKUP(A151,[1]HDLAB!$D$1:$BK$65536,60,0)</f>
        <v>1.59</v>
      </c>
      <c r="AJ151" s="8">
        <f>VLOOKUP(A151,[1]HDLAB!$D$1:$CA$65536,76,0)</f>
        <v>1.8359646068311788</v>
      </c>
      <c r="AK151" s="5"/>
      <c r="AL151" s="5"/>
      <c r="AM151" s="5">
        <v>55</v>
      </c>
      <c r="AN151" s="5">
        <v>185</v>
      </c>
      <c r="AO151" s="5">
        <v>645.79999999999995</v>
      </c>
      <c r="AP151" s="9">
        <f>VLOOKUP(A151,[1]TAST!$B$1:$F$65536,5,0)</f>
        <v>0.29729729729729731</v>
      </c>
      <c r="AQ151" s="5"/>
      <c r="AR151" s="5"/>
      <c r="AS151" s="5"/>
      <c r="AT151" s="5">
        <f>VLOOKUP(A151,[1]HDLAB!$D$1:$BS$65536,68,0)</f>
        <v>0</v>
      </c>
      <c r="AU151" s="5"/>
      <c r="AV151" s="5">
        <v>1.65</v>
      </c>
      <c r="AW151" s="5">
        <v>5.6</v>
      </c>
      <c r="AX151" s="5"/>
      <c r="AY151" s="5"/>
      <c r="AZ151" s="5">
        <v>1</v>
      </c>
      <c r="BA151" s="5">
        <v>0</v>
      </c>
      <c r="BB151" s="10">
        <f t="shared" si="10"/>
        <v>2.6406429391504151E-2</v>
      </c>
      <c r="BC151" s="11">
        <f t="shared" si="11"/>
        <v>4.7265000000000237</v>
      </c>
      <c r="BD151">
        <f>VLOOKUP(A151,[1]RHe!$B$1:$E$65536,4,0)</f>
        <v>32.799999999999997</v>
      </c>
      <c r="BG151" s="5"/>
      <c r="BH151" s="5"/>
      <c r="BI151" s="5"/>
      <c r="BJ151" s="5"/>
      <c r="BK151" s="5"/>
      <c r="BL151" s="5"/>
      <c r="BM151" s="5"/>
      <c r="BN151" s="5"/>
    </row>
    <row r="152" spans="1:66" customFormat="1">
      <c r="A152" s="5" t="s">
        <v>204</v>
      </c>
      <c r="B152" s="5">
        <v>1120309</v>
      </c>
      <c r="C152" s="7">
        <v>7.62</v>
      </c>
      <c r="D152" s="7">
        <v>3.06</v>
      </c>
      <c r="E152" s="7">
        <v>9.8000000000000007</v>
      </c>
      <c r="F152" s="7">
        <v>29.2</v>
      </c>
      <c r="G152" s="7">
        <v>95.4</v>
      </c>
      <c r="H152" s="7">
        <v>162</v>
      </c>
      <c r="I152" s="7"/>
      <c r="J152" s="7">
        <v>3.6</v>
      </c>
      <c r="K152" s="7">
        <v>14</v>
      </c>
      <c r="L152" s="7">
        <v>11</v>
      </c>
      <c r="M152" s="7">
        <v>60</v>
      </c>
      <c r="N152" s="7">
        <v>0.5</v>
      </c>
      <c r="O152" s="7">
        <v>168</v>
      </c>
      <c r="P152" s="7">
        <v>212</v>
      </c>
      <c r="Q152" s="7">
        <v>243</v>
      </c>
      <c r="R152" s="7">
        <v>55.5</v>
      </c>
      <c r="S152" s="7">
        <v>54.1</v>
      </c>
      <c r="T152" s="7">
        <f t="shared" si="8"/>
        <v>1.3999999999999986</v>
      </c>
      <c r="U152" s="7">
        <v>240</v>
      </c>
      <c r="V152" s="7">
        <v>104</v>
      </c>
      <c r="W152" s="7">
        <v>23</v>
      </c>
      <c r="X152" s="5"/>
      <c r="Y152" s="5">
        <v>4080</v>
      </c>
      <c r="Z152" s="5">
        <v>9.06</v>
      </c>
      <c r="AA152" s="5">
        <v>6.7</v>
      </c>
      <c r="AB152" s="5">
        <v>137</v>
      </c>
      <c r="AC152" s="5">
        <v>4.8</v>
      </c>
      <c r="AD152" s="5"/>
      <c r="AE152" s="5">
        <v>8</v>
      </c>
      <c r="AF152">
        <f t="shared" si="9"/>
        <v>53.6</v>
      </c>
      <c r="AG152" s="5">
        <v>6.7</v>
      </c>
      <c r="AH152" s="5">
        <f>VLOOKUP(A152,[1]HDLAB!$D$1:$BI$65536,58,0)</f>
        <v>0.78</v>
      </c>
      <c r="AI152" s="5">
        <f>VLOOKUP(A152,[1]HDLAB!$D$1:$BK$65536,60,0)</f>
        <v>1.51</v>
      </c>
      <c r="AJ152" s="8">
        <f>VLOOKUP(A152,[1]HDLAB!$D$1:$CA$65536,76,0)</f>
        <v>1.7486760388457094</v>
      </c>
      <c r="AK152" s="5"/>
      <c r="AL152" s="5"/>
      <c r="AM152" s="5">
        <v>44</v>
      </c>
      <c r="AN152" s="5">
        <v>291</v>
      </c>
      <c r="AO152" s="5">
        <v>241.6</v>
      </c>
      <c r="AP152" s="9">
        <f>VLOOKUP(A152,[1]TAST!$B$1:$F$65536,5,0)</f>
        <v>0.15120274914089346</v>
      </c>
      <c r="AQ152" s="5"/>
      <c r="AR152" s="5"/>
      <c r="AS152" s="5"/>
      <c r="AT152" s="5">
        <f>VLOOKUP(A152,[1]HDLAB!$D$1:$BS$65536,68,0)</f>
        <v>399</v>
      </c>
      <c r="AU152" s="5"/>
      <c r="AV152" s="5">
        <v>1.4</v>
      </c>
      <c r="AW152" s="5"/>
      <c r="AX152" s="5"/>
      <c r="AY152" s="5"/>
      <c r="AZ152" s="5">
        <v>0</v>
      </c>
      <c r="BA152" s="5">
        <v>25</v>
      </c>
      <c r="BB152" s="10">
        <f t="shared" si="10"/>
        <v>2.5878003696857645E-2</v>
      </c>
      <c r="BC152" s="11">
        <f t="shared" si="11"/>
        <v>5.7539999999999942</v>
      </c>
      <c r="BD152">
        <f>VLOOKUP(A152,[1]RHe!$B$1:$E$65536,4,0)</f>
        <v>35.1</v>
      </c>
      <c r="BG152" s="5"/>
      <c r="BH152" s="5"/>
      <c r="BI152" s="5"/>
      <c r="BJ152" s="5"/>
      <c r="BK152" s="5"/>
      <c r="BL152" s="5"/>
      <c r="BM152" s="5"/>
      <c r="BN152" s="5"/>
    </row>
    <row r="153" spans="1:66" customFormat="1">
      <c r="A153" s="5" t="s">
        <v>205</v>
      </c>
      <c r="B153" s="5">
        <v>1120308</v>
      </c>
      <c r="C153" s="7">
        <v>5.56</v>
      </c>
      <c r="D153" s="7">
        <v>3.75</v>
      </c>
      <c r="E153" s="7">
        <v>11.2</v>
      </c>
      <c r="F153" s="7">
        <v>33.200000000000003</v>
      </c>
      <c r="G153" s="7">
        <v>88.5</v>
      </c>
      <c r="H153" s="7">
        <v>192</v>
      </c>
      <c r="I153" s="7"/>
      <c r="J153" s="7">
        <v>4</v>
      </c>
      <c r="K153" s="7">
        <v>19</v>
      </c>
      <c r="L153" s="7">
        <v>14</v>
      </c>
      <c r="M153" s="7">
        <v>46</v>
      </c>
      <c r="N153" s="7">
        <v>0.9</v>
      </c>
      <c r="O153" s="7">
        <v>177</v>
      </c>
      <c r="P153" s="7">
        <v>478</v>
      </c>
      <c r="Q153" s="7">
        <v>198</v>
      </c>
      <c r="R153" s="7">
        <v>80.349999999999994</v>
      </c>
      <c r="S153" s="7">
        <v>78.400000000000006</v>
      </c>
      <c r="T153" s="7">
        <f t="shared" si="8"/>
        <v>1.9499999999999886</v>
      </c>
      <c r="U153" s="7">
        <v>240</v>
      </c>
      <c r="V153" s="7">
        <v>79</v>
      </c>
      <c r="W153" s="7">
        <v>20</v>
      </c>
      <c r="X153" s="5"/>
      <c r="Y153" s="5">
        <v>2640</v>
      </c>
      <c r="Z153" s="5">
        <v>12.16</v>
      </c>
      <c r="AA153" s="5">
        <v>7</v>
      </c>
      <c r="AB153" s="5">
        <v>137</v>
      </c>
      <c r="AC153" s="5">
        <v>5.8</v>
      </c>
      <c r="AD153" s="5"/>
      <c r="AE153" s="5">
        <v>9.4</v>
      </c>
      <c r="AF153">
        <f t="shared" si="9"/>
        <v>43.239999999999995</v>
      </c>
      <c r="AG153" s="5">
        <v>4.5999999999999996</v>
      </c>
      <c r="AH153" s="5">
        <f>VLOOKUP(A153,[1]HDLAB!$D$1:$BI$65536,58,0)</f>
        <v>0.75</v>
      </c>
      <c r="AI153" s="5">
        <f>VLOOKUP(A153,[1]HDLAB!$D$1:$BK$65536,60,0)</f>
        <v>1.37</v>
      </c>
      <c r="AJ153" s="8">
        <f>VLOOKUP(A153,[1]HDLAB!$D$1:$CA$65536,76,0)</f>
        <v>1.5862991699802174</v>
      </c>
      <c r="AK153" s="5"/>
      <c r="AL153" s="5"/>
      <c r="AM153" s="5">
        <v>87</v>
      </c>
      <c r="AN153" s="5">
        <v>296</v>
      </c>
      <c r="AO153" s="5">
        <v>746.2</v>
      </c>
      <c r="AP153" s="9">
        <f>VLOOKUP(A153,[1]TAST!$B$1:$F$65536,5,0)</f>
        <v>0.29391891891891891</v>
      </c>
      <c r="AQ153" s="5"/>
      <c r="AR153" s="5"/>
      <c r="AS153" s="5"/>
      <c r="AT153" s="5">
        <f>VLOOKUP(A153,[1]HDLAB!$D$1:$BS$65536,68,0)</f>
        <v>0</v>
      </c>
      <c r="AU153" s="5"/>
      <c r="AV153" s="5">
        <v>1.23</v>
      </c>
      <c r="AW153" s="5">
        <v>7.3</v>
      </c>
      <c r="AX153" s="5"/>
      <c r="AY153" s="5"/>
      <c r="AZ153" s="5">
        <v>0.75</v>
      </c>
      <c r="BA153" s="5">
        <v>50</v>
      </c>
      <c r="BB153" s="10">
        <f t="shared" si="10"/>
        <v>2.4872448979591691E-2</v>
      </c>
      <c r="BC153" s="11">
        <f t="shared" si="11"/>
        <v>8.014499999999952</v>
      </c>
      <c r="BD153">
        <f>VLOOKUP(A153,[1]RHe!$B$1:$E$65536,4,0)</f>
        <v>33</v>
      </c>
      <c r="BG153" s="5"/>
      <c r="BH153" s="5"/>
      <c r="BI153" s="5"/>
      <c r="BJ153" s="5"/>
      <c r="BK153" s="5"/>
      <c r="BL153" s="5"/>
      <c r="BM153" s="5"/>
      <c r="BN153" s="5"/>
    </row>
    <row r="154" spans="1:66" customFormat="1">
      <c r="A154" s="5" t="s">
        <v>206</v>
      </c>
      <c r="B154" s="5">
        <v>1120309</v>
      </c>
      <c r="C154" s="7">
        <v>4.5199999999999996</v>
      </c>
      <c r="D154" s="7">
        <v>2.74</v>
      </c>
      <c r="E154" s="7">
        <v>8.9</v>
      </c>
      <c r="F154" s="7">
        <v>26.9</v>
      </c>
      <c r="G154" s="7">
        <v>98.2</v>
      </c>
      <c r="H154" s="7">
        <v>134</v>
      </c>
      <c r="I154" s="7"/>
      <c r="J154" s="7">
        <v>3.8</v>
      </c>
      <c r="K154" s="7">
        <v>15</v>
      </c>
      <c r="L154" s="7">
        <v>13</v>
      </c>
      <c r="M154" s="7">
        <v>129</v>
      </c>
      <c r="N154" s="7">
        <v>0.7</v>
      </c>
      <c r="O154" s="7">
        <v>166</v>
      </c>
      <c r="P154" s="7">
        <v>44</v>
      </c>
      <c r="Q154" s="7"/>
      <c r="R154" s="7">
        <v>63.75</v>
      </c>
      <c r="S154" s="7">
        <v>61.6</v>
      </c>
      <c r="T154" s="7">
        <f t="shared" si="8"/>
        <v>2.1499999999999986</v>
      </c>
      <c r="U154" s="7">
        <v>240</v>
      </c>
      <c r="V154" s="7">
        <v>63</v>
      </c>
      <c r="W154" s="7">
        <v>17</v>
      </c>
      <c r="X154" s="5"/>
      <c r="Y154" s="5">
        <v>2640</v>
      </c>
      <c r="Z154" s="5">
        <v>12.39</v>
      </c>
      <c r="AA154" s="5">
        <v>7.1</v>
      </c>
      <c r="AB154" s="5">
        <v>141</v>
      </c>
      <c r="AC154" s="5">
        <v>3.7</v>
      </c>
      <c r="AD154" s="5"/>
      <c r="AE154" s="5">
        <v>10.3</v>
      </c>
      <c r="AF154">
        <f t="shared" si="9"/>
        <v>61.800000000000004</v>
      </c>
      <c r="AG154" s="5">
        <v>6</v>
      </c>
      <c r="AH154" s="5">
        <f>VLOOKUP(A154,[1]HDLAB!$D$1:$BI$65536,58,0)</f>
        <v>0.73</v>
      </c>
      <c r="AI154" s="5">
        <f>VLOOKUP(A154,[1]HDLAB!$D$1:$BK$65536,60,0)</f>
        <v>1.31</v>
      </c>
      <c r="AJ154" s="8">
        <f>VLOOKUP(A154,[1]HDLAB!$D$1:$CA$65536,76,0)</f>
        <v>1.5427985866465708</v>
      </c>
      <c r="AK154" s="5"/>
      <c r="AL154" s="5"/>
      <c r="AM154" s="5">
        <v>60</v>
      </c>
      <c r="AN154" s="5">
        <v>190</v>
      </c>
      <c r="AO154" s="5">
        <v>654.29999999999995</v>
      </c>
      <c r="AP154" s="9">
        <f>VLOOKUP(A154,[1]TAST!$B$1:$F$65536,5,0)</f>
        <v>0.31578947368421051</v>
      </c>
      <c r="AQ154" s="5"/>
      <c r="AR154" s="5"/>
      <c r="AS154" s="5"/>
      <c r="AT154" s="5">
        <f>VLOOKUP(A154,[1]HDLAB!$D$1:$BS$65536,68,0)</f>
        <v>0</v>
      </c>
      <c r="AU154" s="5"/>
      <c r="AV154" s="5">
        <v>1.53</v>
      </c>
      <c r="AW154" s="5"/>
      <c r="AX154" s="5"/>
      <c r="AY154" s="5"/>
      <c r="AZ154" s="5">
        <v>1.5</v>
      </c>
      <c r="BA154" s="5">
        <v>50</v>
      </c>
      <c r="BB154" s="10">
        <f t="shared" si="10"/>
        <v>3.490259740259738E-2</v>
      </c>
      <c r="BC154" s="11">
        <f t="shared" si="11"/>
        <v>9.0944999999999929</v>
      </c>
      <c r="BD154">
        <f>VLOOKUP(A154,[1]RHe!$B$1:$E$65536,4,0)</f>
        <v>33.299999999999997</v>
      </c>
      <c r="BG154" s="5"/>
      <c r="BH154" s="5"/>
      <c r="BI154" s="5"/>
      <c r="BJ154" s="5"/>
      <c r="BK154" s="5"/>
      <c r="BL154" s="5"/>
      <c r="BM154" s="5"/>
      <c r="BN154" s="5"/>
    </row>
    <row r="155" spans="1:66" customFormat="1">
      <c r="A155" s="5" t="s">
        <v>207</v>
      </c>
      <c r="B155" s="5">
        <v>1120309</v>
      </c>
      <c r="C155" s="7">
        <v>5.9</v>
      </c>
      <c r="D155" s="7">
        <v>3.86</v>
      </c>
      <c r="E155" s="7">
        <v>11.6</v>
      </c>
      <c r="F155" s="7">
        <v>36</v>
      </c>
      <c r="G155" s="7">
        <v>93.3</v>
      </c>
      <c r="H155" s="7">
        <v>176</v>
      </c>
      <c r="I155" s="7"/>
      <c r="J155" s="7">
        <v>3.5</v>
      </c>
      <c r="K155" s="7">
        <v>13</v>
      </c>
      <c r="L155" s="7">
        <v>9</v>
      </c>
      <c r="M155" s="7">
        <v>73</v>
      </c>
      <c r="N155" s="7">
        <v>0.5</v>
      </c>
      <c r="O155" s="7">
        <v>164</v>
      </c>
      <c r="P155" s="7">
        <v>192</v>
      </c>
      <c r="Q155" s="7">
        <v>407</v>
      </c>
      <c r="R155" s="7">
        <v>61.7</v>
      </c>
      <c r="S155" s="7">
        <v>59.8</v>
      </c>
      <c r="T155" s="7">
        <f t="shared" si="8"/>
        <v>1.9000000000000057</v>
      </c>
      <c r="U155" s="7">
        <v>240</v>
      </c>
      <c r="V155" s="7">
        <v>65</v>
      </c>
      <c r="W155" s="7">
        <v>15</v>
      </c>
      <c r="X155" s="5"/>
      <c r="Y155" s="5">
        <v>2640</v>
      </c>
      <c r="Z155" s="5">
        <v>7.63</v>
      </c>
      <c r="AA155" s="5">
        <v>6.3</v>
      </c>
      <c r="AB155" s="5">
        <v>133</v>
      </c>
      <c r="AC155" s="5">
        <v>4.8</v>
      </c>
      <c r="AD155" s="5"/>
      <c r="AE155" s="5">
        <v>8.4</v>
      </c>
      <c r="AF155">
        <f t="shared" si="9"/>
        <v>31.080000000000002</v>
      </c>
      <c r="AG155" s="5">
        <v>3.7</v>
      </c>
      <c r="AH155" s="5">
        <f>VLOOKUP(A155,[1]HDLAB!$D$1:$BI$65536,58,0)</f>
        <v>0.77</v>
      </c>
      <c r="AI155" s="5">
        <f>VLOOKUP(A155,[1]HDLAB!$D$1:$BK$65536,60,0)</f>
        <v>1.47</v>
      </c>
      <c r="AJ155" s="8">
        <f>VLOOKUP(A155,[1]HDLAB!$D$1:$CA$65536,76,0)</f>
        <v>1.7170386079188507</v>
      </c>
      <c r="AK155" s="5"/>
      <c r="AL155" s="5"/>
      <c r="AM155" s="5">
        <v>41</v>
      </c>
      <c r="AN155" s="5">
        <v>173</v>
      </c>
      <c r="AO155" s="5">
        <v>552.29999999999995</v>
      </c>
      <c r="AP155" s="9">
        <f>VLOOKUP(A155,[1]TAST!$B$1:$F$65536,5,0)</f>
        <v>0.23699421965317918</v>
      </c>
      <c r="AQ155" s="5"/>
      <c r="AR155" s="5"/>
      <c r="AS155" s="5"/>
      <c r="AT155" s="5">
        <f>VLOOKUP(A155,[1]HDLAB!$D$1:$BS$65536,68,0)</f>
        <v>0</v>
      </c>
      <c r="AU155" s="5"/>
      <c r="AV155" s="5">
        <v>1.27</v>
      </c>
      <c r="AW155" s="5">
        <v>9</v>
      </c>
      <c r="AX155" s="5"/>
      <c r="AY155" s="5"/>
      <c r="AZ155" s="5">
        <v>1</v>
      </c>
      <c r="BA155" s="5">
        <v>0</v>
      </c>
      <c r="BB155" s="10">
        <f t="shared" si="10"/>
        <v>3.1772575250836217E-2</v>
      </c>
      <c r="BC155" s="11">
        <f t="shared" si="11"/>
        <v>7.5810000000000226</v>
      </c>
      <c r="BD155">
        <f>VLOOKUP(A155,[1]RHe!$B$1:$E$65536,4,0)</f>
        <v>31.3</v>
      </c>
      <c r="BG155" s="5"/>
      <c r="BH155" s="5"/>
      <c r="BI155" s="5"/>
      <c r="BJ155" s="5"/>
      <c r="BK155" s="5"/>
      <c r="BL155" s="5"/>
      <c r="BM155" s="5"/>
      <c r="BN155" s="5"/>
    </row>
    <row r="156" spans="1:66" customFormat="1">
      <c r="A156" s="5" t="s">
        <v>208</v>
      </c>
      <c r="B156" s="5">
        <v>1120309</v>
      </c>
      <c r="C156" s="7">
        <v>5.53</v>
      </c>
      <c r="D156" s="7">
        <v>3.73</v>
      </c>
      <c r="E156" s="7">
        <v>11.3</v>
      </c>
      <c r="F156" s="7">
        <v>32.700000000000003</v>
      </c>
      <c r="G156" s="7">
        <v>87.7</v>
      </c>
      <c r="H156" s="7">
        <v>85</v>
      </c>
      <c r="I156" s="7"/>
      <c r="J156" s="7">
        <v>4</v>
      </c>
      <c r="K156" s="7">
        <v>9</v>
      </c>
      <c r="L156" s="7">
        <v>12</v>
      </c>
      <c r="M156" s="7">
        <v>65</v>
      </c>
      <c r="N156" s="7">
        <v>0.8</v>
      </c>
      <c r="O156" s="7">
        <v>115</v>
      </c>
      <c r="P156" s="7">
        <v>71</v>
      </c>
      <c r="Q156" s="7">
        <v>107</v>
      </c>
      <c r="R156" s="7">
        <v>80.2</v>
      </c>
      <c r="S156" s="7">
        <v>77</v>
      </c>
      <c r="T156" s="7">
        <f t="shared" si="8"/>
        <v>3.2000000000000028</v>
      </c>
      <c r="U156" s="7">
        <v>240</v>
      </c>
      <c r="V156" s="7">
        <v>66</v>
      </c>
      <c r="W156" s="7">
        <v>17</v>
      </c>
      <c r="X156" s="5"/>
      <c r="Y156" s="5">
        <v>2640</v>
      </c>
      <c r="Z156" s="5">
        <v>10.87</v>
      </c>
      <c r="AA156" s="5">
        <v>7.1</v>
      </c>
      <c r="AB156" s="5">
        <v>139</v>
      </c>
      <c r="AC156" s="5">
        <v>3.9</v>
      </c>
      <c r="AD156" s="5"/>
      <c r="AE156" s="5">
        <v>8.6</v>
      </c>
      <c r="AF156">
        <f t="shared" si="9"/>
        <v>46.44</v>
      </c>
      <c r="AG156" s="5">
        <v>5.4</v>
      </c>
      <c r="AH156" s="5">
        <f>VLOOKUP(A156,[1]HDLAB!$D$1:$BI$65536,58,0)</f>
        <v>0.74</v>
      </c>
      <c r="AI156" s="5">
        <f>VLOOKUP(A156,[1]HDLAB!$D$1:$BK$65536,60,0)</f>
        <v>1.36</v>
      </c>
      <c r="AJ156" s="8">
        <f>VLOOKUP(A156,[1]HDLAB!$D$1:$CA$65536,76,0)</f>
        <v>1.6178674241819502</v>
      </c>
      <c r="AK156" s="5"/>
      <c r="AL156" s="5"/>
      <c r="AM156" s="5">
        <v>75</v>
      </c>
      <c r="AN156" s="5">
        <v>253</v>
      </c>
      <c r="AO156" s="5">
        <v>245.3</v>
      </c>
      <c r="AP156" s="9">
        <f>VLOOKUP(A156,[1]TAST!$B$1:$F$65536,5,0)</f>
        <v>0.29644268774703558</v>
      </c>
      <c r="AQ156" s="5"/>
      <c r="AR156" s="5"/>
      <c r="AS156" s="5"/>
      <c r="AT156" s="5">
        <f>VLOOKUP(A156,[1]HDLAB!$D$1:$BS$65536,68,0)</f>
        <v>0</v>
      </c>
      <c r="AU156" s="5"/>
      <c r="AV156" s="5">
        <v>1.45</v>
      </c>
      <c r="AW156" s="5">
        <v>6</v>
      </c>
      <c r="AX156" s="5"/>
      <c r="AY156" s="5"/>
      <c r="AZ156" s="5">
        <v>1.5</v>
      </c>
      <c r="BA156" s="5">
        <v>0</v>
      </c>
      <c r="BB156" s="10">
        <f t="shared" si="10"/>
        <v>4.1558441558441593E-2</v>
      </c>
      <c r="BC156" s="11">
        <f t="shared" si="11"/>
        <v>13.344000000000012</v>
      </c>
      <c r="BD156">
        <f>VLOOKUP(A156,[1]RHe!$B$1:$E$65536,4,0)</f>
        <v>35.200000000000003</v>
      </c>
      <c r="BG156" s="5"/>
      <c r="BH156" s="5"/>
      <c r="BI156" s="5"/>
      <c r="BJ156" s="5"/>
      <c r="BK156" s="5"/>
      <c r="BL156" s="5"/>
      <c r="BM156" s="5"/>
    </row>
    <row r="157" spans="1:66" customFormat="1">
      <c r="A157" s="5" t="s">
        <v>209</v>
      </c>
      <c r="B157" s="5">
        <v>1120309</v>
      </c>
      <c r="C157" s="7">
        <v>5.86</v>
      </c>
      <c r="D157" s="7">
        <v>3.24</v>
      </c>
      <c r="E157" s="7">
        <v>10.9</v>
      </c>
      <c r="F157" s="7">
        <v>32.6</v>
      </c>
      <c r="G157" s="7">
        <v>100.6</v>
      </c>
      <c r="H157" s="7">
        <v>163</v>
      </c>
      <c r="I157" s="7"/>
      <c r="J157" s="7">
        <v>3.8</v>
      </c>
      <c r="K157" s="7">
        <v>21</v>
      </c>
      <c r="L157" s="7">
        <v>14</v>
      </c>
      <c r="M157" s="7">
        <v>84</v>
      </c>
      <c r="N157" s="7">
        <v>0.6</v>
      </c>
      <c r="O157" s="7">
        <v>150</v>
      </c>
      <c r="P157" s="7">
        <v>113</v>
      </c>
      <c r="Q157" s="7"/>
      <c r="R157" s="7">
        <v>49.4</v>
      </c>
      <c r="S157" s="7">
        <v>47.7</v>
      </c>
      <c r="T157" s="7">
        <f t="shared" si="8"/>
        <v>1.6999999999999957</v>
      </c>
      <c r="U157" s="7">
        <v>240</v>
      </c>
      <c r="V157" s="7">
        <v>78</v>
      </c>
      <c r="W157" s="7">
        <v>13</v>
      </c>
      <c r="X157" s="5"/>
      <c r="Y157" s="5">
        <v>2640</v>
      </c>
      <c r="Z157" s="5">
        <v>9</v>
      </c>
      <c r="AA157" s="5">
        <v>5.9</v>
      </c>
      <c r="AB157" s="5">
        <v>132</v>
      </c>
      <c r="AC157" s="5">
        <v>5.5</v>
      </c>
      <c r="AD157" s="5"/>
      <c r="AE157" s="5">
        <v>8.8000000000000007</v>
      </c>
      <c r="AF157">
        <f t="shared" si="9"/>
        <v>36.08</v>
      </c>
      <c r="AG157" s="5">
        <v>4.0999999999999996</v>
      </c>
      <c r="AH157" s="5">
        <f>VLOOKUP(A157,[1]HDLAB!$D$1:$BI$65536,58,0)</f>
        <v>0.83</v>
      </c>
      <c r="AI157" s="5">
        <f>VLOOKUP(A157,[1]HDLAB!$D$1:$BK$65536,60,0)</f>
        <v>1.79</v>
      </c>
      <c r="AJ157" s="8">
        <f>VLOOKUP(A157,[1]HDLAB!$D$1:$CA$65536,76,0)</f>
        <v>2.1267206840986002</v>
      </c>
      <c r="AK157" s="5"/>
      <c r="AL157" s="5"/>
      <c r="AM157" s="5">
        <v>31</v>
      </c>
      <c r="AN157" s="5">
        <v>244</v>
      </c>
      <c r="AO157" s="5">
        <v>477</v>
      </c>
      <c r="AP157" s="9">
        <f>VLOOKUP(A157,[1]TAST!$B$1:$F$65536,5,0)</f>
        <v>0.12704918032786885</v>
      </c>
      <c r="AQ157" s="5"/>
      <c r="AR157" s="5"/>
      <c r="AS157" s="5"/>
      <c r="AT157" s="5">
        <f>VLOOKUP(A157,[1]HDLAB!$D$1:$BS$65536,68,0)</f>
        <v>0</v>
      </c>
      <c r="AU157" s="5"/>
      <c r="AV157" s="5">
        <v>1.67</v>
      </c>
      <c r="AW157" s="5"/>
      <c r="AX157" s="5"/>
      <c r="AY157" s="5"/>
      <c r="AZ157" s="5">
        <v>0.75</v>
      </c>
      <c r="BA157" s="5">
        <v>25</v>
      </c>
      <c r="BB157" s="10">
        <f t="shared" si="10"/>
        <v>3.563941299790347E-2</v>
      </c>
      <c r="BC157" s="11">
        <f t="shared" si="11"/>
        <v>6.7319999999999833</v>
      </c>
      <c r="BD157">
        <f>VLOOKUP(A157,[1]RHe!$B$1:$E$65536,4,0)</f>
        <v>36.4</v>
      </c>
      <c r="BG157" s="5"/>
      <c r="BH157" s="5"/>
      <c r="BI157" s="5"/>
      <c r="BJ157" s="5"/>
      <c r="BK157" s="5"/>
      <c r="BL157" s="5"/>
      <c r="BM157" s="5"/>
      <c r="BN157" s="5"/>
    </row>
    <row r="158" spans="1:66" customFormat="1">
      <c r="A158" s="5" t="s">
        <v>210</v>
      </c>
      <c r="B158" s="5">
        <v>1120309</v>
      </c>
      <c r="C158" s="7">
        <v>7.65</v>
      </c>
      <c r="D158" s="7">
        <v>3.43</v>
      </c>
      <c r="E158" s="7">
        <v>10.6</v>
      </c>
      <c r="F158" s="7">
        <v>31.3</v>
      </c>
      <c r="G158" s="7">
        <v>91.3</v>
      </c>
      <c r="H158" s="7">
        <v>274</v>
      </c>
      <c r="I158" s="7"/>
      <c r="J158" s="7">
        <v>3.6</v>
      </c>
      <c r="K158" s="7">
        <v>11</v>
      </c>
      <c r="L158" s="7">
        <v>7</v>
      </c>
      <c r="M158" s="7">
        <v>73</v>
      </c>
      <c r="N158" s="7">
        <v>0.6</v>
      </c>
      <c r="O158" s="7">
        <v>183</v>
      </c>
      <c r="P158" s="7">
        <v>96</v>
      </c>
      <c r="Q158" s="7">
        <v>135</v>
      </c>
      <c r="R158" s="7">
        <v>52.85</v>
      </c>
      <c r="S158" s="7">
        <v>50.3</v>
      </c>
      <c r="T158" s="7">
        <f t="shared" si="8"/>
        <v>2.5500000000000043</v>
      </c>
      <c r="U158" s="7">
        <v>240</v>
      </c>
      <c r="V158" s="7">
        <v>92</v>
      </c>
      <c r="W158" s="7">
        <v>19</v>
      </c>
      <c r="X158" s="5"/>
      <c r="Y158" s="5">
        <v>2640</v>
      </c>
      <c r="Z158" s="5">
        <v>9.0399999999999991</v>
      </c>
      <c r="AA158" s="5">
        <v>7.5</v>
      </c>
      <c r="AB158" s="5">
        <v>139</v>
      </c>
      <c r="AC158" s="5">
        <v>4.2</v>
      </c>
      <c r="AD158" s="5"/>
      <c r="AE158" s="5">
        <v>9</v>
      </c>
      <c r="AF158">
        <f t="shared" si="9"/>
        <v>90.899999999999991</v>
      </c>
      <c r="AG158" s="5">
        <v>10.1</v>
      </c>
      <c r="AH158" s="5">
        <f>VLOOKUP(A158,[1]HDLAB!$D$1:$BI$65536,58,0)</f>
        <v>0.79</v>
      </c>
      <c r="AI158" s="5">
        <f>VLOOKUP(A158,[1]HDLAB!$D$1:$BK$65536,60,0)</f>
        <v>1.58</v>
      </c>
      <c r="AJ158" s="8">
        <f>VLOOKUP(A158,[1]HDLAB!$D$1:$CA$65536,76,0)</f>
        <v>1.9118450009081025</v>
      </c>
      <c r="AK158" s="5"/>
      <c r="AL158" s="5"/>
      <c r="AM158" s="5">
        <v>50</v>
      </c>
      <c r="AN158" s="5">
        <v>241</v>
      </c>
      <c r="AO158" s="5">
        <v>270.3</v>
      </c>
      <c r="AP158" s="9">
        <f>VLOOKUP(A158,[1]TAST!$B$1:$F$65536,5,0)</f>
        <v>0.2074688796680498</v>
      </c>
      <c r="AQ158" s="5"/>
      <c r="AR158" s="5"/>
      <c r="AS158" s="5"/>
      <c r="AT158" s="5">
        <f>VLOOKUP(A158,[1]HDLAB!$D$1:$BS$65536,68,0)</f>
        <v>0</v>
      </c>
      <c r="AU158" s="5"/>
      <c r="AV158" s="5">
        <v>1.49</v>
      </c>
      <c r="AW158" s="5">
        <v>8.3000000000000007</v>
      </c>
      <c r="AX158" s="5"/>
      <c r="AY158" s="5"/>
      <c r="AZ158" s="5">
        <v>0</v>
      </c>
      <c r="BA158" s="5">
        <v>50</v>
      </c>
      <c r="BB158" s="10">
        <f t="shared" si="10"/>
        <v>5.0695825049701874E-2</v>
      </c>
      <c r="BC158" s="11">
        <f t="shared" si="11"/>
        <v>10.633500000000017</v>
      </c>
      <c r="BD158">
        <f>VLOOKUP(A158,[1]RHe!$B$1:$E$65536,4,0)</f>
        <v>32</v>
      </c>
      <c r="BG158" s="5"/>
      <c r="BH158" s="5"/>
      <c r="BI158" s="5"/>
      <c r="BJ158" s="5"/>
      <c r="BK158" s="5"/>
      <c r="BL158" s="5"/>
      <c r="BM158" s="5"/>
      <c r="BN158" s="5"/>
    </row>
    <row r="159" spans="1:66" customFormat="1">
      <c r="A159" s="5" t="s">
        <v>211</v>
      </c>
      <c r="B159" s="5">
        <v>1120309</v>
      </c>
      <c r="C159" s="7">
        <v>5.44</v>
      </c>
      <c r="D159" s="7">
        <v>5.37</v>
      </c>
      <c r="E159" s="7">
        <v>11.8</v>
      </c>
      <c r="F159" s="7">
        <v>37.299999999999997</v>
      </c>
      <c r="G159" s="7">
        <v>69.5</v>
      </c>
      <c r="H159" s="7">
        <v>163</v>
      </c>
      <c r="I159" s="7"/>
      <c r="J159" s="7">
        <v>4.0999999999999996</v>
      </c>
      <c r="K159" s="7">
        <v>18</v>
      </c>
      <c r="L159" s="7">
        <v>17</v>
      </c>
      <c r="M159" s="7">
        <v>84</v>
      </c>
      <c r="N159" s="7">
        <v>0.7</v>
      </c>
      <c r="O159" s="7">
        <v>170</v>
      </c>
      <c r="P159" s="7">
        <v>130</v>
      </c>
      <c r="Q159" s="7">
        <v>183</v>
      </c>
      <c r="R159" s="7">
        <v>77</v>
      </c>
      <c r="S159" s="7">
        <v>75.400000000000006</v>
      </c>
      <c r="T159" s="7">
        <f t="shared" si="8"/>
        <v>1.5999999999999943</v>
      </c>
      <c r="U159" s="7">
        <v>240</v>
      </c>
      <c r="V159" s="7">
        <v>79</v>
      </c>
      <c r="W159" s="7">
        <v>21</v>
      </c>
      <c r="X159" s="5"/>
      <c r="Y159" s="5">
        <v>2640</v>
      </c>
      <c r="Z159" s="5">
        <v>10.24</v>
      </c>
      <c r="AA159" s="5">
        <v>6.9</v>
      </c>
      <c r="AB159" s="5">
        <v>138</v>
      </c>
      <c r="AC159" s="5">
        <v>5.3</v>
      </c>
      <c r="AD159" s="5"/>
      <c r="AE159" s="5">
        <v>8.1</v>
      </c>
      <c r="AF159">
        <f t="shared" si="9"/>
        <v>55.08</v>
      </c>
      <c r="AG159" s="5">
        <v>6.8</v>
      </c>
      <c r="AH159" s="5">
        <f>VLOOKUP(A159,[1]HDLAB!$D$1:$BI$65536,58,0)</f>
        <v>0.73</v>
      </c>
      <c r="AI159" s="5">
        <f>VLOOKUP(A159,[1]HDLAB!$D$1:$BK$65536,60,0)</f>
        <v>1.32</v>
      </c>
      <c r="AJ159" s="8">
        <f>VLOOKUP(A159,[1]HDLAB!$D$1:$CA$65536,76,0)</f>
        <v>1.5183296107207063</v>
      </c>
      <c r="AK159" s="5"/>
      <c r="AL159" s="5"/>
      <c r="AM159" s="5">
        <v>141</v>
      </c>
      <c r="AN159" s="5">
        <v>226</v>
      </c>
      <c r="AO159" s="5">
        <v>703.3</v>
      </c>
      <c r="AP159" s="9">
        <f>VLOOKUP(A159,[1]TAST!$B$1:$F$65536,5,0)</f>
        <v>0.62389380530973448</v>
      </c>
      <c r="AQ159" s="5"/>
      <c r="AR159" s="5"/>
      <c r="AS159" s="5"/>
      <c r="AT159" s="5">
        <f>VLOOKUP(A159,[1]HDLAB!$D$1:$BS$65536,68,0)</f>
        <v>0</v>
      </c>
      <c r="AU159" s="5"/>
      <c r="AV159" s="5">
        <v>1.05</v>
      </c>
      <c r="AW159" s="5">
        <v>6.9</v>
      </c>
      <c r="AX159" s="5"/>
      <c r="AY159" s="5"/>
      <c r="AZ159" s="5">
        <v>0.75</v>
      </c>
      <c r="BA159" s="5">
        <v>25</v>
      </c>
      <c r="BB159" s="10">
        <f t="shared" si="10"/>
        <v>2.1220159151193557E-2</v>
      </c>
      <c r="BC159" s="11">
        <f t="shared" si="11"/>
        <v>6.6239999999999757</v>
      </c>
      <c r="BD159">
        <f>VLOOKUP(A159,[1]RHe!$B$1:$E$65536,4,0)</f>
        <v>23.1</v>
      </c>
      <c r="BG159" s="5"/>
      <c r="BH159" s="5"/>
      <c r="BI159" s="5"/>
      <c r="BJ159" s="5"/>
      <c r="BK159" s="5"/>
      <c r="BL159" s="5"/>
      <c r="BM159" s="5"/>
      <c r="BN159" s="5"/>
    </row>
    <row r="160" spans="1:66" customFormat="1">
      <c r="A160" s="5" t="s">
        <v>212</v>
      </c>
      <c r="B160" s="5">
        <v>1120309</v>
      </c>
      <c r="C160" s="7">
        <v>9.17</v>
      </c>
      <c r="D160" s="7">
        <v>3.55</v>
      </c>
      <c r="E160" s="7">
        <v>11</v>
      </c>
      <c r="F160" s="7">
        <v>33.299999999999997</v>
      </c>
      <c r="G160" s="7">
        <v>93.8</v>
      </c>
      <c r="H160" s="7">
        <v>264</v>
      </c>
      <c r="I160" s="7"/>
      <c r="J160" s="7">
        <v>4.0999999999999996</v>
      </c>
      <c r="K160" s="7">
        <v>15</v>
      </c>
      <c r="L160" s="7">
        <v>14</v>
      </c>
      <c r="M160" s="7">
        <v>82</v>
      </c>
      <c r="N160" s="7">
        <v>0.7</v>
      </c>
      <c r="O160" s="7">
        <v>189</v>
      </c>
      <c r="P160" s="7">
        <v>354</v>
      </c>
      <c r="Q160" s="7">
        <v>178</v>
      </c>
      <c r="R160" s="7">
        <v>81.2</v>
      </c>
      <c r="S160" s="7">
        <v>79.349999999999994</v>
      </c>
      <c r="T160" s="7">
        <f t="shared" si="8"/>
        <v>1.8500000000000085</v>
      </c>
      <c r="U160" s="7">
        <v>240</v>
      </c>
      <c r="V160" s="7">
        <v>81</v>
      </c>
      <c r="W160" s="7">
        <v>21</v>
      </c>
      <c r="X160" s="5"/>
      <c r="Y160" s="5">
        <v>2640</v>
      </c>
      <c r="Z160" s="5">
        <v>10.59</v>
      </c>
      <c r="AA160" s="5">
        <v>3</v>
      </c>
      <c r="AB160" s="5">
        <v>144</v>
      </c>
      <c r="AC160" s="5">
        <v>4.7</v>
      </c>
      <c r="AD160" s="5"/>
      <c r="AE160" s="5">
        <v>8.4</v>
      </c>
      <c r="AF160">
        <f t="shared" si="9"/>
        <v>47.88</v>
      </c>
      <c r="AG160" s="5">
        <v>5.7</v>
      </c>
      <c r="AH160" s="5">
        <f>VLOOKUP(A160,[1]HDLAB!$D$1:$BI$65536,58,0)</f>
        <v>0.74</v>
      </c>
      <c r="AI160" s="5">
        <f>VLOOKUP(A160,[1]HDLAB!$D$1:$BK$65536,60,0)</f>
        <v>1.35</v>
      </c>
      <c r="AJ160" s="8">
        <f>VLOOKUP(A160,[1]HDLAB!$D$1:$CA$65536,76,0)</f>
        <v>1.5537658346589243</v>
      </c>
      <c r="AK160" s="5"/>
      <c r="AL160" s="5"/>
      <c r="AM160" s="5">
        <v>71</v>
      </c>
      <c r="AN160" s="5">
        <v>267</v>
      </c>
      <c r="AO160" s="5">
        <v>819.8</v>
      </c>
      <c r="AP160" s="9">
        <f>VLOOKUP(A160,[1]TAST!$B$1:$F$65536,5,0)</f>
        <v>0.26591760299625467</v>
      </c>
      <c r="AQ160" s="5"/>
      <c r="AR160" s="5"/>
      <c r="AS160" s="5"/>
      <c r="AT160" s="5">
        <f>VLOOKUP(A160,[1]HDLAB!$D$1:$BS$65536,68,0)</f>
        <v>0</v>
      </c>
      <c r="AU160" s="5"/>
      <c r="AV160" s="5">
        <v>1.1200000000000001</v>
      </c>
      <c r="AW160" s="5">
        <v>7.2</v>
      </c>
      <c r="AX160" s="5"/>
      <c r="AY160" s="5"/>
      <c r="AZ160" s="5">
        <v>0</v>
      </c>
      <c r="BA160" s="5">
        <v>25</v>
      </c>
      <c r="BB160" s="10">
        <f t="shared" si="10"/>
        <v>2.3314429741651023E-2</v>
      </c>
      <c r="BC160" s="11">
        <f t="shared" si="11"/>
        <v>7.9920000000000364</v>
      </c>
      <c r="BD160">
        <f>VLOOKUP(A160,[1]RHe!$B$1:$E$65536,4,0)</f>
        <v>36</v>
      </c>
      <c r="BG160" s="5"/>
      <c r="BH160" s="5"/>
      <c r="BI160" s="5"/>
      <c r="BJ160" s="5"/>
      <c r="BK160" s="5"/>
      <c r="BL160" s="5"/>
      <c r="BM160" s="5"/>
      <c r="BN160" s="5"/>
    </row>
    <row r="161" spans="1:66" customFormat="1">
      <c r="A161" s="5" t="s">
        <v>213</v>
      </c>
      <c r="B161" s="5">
        <v>1120309</v>
      </c>
      <c r="C161" s="7">
        <v>5.81</v>
      </c>
      <c r="D161" s="7">
        <v>4.03</v>
      </c>
      <c r="E161" s="7">
        <v>13</v>
      </c>
      <c r="F161" s="7">
        <v>38.6</v>
      </c>
      <c r="G161" s="7">
        <v>95.8</v>
      </c>
      <c r="H161" s="7">
        <v>188</v>
      </c>
      <c r="I161" s="7"/>
      <c r="J161" s="7">
        <v>4.0999999999999996</v>
      </c>
      <c r="K161" s="7">
        <v>16</v>
      </c>
      <c r="L161" s="7">
        <v>12</v>
      </c>
      <c r="M161" s="7">
        <v>99</v>
      </c>
      <c r="N161" s="7">
        <v>0.6</v>
      </c>
      <c r="O161" s="7">
        <v>198</v>
      </c>
      <c r="P161" s="7">
        <v>126</v>
      </c>
      <c r="Q161" s="7"/>
      <c r="R161" s="7">
        <v>50</v>
      </c>
      <c r="S161" s="7">
        <v>47.6</v>
      </c>
      <c r="T161" s="7">
        <f t="shared" si="8"/>
        <v>2.3999999999999986</v>
      </c>
      <c r="U161" s="7">
        <v>240</v>
      </c>
      <c r="V161" s="7">
        <v>82</v>
      </c>
      <c r="W161" s="7">
        <v>14</v>
      </c>
      <c r="X161" s="5"/>
      <c r="Y161" s="5">
        <v>2640</v>
      </c>
      <c r="Z161" s="5">
        <v>11.36</v>
      </c>
      <c r="AA161" s="5">
        <v>7.2</v>
      </c>
      <c r="AB161" s="5">
        <v>133</v>
      </c>
      <c r="AC161" s="5">
        <v>5.3</v>
      </c>
      <c r="AD161" s="5"/>
      <c r="AE161" s="5">
        <v>11.1</v>
      </c>
      <c r="AF161">
        <f t="shared" si="9"/>
        <v>86.58</v>
      </c>
      <c r="AG161" s="5">
        <v>7.8</v>
      </c>
      <c r="AH161" s="5">
        <f>VLOOKUP(A161,[1]HDLAB!$D$1:$BI$65536,58,0)</f>
        <v>0.83</v>
      </c>
      <c r="AI161" s="5">
        <f>VLOOKUP(A161,[1]HDLAB!$D$1:$BK$65536,60,0)</f>
        <v>1.77</v>
      </c>
      <c r="AJ161" s="8">
        <f>VLOOKUP(A161,[1]HDLAB!$D$1:$CA$65536,76,0)</f>
        <v>2.1467649216516156</v>
      </c>
      <c r="AK161" s="5"/>
      <c r="AL161" s="5"/>
      <c r="AM161" s="5">
        <v>67</v>
      </c>
      <c r="AN161" s="5">
        <v>241</v>
      </c>
      <c r="AO161" s="5">
        <v>326.7</v>
      </c>
      <c r="AP161" s="9">
        <f>VLOOKUP(A161,[1]TAST!$B$1:$F$65536,5,0)</f>
        <v>0.27800829875518673</v>
      </c>
      <c r="AQ161" s="5"/>
      <c r="AR161" s="5"/>
      <c r="AS161" s="5"/>
      <c r="AT161" s="5">
        <f>VLOOKUP(A161,[1]HDLAB!$D$1:$BS$65536,68,0)</f>
        <v>0</v>
      </c>
      <c r="AU161" s="5"/>
      <c r="AV161" s="5">
        <v>1.3</v>
      </c>
      <c r="AW161" s="5"/>
      <c r="AX161" s="5"/>
      <c r="AY161" s="5"/>
      <c r="AZ161" s="5">
        <v>1.5</v>
      </c>
      <c r="BA161" s="5">
        <v>25</v>
      </c>
      <c r="BB161" s="10">
        <f t="shared" si="10"/>
        <v>5.0420168067226857E-2</v>
      </c>
      <c r="BC161" s="11">
        <f t="shared" si="11"/>
        <v>9.5759999999999952</v>
      </c>
      <c r="BD161">
        <f>VLOOKUP(A161,[1]RHe!$B$1:$E$65536,4,0)</f>
        <v>37.5</v>
      </c>
      <c r="BG161" s="5"/>
      <c r="BH161" s="5"/>
      <c r="BI161" s="5"/>
      <c r="BJ161" s="5"/>
      <c r="BK161" s="5"/>
      <c r="BL161" s="5"/>
      <c r="BM161" s="5"/>
      <c r="BN161" s="5"/>
    </row>
    <row r="162" spans="1:66" customFormat="1">
      <c r="A162" s="5" t="s">
        <v>214</v>
      </c>
      <c r="B162" s="5">
        <v>1120309</v>
      </c>
      <c r="C162" s="7">
        <v>9.89</v>
      </c>
      <c r="D162" s="7">
        <v>4.2699999999999996</v>
      </c>
      <c r="E162" s="7">
        <v>9.1999999999999993</v>
      </c>
      <c r="F162" s="7">
        <v>28.4</v>
      </c>
      <c r="G162" s="7">
        <v>66.5</v>
      </c>
      <c r="H162" s="7">
        <v>205</v>
      </c>
      <c r="I162" s="7"/>
      <c r="J162" s="7">
        <v>3.5</v>
      </c>
      <c r="K162" s="7">
        <v>27</v>
      </c>
      <c r="L162" s="7">
        <v>9</v>
      </c>
      <c r="M162" s="7">
        <v>92</v>
      </c>
      <c r="N162" s="7">
        <v>0.7</v>
      </c>
      <c r="O162" s="7">
        <v>124</v>
      </c>
      <c r="P162" s="7">
        <v>133</v>
      </c>
      <c r="Q162" s="7">
        <v>271</v>
      </c>
      <c r="R162" s="7">
        <v>60.7</v>
      </c>
      <c r="S162" s="7">
        <v>60.7</v>
      </c>
      <c r="T162" s="7">
        <f t="shared" si="8"/>
        <v>0</v>
      </c>
      <c r="U162" s="7">
        <v>240</v>
      </c>
      <c r="V162" s="7">
        <v>73</v>
      </c>
      <c r="W162" s="7">
        <v>34</v>
      </c>
      <c r="X162" s="5"/>
      <c r="Y162" s="5">
        <v>2640</v>
      </c>
      <c r="Z162" s="5">
        <v>9.57</v>
      </c>
      <c r="AA162" s="5">
        <v>5.4</v>
      </c>
      <c r="AB162" s="5">
        <v>135</v>
      </c>
      <c r="AC162" s="5">
        <v>4.3</v>
      </c>
      <c r="AD162" s="5"/>
      <c r="AE162" s="5">
        <v>9.1999999999999993</v>
      </c>
      <c r="AF162">
        <f t="shared" si="9"/>
        <v>34.04</v>
      </c>
      <c r="AG162" s="5">
        <v>3.7</v>
      </c>
      <c r="AH162" s="5">
        <f>VLOOKUP(A162,[1]HDLAB!$D$1:$BI$65536,58,0)</f>
        <v>0.53</v>
      </c>
      <c r="AI162" s="5">
        <f>VLOOKUP(A162,[1]HDLAB!$D$1:$BK$65536,60,0)</f>
        <v>0.76</v>
      </c>
      <c r="AJ162" s="8">
        <f>VLOOKUP(A162,[1]HDLAB!$D$1:$CA$65536,76,0)</f>
        <v>0.83527905228818133</v>
      </c>
      <c r="AK162" s="5"/>
      <c r="AL162" s="5"/>
      <c r="AM162" s="5">
        <v>11</v>
      </c>
      <c r="AN162" s="5">
        <v>181</v>
      </c>
      <c r="AO162" s="5">
        <v>1189.2</v>
      </c>
      <c r="AP162" s="9">
        <f>VLOOKUP(A162,[1]TAST!$B$1:$F$65536,5,0)</f>
        <v>6.0773480662983423E-2</v>
      </c>
      <c r="AQ162" s="5"/>
      <c r="AR162" s="5"/>
      <c r="AS162" s="5"/>
      <c r="AT162" s="5">
        <f>VLOOKUP(A162,[1]HDLAB!$D$1:$BS$65536,68,0)</f>
        <v>0</v>
      </c>
      <c r="AU162" s="5"/>
      <c r="AV162" s="5">
        <v>0.75</v>
      </c>
      <c r="AW162" s="5"/>
      <c r="AX162" s="5"/>
      <c r="AY162" s="5"/>
      <c r="AZ162" s="5">
        <v>0</v>
      </c>
      <c r="BA162" s="5">
        <v>50</v>
      </c>
      <c r="BB162" s="10">
        <f t="shared" si="10"/>
        <v>0</v>
      </c>
      <c r="BC162" s="11">
        <f t="shared" si="11"/>
        <v>0</v>
      </c>
      <c r="BD162">
        <f>VLOOKUP(A162,[1]RHe!$B$1:$E$65536,4,0)</f>
        <v>17.600000000000001</v>
      </c>
      <c r="BG162" s="5"/>
      <c r="BH162" s="5"/>
      <c r="BI162" s="5"/>
      <c r="BJ162" s="5"/>
      <c r="BK162" s="5"/>
      <c r="BL162" s="5"/>
      <c r="BM162" s="5"/>
      <c r="BN162" s="5"/>
    </row>
    <row r="163" spans="1:66" customFormat="1">
      <c r="A163" s="5" t="s">
        <v>215</v>
      </c>
      <c r="B163" s="5">
        <v>1120309</v>
      </c>
      <c r="C163" s="7">
        <v>5.46</v>
      </c>
      <c r="D163" s="7">
        <v>3.15</v>
      </c>
      <c r="E163" s="7">
        <v>10.6</v>
      </c>
      <c r="F163" s="7">
        <v>31.8</v>
      </c>
      <c r="G163" s="7">
        <v>101</v>
      </c>
      <c r="H163" s="7">
        <v>178</v>
      </c>
      <c r="I163" s="7"/>
      <c r="J163" s="7">
        <v>3.7</v>
      </c>
      <c r="K163" s="7">
        <v>20</v>
      </c>
      <c r="L163" s="7">
        <v>13</v>
      </c>
      <c r="M163" s="7">
        <v>70</v>
      </c>
      <c r="N163" s="7">
        <v>0.7</v>
      </c>
      <c r="O163" s="7">
        <v>166</v>
      </c>
      <c r="P163" s="7">
        <v>92</v>
      </c>
      <c r="Q163" s="7">
        <v>78</v>
      </c>
      <c r="R163" s="7">
        <v>74.7</v>
      </c>
      <c r="S163" s="7">
        <v>73</v>
      </c>
      <c r="T163" s="7">
        <f t="shared" si="8"/>
        <v>1.7000000000000028</v>
      </c>
      <c r="U163" s="7">
        <v>240</v>
      </c>
      <c r="V163" s="7">
        <v>63</v>
      </c>
      <c r="W163" s="7">
        <v>14</v>
      </c>
      <c r="X163" s="5"/>
      <c r="Y163" s="5">
        <v>2640</v>
      </c>
      <c r="Z163" s="5">
        <v>9.8699999999999992</v>
      </c>
      <c r="AA163" s="5">
        <v>6.3</v>
      </c>
      <c r="AB163" s="5">
        <v>136</v>
      </c>
      <c r="AC163" s="5">
        <v>4.7</v>
      </c>
      <c r="AD163" s="5"/>
      <c r="AE163" s="5">
        <v>9.3000000000000007</v>
      </c>
      <c r="AF163">
        <f t="shared" si="9"/>
        <v>31.62</v>
      </c>
      <c r="AG163" s="5">
        <v>3.4</v>
      </c>
      <c r="AH163" s="5">
        <f>VLOOKUP(A163,[1]HDLAB!$D$1:$BI$65536,58,0)</f>
        <v>0.78</v>
      </c>
      <c r="AI163" s="5">
        <f>VLOOKUP(A163,[1]HDLAB!$D$1:$BK$65536,60,0)</f>
        <v>1.5</v>
      </c>
      <c r="AJ163" s="8">
        <f>VLOOKUP(A163,[1]HDLAB!$D$1:$CA$65536,76,0)</f>
        <v>1.7346003513670496</v>
      </c>
      <c r="AK163" s="5"/>
      <c r="AL163" s="5"/>
      <c r="AM163" s="5">
        <v>64</v>
      </c>
      <c r="AN163" s="5">
        <v>222</v>
      </c>
      <c r="AO163" s="5">
        <v>898.9</v>
      </c>
      <c r="AP163" s="9">
        <f>VLOOKUP(A163,[1]TAST!$B$1:$F$65536,5,0)</f>
        <v>0.28828828828828829</v>
      </c>
      <c r="AQ163" s="5"/>
      <c r="AR163" s="5"/>
      <c r="AS163" s="5"/>
      <c r="AT163" s="5">
        <f>VLOOKUP(A163,[1]HDLAB!$D$1:$BS$65536,68,0)</f>
        <v>0</v>
      </c>
      <c r="AU163" s="5"/>
      <c r="AV163" s="5">
        <v>1.3</v>
      </c>
      <c r="AW163" s="5">
        <v>6.1</v>
      </c>
      <c r="AX163" s="5"/>
      <c r="AY163" s="5"/>
      <c r="AZ163" s="5">
        <v>0</v>
      </c>
      <c r="BA163" s="5">
        <v>25</v>
      </c>
      <c r="BB163" s="10">
        <f t="shared" si="10"/>
        <v>2.3287671232876752E-2</v>
      </c>
      <c r="BC163" s="11">
        <f t="shared" si="11"/>
        <v>6.9360000000000115</v>
      </c>
      <c r="BD163">
        <f>VLOOKUP(A163,[1]RHe!$B$1:$E$65536,4,0)</f>
        <v>36.1</v>
      </c>
      <c r="BG163" s="5"/>
      <c r="BH163" s="5"/>
      <c r="BI163" s="5"/>
      <c r="BJ163" s="5"/>
      <c r="BK163" s="5"/>
      <c r="BL163" s="5"/>
      <c r="BM163" s="5"/>
      <c r="BN163" s="5"/>
    </row>
    <row r="164" spans="1:66" customFormat="1">
      <c r="A164" s="5" t="s">
        <v>216</v>
      </c>
      <c r="B164" s="5">
        <v>1120309</v>
      </c>
      <c r="C164" s="7">
        <v>7.09</v>
      </c>
      <c r="D164" s="7">
        <v>3.47</v>
      </c>
      <c r="E164" s="7">
        <v>11.1</v>
      </c>
      <c r="F164" s="7">
        <v>32.4</v>
      </c>
      <c r="G164" s="7">
        <v>93.4</v>
      </c>
      <c r="H164" s="7">
        <v>201</v>
      </c>
      <c r="I164" s="7"/>
      <c r="J164" s="7">
        <v>4</v>
      </c>
      <c r="K164" s="7">
        <v>64</v>
      </c>
      <c r="L164" s="7">
        <v>63</v>
      </c>
      <c r="M164" s="7">
        <v>57</v>
      </c>
      <c r="N164" s="7">
        <v>0.9</v>
      </c>
      <c r="O164" s="7">
        <v>131</v>
      </c>
      <c r="P164" s="7">
        <v>93</v>
      </c>
      <c r="Q164" s="7"/>
      <c r="R164" s="7">
        <v>55.8</v>
      </c>
      <c r="S164" s="7">
        <v>54.5</v>
      </c>
      <c r="T164" s="7">
        <f t="shared" si="8"/>
        <v>1.2999999999999972</v>
      </c>
      <c r="U164" s="7">
        <v>240</v>
      </c>
      <c r="V164" s="7">
        <v>72</v>
      </c>
      <c r="W164" s="7">
        <v>13</v>
      </c>
      <c r="X164" s="5"/>
      <c r="Y164" s="5">
        <v>2640</v>
      </c>
      <c r="Z164" s="5">
        <v>13.58</v>
      </c>
      <c r="AA164" s="5">
        <v>7.7</v>
      </c>
      <c r="AB164" s="5">
        <v>137</v>
      </c>
      <c r="AC164" s="5">
        <v>5.0999999999999996</v>
      </c>
      <c r="AD164" s="5"/>
      <c r="AE164" s="5">
        <v>9</v>
      </c>
      <c r="AF164">
        <f t="shared" si="9"/>
        <v>36.9</v>
      </c>
      <c r="AG164" s="5">
        <v>4.0999999999999996</v>
      </c>
      <c r="AH164" s="5">
        <f>VLOOKUP(A164,[1]HDLAB!$D$1:$BI$65536,58,0)</f>
        <v>0.82</v>
      </c>
      <c r="AI164" s="5">
        <f>VLOOKUP(A164,[1]HDLAB!$D$1:$BK$65536,60,0)</f>
        <v>1.71</v>
      </c>
      <c r="AJ164" s="8">
        <f>VLOOKUP(A164,[1]HDLAB!$D$1:$CA$65536,76,0)</f>
        <v>1.9871352190737015</v>
      </c>
      <c r="AK164" s="5"/>
      <c r="AL164" s="5"/>
      <c r="AM164" s="5">
        <v>52</v>
      </c>
      <c r="AN164" s="5">
        <v>212</v>
      </c>
      <c r="AO164" s="5">
        <v>862.3</v>
      </c>
      <c r="AP164" s="9">
        <f>VLOOKUP(A164,[1]TAST!$B$1:$F$65536,5,0)</f>
        <v>0.24528301886792453</v>
      </c>
      <c r="AQ164" s="5"/>
      <c r="AR164" s="5"/>
      <c r="AS164" s="5"/>
      <c r="AT164" s="5">
        <f>VLOOKUP(A164,[1]HDLAB!$D$1:$BS$65536,68,0)</f>
        <v>0</v>
      </c>
      <c r="AU164" s="5"/>
      <c r="AV164" s="5">
        <v>1.49</v>
      </c>
      <c r="AW164" s="5"/>
      <c r="AX164" s="5"/>
      <c r="AY164" s="5"/>
      <c r="AZ164" s="5">
        <v>0</v>
      </c>
      <c r="BA164" s="5">
        <v>25</v>
      </c>
      <c r="BB164" s="10">
        <f t="shared" si="10"/>
        <v>2.3853211009174261E-2</v>
      </c>
      <c r="BC164" s="11">
        <f t="shared" si="11"/>
        <v>5.3429999999999884</v>
      </c>
      <c r="BD164">
        <f>VLOOKUP(A164,[1]RHe!$B$1:$E$65536,4,0)</f>
        <v>37.6</v>
      </c>
      <c r="BG164" s="5"/>
      <c r="BH164" s="5"/>
      <c r="BI164" s="5"/>
      <c r="BJ164" s="5"/>
      <c r="BK164" s="5"/>
      <c r="BL164" s="5"/>
      <c r="BM164" s="5"/>
      <c r="BN164" s="5"/>
    </row>
    <row r="165" spans="1:66" customFormat="1">
      <c r="A165" s="5" t="s">
        <v>217</v>
      </c>
      <c r="B165" s="5">
        <v>1120309</v>
      </c>
      <c r="C165" s="7">
        <v>3.7</v>
      </c>
      <c r="D165" s="7">
        <v>2.96</v>
      </c>
      <c r="E165" s="7">
        <v>9.6</v>
      </c>
      <c r="F165" s="7">
        <v>29.2</v>
      </c>
      <c r="G165" s="7">
        <v>98.6</v>
      </c>
      <c r="H165" s="7">
        <v>179</v>
      </c>
      <c r="I165" s="7"/>
      <c r="J165" s="7">
        <v>3.9</v>
      </c>
      <c r="K165" s="7">
        <v>27</v>
      </c>
      <c r="L165" s="7">
        <v>16</v>
      </c>
      <c r="M165" s="7">
        <v>27</v>
      </c>
      <c r="N165" s="7">
        <v>0.9</v>
      </c>
      <c r="O165" s="7">
        <v>150</v>
      </c>
      <c r="P165" s="7">
        <v>165</v>
      </c>
      <c r="Q165" s="7"/>
      <c r="R165" s="7">
        <v>76.5</v>
      </c>
      <c r="S165" s="7">
        <v>74.95</v>
      </c>
      <c r="T165" s="7">
        <f t="shared" si="8"/>
        <v>1.5499999999999972</v>
      </c>
      <c r="U165" s="7">
        <v>240</v>
      </c>
      <c r="V165" s="7">
        <v>51</v>
      </c>
      <c r="W165" s="7">
        <v>11</v>
      </c>
      <c r="X165" s="5"/>
      <c r="Y165" s="5">
        <v>2640</v>
      </c>
      <c r="Z165" s="5">
        <v>12.16</v>
      </c>
      <c r="AA165" s="5">
        <v>7.3</v>
      </c>
      <c r="AB165" s="5">
        <v>139</v>
      </c>
      <c r="AC165" s="5">
        <v>5.0999999999999996</v>
      </c>
      <c r="AD165" s="5"/>
      <c r="AE165" s="5">
        <v>8.8000000000000007</v>
      </c>
      <c r="AF165">
        <f t="shared" si="9"/>
        <v>23.760000000000005</v>
      </c>
      <c r="AG165" s="5">
        <v>2.7</v>
      </c>
      <c r="AH165" s="5">
        <f>VLOOKUP(A165,[1]HDLAB!$D$1:$BI$65536,58,0)</f>
        <v>0.78</v>
      </c>
      <c r="AI165" s="5">
        <f>VLOOKUP(A165,[1]HDLAB!$D$1:$BK$65536,60,0)</f>
        <v>1.53</v>
      </c>
      <c r="AJ165" s="8">
        <f>VLOOKUP(A165,[1]HDLAB!$D$1:$CA$65536,76,0)</f>
        <v>1.7616361059723959</v>
      </c>
      <c r="AK165" s="5"/>
      <c r="AL165" s="5"/>
      <c r="AM165" s="5">
        <v>141</v>
      </c>
      <c r="AN165" s="5">
        <v>311</v>
      </c>
      <c r="AO165" s="5">
        <v>297.2</v>
      </c>
      <c r="AP165" s="9">
        <f>VLOOKUP(A165,[1]TAST!$B$1:$F$65536,5,0)</f>
        <v>0.45337620578778137</v>
      </c>
      <c r="AQ165" s="5"/>
      <c r="AR165" s="5"/>
      <c r="AS165" s="5"/>
      <c r="AT165" s="5">
        <f>VLOOKUP(A165,[1]HDLAB!$D$1:$BS$65536,68,0)</f>
        <v>0</v>
      </c>
      <c r="AU165" s="5"/>
      <c r="AV165" s="5">
        <v>1.52</v>
      </c>
      <c r="AW165" s="5"/>
      <c r="AX165" s="5"/>
      <c r="AY165" s="5"/>
      <c r="AZ165" s="5">
        <v>0</v>
      </c>
      <c r="BA165" s="5">
        <v>12.5</v>
      </c>
      <c r="BB165" s="10">
        <f t="shared" si="10"/>
        <v>2.0680453635757132E-2</v>
      </c>
      <c r="BC165" s="11">
        <f t="shared" si="11"/>
        <v>6.4634999999999874</v>
      </c>
      <c r="BD165">
        <f>VLOOKUP(A165,[1]RHe!$B$1:$E$65536,4,0)</f>
        <v>34.5</v>
      </c>
      <c r="BG165" s="5"/>
      <c r="BH165" s="5"/>
      <c r="BI165" s="5"/>
      <c r="BJ165" s="5"/>
      <c r="BK165" s="5"/>
      <c r="BL165" s="5"/>
      <c r="BM165" s="5"/>
      <c r="BN165" s="5"/>
    </row>
    <row r="166" spans="1:66" customFormat="1">
      <c r="A166" s="5" t="s">
        <v>218</v>
      </c>
      <c r="B166" s="5">
        <v>1120308</v>
      </c>
      <c r="C166" s="7">
        <v>5.27</v>
      </c>
      <c r="D166" s="7">
        <v>3.61</v>
      </c>
      <c r="E166" s="7">
        <v>10.9</v>
      </c>
      <c r="F166" s="7">
        <v>32.6</v>
      </c>
      <c r="G166" s="7">
        <v>90.3</v>
      </c>
      <c r="H166" s="7">
        <v>186</v>
      </c>
      <c r="I166" s="7"/>
      <c r="J166" s="7">
        <v>3.9</v>
      </c>
      <c r="K166" s="7">
        <v>15</v>
      </c>
      <c r="L166" s="7">
        <v>14</v>
      </c>
      <c r="M166" s="7">
        <v>75</v>
      </c>
      <c r="N166" s="7">
        <v>0.7</v>
      </c>
      <c r="O166" s="7">
        <v>143</v>
      </c>
      <c r="P166" s="7">
        <v>131</v>
      </c>
      <c r="Q166" s="7"/>
      <c r="R166" s="7">
        <v>56</v>
      </c>
      <c r="S166" s="7">
        <v>55.3</v>
      </c>
      <c r="T166" s="7">
        <f t="shared" si="8"/>
        <v>0.70000000000000284</v>
      </c>
      <c r="U166" s="7">
        <v>240</v>
      </c>
      <c r="V166" s="7">
        <v>62</v>
      </c>
      <c r="W166" s="7">
        <v>16</v>
      </c>
      <c r="X166" s="5"/>
      <c r="Y166" s="5">
        <v>2640</v>
      </c>
      <c r="Z166" s="5">
        <v>9.5299999999999994</v>
      </c>
      <c r="AA166" s="5">
        <v>5.9</v>
      </c>
      <c r="AB166" s="5">
        <v>133</v>
      </c>
      <c r="AC166" s="5">
        <v>4.5999999999999996</v>
      </c>
      <c r="AD166" s="5"/>
      <c r="AE166" s="5">
        <v>8.5</v>
      </c>
      <c r="AF166">
        <f t="shared" si="9"/>
        <v>27.200000000000003</v>
      </c>
      <c r="AG166" s="5">
        <v>3.2</v>
      </c>
      <c r="AH166" s="5">
        <f>VLOOKUP(A166,[1]HDLAB!$D$1:$BI$65536,58,0)</f>
        <v>0.74</v>
      </c>
      <c r="AI166" s="5">
        <f>VLOOKUP(A166,[1]HDLAB!$D$1:$BK$65536,60,0)</f>
        <v>1.35</v>
      </c>
      <c r="AJ166" s="8">
        <f>VLOOKUP(A166,[1]HDLAB!$D$1:$CA$65536,76,0)</f>
        <v>1.5261345241871118</v>
      </c>
      <c r="AK166" s="5"/>
      <c r="AL166" s="5"/>
      <c r="AM166" s="5">
        <v>61</v>
      </c>
      <c r="AN166" s="5">
        <v>263</v>
      </c>
      <c r="AO166" s="5">
        <v>284</v>
      </c>
      <c r="AP166" s="9">
        <f>VLOOKUP(A166,[1]TAST!$B$1:$F$65536,5,0)</f>
        <v>0.23193916349809887</v>
      </c>
      <c r="AQ166" s="5"/>
      <c r="AR166" s="5"/>
      <c r="AS166" s="5"/>
      <c r="AT166" s="5">
        <f>VLOOKUP(A166,[1]HDLAB!$D$1:$BS$65536,68,0)</f>
        <v>0</v>
      </c>
      <c r="AU166" s="5"/>
      <c r="AV166" s="5">
        <v>1.4</v>
      </c>
      <c r="AW166" s="5"/>
      <c r="AX166" s="5"/>
      <c r="AY166" s="5"/>
      <c r="AZ166" s="5">
        <v>0.5</v>
      </c>
      <c r="BA166" s="5">
        <v>0</v>
      </c>
      <c r="BB166" s="10">
        <f t="shared" si="10"/>
        <v>1.2658227848101318E-2</v>
      </c>
      <c r="BC166" s="11">
        <f t="shared" si="11"/>
        <v>2.7930000000000117</v>
      </c>
      <c r="BD166">
        <f>VLOOKUP(A166,[1]RHe!$B$1:$E$65536,4,0)</f>
        <v>33.700000000000003</v>
      </c>
      <c r="BG166" s="5"/>
      <c r="BH166" s="5"/>
      <c r="BI166" s="5"/>
      <c r="BJ166" s="5"/>
      <c r="BK166" s="5"/>
      <c r="BL166" s="5"/>
      <c r="BM166" s="5"/>
      <c r="BN166" s="5"/>
    </row>
    <row r="167" spans="1:66" customFormat="1">
      <c r="A167" s="5" t="s">
        <v>219</v>
      </c>
      <c r="B167" s="5">
        <v>1120308</v>
      </c>
      <c r="C167" s="7">
        <v>5.15</v>
      </c>
      <c r="D167" s="7">
        <v>3.06</v>
      </c>
      <c r="E167" s="7">
        <v>9.8000000000000007</v>
      </c>
      <c r="F167" s="7">
        <v>28.7</v>
      </c>
      <c r="G167" s="7">
        <v>93.8</v>
      </c>
      <c r="H167" s="7">
        <v>273</v>
      </c>
      <c r="I167" s="7"/>
      <c r="J167" s="7">
        <v>3.8</v>
      </c>
      <c r="K167" s="7">
        <v>12</v>
      </c>
      <c r="L167" s="7">
        <v>12</v>
      </c>
      <c r="M167" s="7">
        <v>106</v>
      </c>
      <c r="N167" s="7">
        <v>0.5</v>
      </c>
      <c r="O167" s="7">
        <v>195</v>
      </c>
      <c r="P167" s="7">
        <v>80</v>
      </c>
      <c r="Q167" s="7">
        <v>86</v>
      </c>
      <c r="R167" s="7">
        <v>67.650000000000006</v>
      </c>
      <c r="S167" s="7">
        <v>67.7</v>
      </c>
      <c r="T167" s="7">
        <f t="shared" si="8"/>
        <v>-4.9999999999997158E-2</v>
      </c>
      <c r="U167" s="7">
        <v>240</v>
      </c>
      <c r="V167" s="7">
        <v>74</v>
      </c>
      <c r="W167" s="7">
        <v>18</v>
      </c>
      <c r="X167" s="5"/>
      <c r="Y167" s="5">
        <v>2640</v>
      </c>
      <c r="Z167" s="5">
        <v>7.61</v>
      </c>
      <c r="AA167" s="5">
        <v>5.7</v>
      </c>
      <c r="AB167" s="5">
        <v>137</v>
      </c>
      <c r="AC167" s="5">
        <v>3.9</v>
      </c>
      <c r="AD167" s="5"/>
      <c r="AE167" s="5">
        <v>9.6999999999999993</v>
      </c>
      <c r="AF167">
        <f t="shared" si="9"/>
        <v>49.469999999999992</v>
      </c>
      <c r="AG167" s="5">
        <v>5.0999999999999996</v>
      </c>
      <c r="AH167" s="5">
        <f>VLOOKUP(A167,[1]HDLAB!$D$1:$BI$65536,58,0)</f>
        <v>0.76</v>
      </c>
      <c r="AI167" s="5">
        <f>VLOOKUP(A167,[1]HDLAB!$D$1:$BK$65536,60,0)</f>
        <v>1.41</v>
      </c>
      <c r="AJ167" s="8">
        <f>VLOOKUP(A167,[1]HDLAB!$D$1:$CA$65536,76,0)</f>
        <v>1.5524195557703244</v>
      </c>
      <c r="AK167" s="5"/>
      <c r="AL167" s="5"/>
      <c r="AM167" s="5">
        <v>73</v>
      </c>
      <c r="AN167" s="5">
        <v>224</v>
      </c>
      <c r="AO167" s="5">
        <v>1553.4</v>
      </c>
      <c r="AP167" s="9">
        <f>VLOOKUP(A167,[1]TAST!$B$1:$F$65536,5,0)</f>
        <v>0.32589285714285715</v>
      </c>
      <c r="AQ167" s="5"/>
      <c r="AR167" s="5"/>
      <c r="AS167" s="5"/>
      <c r="AT167" s="5">
        <f>VLOOKUP(A167,[1]HDLAB!$D$1:$BS$65536,68,0)</f>
        <v>0</v>
      </c>
      <c r="AU167" s="5"/>
      <c r="AV167" s="5">
        <v>1.25</v>
      </c>
      <c r="AW167" s="5"/>
      <c r="AX167" s="5"/>
      <c r="AY167" s="5"/>
      <c r="AZ167" s="5">
        <v>0</v>
      </c>
      <c r="BA167" s="5">
        <v>0</v>
      </c>
      <c r="BB167" s="10">
        <f t="shared" si="10"/>
        <v>-7.3855243722300082E-4</v>
      </c>
      <c r="BC167" s="11">
        <f t="shared" si="11"/>
        <v>-0.20549999999998833</v>
      </c>
      <c r="BD167">
        <f>VLOOKUP(A167,[1]RHe!$B$1:$E$65536,4,0)</f>
        <v>36.299999999999997</v>
      </c>
      <c r="BG167" s="5"/>
      <c r="BH167" s="5"/>
      <c r="BI167" s="5"/>
      <c r="BJ167" s="5"/>
      <c r="BK167" s="5"/>
      <c r="BL167" s="5"/>
      <c r="BM167" s="5"/>
      <c r="BN167" s="5"/>
    </row>
    <row r="168" spans="1:66" customFormat="1">
      <c r="A168" s="5" t="s">
        <v>220</v>
      </c>
      <c r="B168" s="5">
        <v>1120308</v>
      </c>
      <c r="C168" s="7">
        <v>6.87</v>
      </c>
      <c r="D168" s="7">
        <v>4.28</v>
      </c>
      <c r="E168" s="7">
        <v>13.8</v>
      </c>
      <c r="F168" s="7">
        <v>41.5</v>
      </c>
      <c r="G168" s="7">
        <v>97</v>
      </c>
      <c r="H168" s="7">
        <v>198</v>
      </c>
      <c r="I168" s="7"/>
      <c r="J168" s="7">
        <v>4</v>
      </c>
      <c r="K168" s="7">
        <v>8</v>
      </c>
      <c r="L168" s="7">
        <v>5</v>
      </c>
      <c r="M168" s="7">
        <v>74</v>
      </c>
      <c r="N168" s="7">
        <v>0.9</v>
      </c>
      <c r="O168" s="7">
        <v>140</v>
      </c>
      <c r="P168" s="7">
        <v>152</v>
      </c>
      <c r="Q168" s="7">
        <v>272</v>
      </c>
      <c r="R168" s="7">
        <v>62.5</v>
      </c>
      <c r="S168" s="7">
        <v>60.5</v>
      </c>
      <c r="T168" s="7">
        <f t="shared" si="8"/>
        <v>2</v>
      </c>
      <c r="U168" s="7">
        <v>230</v>
      </c>
      <c r="V168" s="7">
        <v>60</v>
      </c>
      <c r="W168" s="7">
        <v>20</v>
      </c>
      <c r="X168" s="5"/>
      <c r="Y168" s="5">
        <v>2640</v>
      </c>
      <c r="Z168" s="5">
        <v>9.6</v>
      </c>
      <c r="AA168" s="5">
        <v>6.1</v>
      </c>
      <c r="AB168" s="5">
        <v>136</v>
      </c>
      <c r="AC168" s="5">
        <v>3.9</v>
      </c>
      <c r="AD168" s="5"/>
      <c r="AE168" s="5">
        <v>8.6999999999999993</v>
      </c>
      <c r="AF168">
        <f t="shared" si="9"/>
        <v>46.109999999999992</v>
      </c>
      <c r="AG168" s="5">
        <v>5.3</v>
      </c>
      <c r="AH168" s="5">
        <f>VLOOKUP(A168,[1]HDLAB!$D$1:$BI$65536,58,0)</f>
        <v>0.67</v>
      </c>
      <c r="AI168" s="5">
        <f>VLOOKUP(A168,[1]HDLAB!$D$1:$BK$65536,60,0)</f>
        <v>1.1000000000000001</v>
      </c>
      <c r="AJ168" s="8">
        <f>VLOOKUP(A168,[1]HDLAB!$D$1:$CA$65536,76,0)</f>
        <v>1.2886989990488928</v>
      </c>
      <c r="AK168" s="5"/>
      <c r="AL168" s="5"/>
      <c r="AM168" s="5">
        <v>56</v>
      </c>
      <c r="AN168" s="5">
        <v>219</v>
      </c>
      <c r="AO168" s="5">
        <v>107</v>
      </c>
      <c r="AP168" s="9">
        <f>VLOOKUP(A168,[1]TAST!$B$1:$F$65536,5,0)</f>
        <v>0.25570776255707761</v>
      </c>
      <c r="AQ168" s="5"/>
      <c r="AR168" s="5"/>
      <c r="AS168" s="5"/>
      <c r="AT168" s="5">
        <f>VLOOKUP(A168,[1]HDLAB!$D$1:$BS$65536,68,0)</f>
        <v>0</v>
      </c>
      <c r="AU168" s="5"/>
      <c r="AV168" s="5">
        <v>1.1000000000000001</v>
      </c>
      <c r="AW168" s="5">
        <v>7.9</v>
      </c>
      <c r="AX168" s="5"/>
      <c r="AY168" s="5"/>
      <c r="AZ168" s="5">
        <v>2.25</v>
      </c>
      <c r="BA168" s="5">
        <v>0</v>
      </c>
      <c r="BB168" s="10">
        <f t="shared" si="10"/>
        <v>3.3057851239669422E-2</v>
      </c>
      <c r="BC168" s="11">
        <f t="shared" si="11"/>
        <v>8.16</v>
      </c>
      <c r="BD168">
        <f>VLOOKUP(A168,[1]RHe!$B$1:$E$65536,4,0)</f>
        <v>33.700000000000003</v>
      </c>
      <c r="BG168" s="5"/>
      <c r="BH168" s="5"/>
      <c r="BI168" s="5"/>
      <c r="BJ168" s="5"/>
      <c r="BK168" s="5"/>
      <c r="BL168" s="5"/>
      <c r="BM168" s="5"/>
      <c r="BN168" s="5"/>
    </row>
    <row r="169" spans="1:66" customFormat="1">
      <c r="A169" s="5" t="s">
        <v>221</v>
      </c>
      <c r="B169" s="5">
        <v>1120308</v>
      </c>
      <c r="C169" s="7">
        <v>4.3</v>
      </c>
      <c r="D169" s="7">
        <v>3.61</v>
      </c>
      <c r="E169" s="7">
        <v>11.2</v>
      </c>
      <c r="F169" s="7">
        <v>34.5</v>
      </c>
      <c r="G169" s="7">
        <v>95.6</v>
      </c>
      <c r="H169" s="7">
        <v>187</v>
      </c>
      <c r="I169" s="7"/>
      <c r="J169" s="7">
        <v>3.8</v>
      </c>
      <c r="K169" s="7">
        <v>19</v>
      </c>
      <c r="L169" s="7">
        <v>31</v>
      </c>
      <c r="M169" s="7">
        <v>73</v>
      </c>
      <c r="N169" s="7">
        <v>0.5</v>
      </c>
      <c r="O169" s="7">
        <v>165</v>
      </c>
      <c r="P169" s="7">
        <v>114</v>
      </c>
      <c r="Q169" s="7"/>
      <c r="R169" s="7">
        <v>53.1</v>
      </c>
      <c r="S169" s="7">
        <v>52.55</v>
      </c>
      <c r="T169" s="7">
        <f t="shared" si="8"/>
        <v>0.55000000000000426</v>
      </c>
      <c r="U169" s="7">
        <v>225</v>
      </c>
      <c r="V169" s="7">
        <v>53</v>
      </c>
      <c r="W169" s="7">
        <v>13</v>
      </c>
      <c r="X169" s="5"/>
      <c r="Y169" s="5">
        <v>2640</v>
      </c>
      <c r="Z169" s="5">
        <v>7.67</v>
      </c>
      <c r="AA169" s="5">
        <v>5.8</v>
      </c>
      <c r="AB169" s="5">
        <v>144</v>
      </c>
      <c r="AC169" s="5">
        <v>3.5</v>
      </c>
      <c r="AD169" s="5"/>
      <c r="AE169" s="5">
        <v>7.8</v>
      </c>
      <c r="AF169">
        <f t="shared" si="9"/>
        <v>26.52</v>
      </c>
      <c r="AG169" s="5">
        <v>3.4</v>
      </c>
      <c r="AH169" s="5">
        <f>VLOOKUP(A169,[1]HDLAB!$D$1:$BI$65536,58,0)</f>
        <v>0.75</v>
      </c>
      <c r="AI169" s="5">
        <f>VLOOKUP(A169,[1]HDLAB!$D$1:$BK$65536,60,0)</f>
        <v>1.41</v>
      </c>
      <c r="AJ169" s="8">
        <f>VLOOKUP(A169,[1]HDLAB!$D$1:$CA$65536,76,0)</f>
        <v>1.5686814868556687</v>
      </c>
      <c r="AK169" s="5"/>
      <c r="AL169" s="5"/>
      <c r="AM169" s="5">
        <v>77</v>
      </c>
      <c r="AN169" s="5">
        <v>251</v>
      </c>
      <c r="AO169" s="5">
        <v>154.6</v>
      </c>
      <c r="AP169" s="9">
        <f>VLOOKUP(A169,[1]TAST!$B$1:$F$65536,5,0)</f>
        <v>0.30677290836653387</v>
      </c>
      <c r="AQ169" s="5"/>
      <c r="AR169" s="5"/>
      <c r="AS169" s="5"/>
      <c r="AT169" s="5">
        <f>VLOOKUP(A169,[1]HDLAB!$D$1:$BS$65536,68,0)</f>
        <v>0</v>
      </c>
      <c r="AU169" s="5"/>
      <c r="AV169" s="5">
        <v>1.3</v>
      </c>
      <c r="AW169" s="5"/>
      <c r="AX169" s="5"/>
      <c r="AY169" s="5"/>
      <c r="AZ169" s="5">
        <v>1.5</v>
      </c>
      <c r="BA169" s="5">
        <v>25</v>
      </c>
      <c r="BB169" s="10">
        <f t="shared" si="10"/>
        <v>1.0466222645099986E-2</v>
      </c>
      <c r="BC169" s="11">
        <f t="shared" si="11"/>
        <v>2.3760000000000185</v>
      </c>
      <c r="BD169">
        <f>VLOOKUP(A169,[1]RHe!$B$1:$E$65536,4,0)</f>
        <v>35.5</v>
      </c>
      <c r="BG169" s="5"/>
      <c r="BH169" s="5"/>
      <c r="BI169" s="5"/>
      <c r="BJ169" s="5"/>
      <c r="BK169" s="5"/>
      <c r="BL169" s="5"/>
      <c r="BM169" s="5"/>
      <c r="BN169" s="5"/>
    </row>
    <row r="170" spans="1:66" customFormat="1">
      <c r="A170" s="5" t="s">
        <v>222</v>
      </c>
      <c r="B170" s="5">
        <v>1120308</v>
      </c>
      <c r="C170" s="7">
        <v>6.22</v>
      </c>
      <c r="D170" s="7">
        <v>3.55</v>
      </c>
      <c r="E170" s="7">
        <v>11</v>
      </c>
      <c r="F170" s="7">
        <v>32.6</v>
      </c>
      <c r="G170" s="7">
        <v>91.8</v>
      </c>
      <c r="H170" s="7">
        <v>200</v>
      </c>
      <c r="I170" s="7"/>
      <c r="J170" s="7">
        <v>3.9</v>
      </c>
      <c r="K170" s="7">
        <v>19</v>
      </c>
      <c r="L170" s="7">
        <v>24</v>
      </c>
      <c r="M170" s="7">
        <v>170</v>
      </c>
      <c r="N170" s="7">
        <v>0.5</v>
      </c>
      <c r="O170" s="7">
        <v>144</v>
      </c>
      <c r="P170" s="7">
        <v>236</v>
      </c>
      <c r="Q170" s="7">
        <v>256</v>
      </c>
      <c r="R170" s="7">
        <v>70.25</v>
      </c>
      <c r="S170" s="7">
        <v>67.900000000000006</v>
      </c>
      <c r="T170" s="7">
        <f t="shared" si="8"/>
        <v>2.3499999999999943</v>
      </c>
      <c r="U170" s="7">
        <v>240</v>
      </c>
      <c r="V170" s="7">
        <v>69</v>
      </c>
      <c r="W170" s="7">
        <v>20</v>
      </c>
      <c r="X170" s="5"/>
      <c r="Y170" s="5">
        <v>2640</v>
      </c>
      <c r="Z170" s="5">
        <v>9.64</v>
      </c>
      <c r="AA170" s="5">
        <v>7.9</v>
      </c>
      <c r="AB170" s="5">
        <v>138</v>
      </c>
      <c r="AC170" s="5">
        <v>4.9000000000000004</v>
      </c>
      <c r="AD170" s="5"/>
      <c r="AE170" s="5">
        <v>10.4</v>
      </c>
      <c r="AF170">
        <f t="shared" si="9"/>
        <v>60.32</v>
      </c>
      <c r="AG170" s="5">
        <v>5.8</v>
      </c>
      <c r="AH170" s="5">
        <f>VLOOKUP(A170,[1]HDLAB!$D$1:$BI$65536,58,0)</f>
        <v>0.71</v>
      </c>
      <c r="AI170" s="5">
        <f>VLOOKUP(A170,[1]HDLAB!$D$1:$BK$65536,60,0)</f>
        <v>1.24</v>
      </c>
      <c r="AJ170" s="8">
        <f>VLOOKUP(A170,[1]HDLAB!$D$1:$CA$65536,76,0)</f>
        <v>1.4586851569117898</v>
      </c>
      <c r="AK170" s="5"/>
      <c r="AL170" s="5"/>
      <c r="AM170" s="5">
        <v>58</v>
      </c>
      <c r="AN170" s="5">
        <v>271</v>
      </c>
      <c r="AO170" s="5">
        <v>515.6</v>
      </c>
      <c r="AP170" s="9">
        <f>VLOOKUP(A170,[1]TAST!$B$1:$F$65536,5,0)</f>
        <v>0.2140221402214022</v>
      </c>
      <c r="AQ170" s="5"/>
      <c r="AR170" s="5"/>
      <c r="AS170" s="5"/>
      <c r="AT170" s="5">
        <f>VLOOKUP(A170,[1]HDLAB!$D$1:$BS$65536,68,0)</f>
        <v>956</v>
      </c>
      <c r="AU170" s="5"/>
      <c r="AV170" s="5">
        <v>1.3</v>
      </c>
      <c r="AW170" s="5">
        <v>6.7</v>
      </c>
      <c r="AX170" s="5"/>
      <c r="AY170" s="5"/>
      <c r="AZ170" s="5">
        <v>2.25</v>
      </c>
      <c r="BA170" s="5">
        <v>25</v>
      </c>
      <c r="BB170" s="10">
        <f t="shared" si="10"/>
        <v>3.4609720176730398E-2</v>
      </c>
      <c r="BC170" s="11">
        <f t="shared" si="11"/>
        <v>9.7289999999999761</v>
      </c>
      <c r="BD170">
        <f>VLOOKUP(A170,[1]RHe!$B$1:$E$65536,4,0)</f>
        <v>35.299999999999997</v>
      </c>
      <c r="BG170" s="5"/>
      <c r="BH170" s="5"/>
      <c r="BI170" s="5"/>
      <c r="BJ170" s="5"/>
      <c r="BK170" s="5"/>
      <c r="BL170" s="5"/>
      <c r="BM170" s="5"/>
    </row>
    <row r="171" spans="1:66" customFormat="1">
      <c r="A171" s="5" t="s">
        <v>223</v>
      </c>
      <c r="B171" s="5">
        <v>1120308</v>
      </c>
      <c r="C171" s="7">
        <v>3.9</v>
      </c>
      <c r="D171" s="7">
        <v>3.83</v>
      </c>
      <c r="E171" s="7">
        <v>12</v>
      </c>
      <c r="F171" s="7">
        <v>35.299999999999997</v>
      </c>
      <c r="G171" s="7">
        <v>92.2</v>
      </c>
      <c r="H171" s="7">
        <v>69</v>
      </c>
      <c r="I171" s="7"/>
      <c r="J171" s="7">
        <v>3.8</v>
      </c>
      <c r="K171" s="7">
        <v>23</v>
      </c>
      <c r="L171" s="7">
        <v>15</v>
      </c>
      <c r="M171" s="7">
        <v>62</v>
      </c>
      <c r="N171" s="7">
        <v>1</v>
      </c>
      <c r="O171" s="7">
        <v>159</v>
      </c>
      <c r="P171" s="7">
        <v>89</v>
      </c>
      <c r="Q171" s="7"/>
      <c r="R171" s="7">
        <v>56.45</v>
      </c>
      <c r="S171" s="7">
        <v>54.95</v>
      </c>
      <c r="T171" s="7">
        <f t="shared" si="8"/>
        <v>1.5</v>
      </c>
      <c r="U171" s="7">
        <v>240</v>
      </c>
      <c r="V171" s="7">
        <v>47</v>
      </c>
      <c r="W171" s="7">
        <v>11</v>
      </c>
      <c r="X171" s="5"/>
      <c r="Y171" s="5">
        <v>2640</v>
      </c>
      <c r="Z171" s="5">
        <v>7.89</v>
      </c>
      <c r="AA171" s="5">
        <v>5.2</v>
      </c>
      <c r="AB171" s="5">
        <v>134</v>
      </c>
      <c r="AC171" s="5">
        <v>3.9</v>
      </c>
      <c r="AD171" s="5"/>
      <c r="AE171" s="5">
        <v>8.6999999999999993</v>
      </c>
      <c r="AF171">
        <f t="shared" si="9"/>
        <v>47.849999999999994</v>
      </c>
      <c r="AG171" s="5">
        <v>5.5</v>
      </c>
      <c r="AH171" s="5">
        <f>VLOOKUP(A171,[1]HDLAB!$D$1:$BI$65536,58,0)</f>
        <v>0.77</v>
      </c>
      <c r="AI171" s="5">
        <f>VLOOKUP(A171,[1]HDLAB!$D$1:$BK$65536,60,0)</f>
        <v>1.45</v>
      </c>
      <c r="AJ171" s="8">
        <f>VLOOKUP(A171,[1]HDLAB!$D$1:$CA$65536,76,0)</f>
        <v>1.6861063637974993</v>
      </c>
      <c r="AK171" s="5"/>
      <c r="AL171" s="5"/>
      <c r="AM171" s="5">
        <v>72</v>
      </c>
      <c r="AN171" s="5">
        <v>234</v>
      </c>
      <c r="AO171" s="5">
        <v>183.2</v>
      </c>
      <c r="AP171" s="9">
        <f>VLOOKUP(A171,[1]TAST!$B$1:$F$65536,5,0)</f>
        <v>0.30769230769230771</v>
      </c>
      <c r="AQ171" s="5"/>
      <c r="AR171" s="5"/>
      <c r="AS171" s="5"/>
      <c r="AT171" s="5">
        <f>VLOOKUP(A171,[1]HDLAB!$D$1:$BS$65536,68,0)</f>
        <v>0</v>
      </c>
      <c r="AU171" s="5"/>
      <c r="AV171" s="5">
        <v>1.4</v>
      </c>
      <c r="AW171" s="5"/>
      <c r="AX171" s="5"/>
      <c r="AY171" s="5"/>
      <c r="AZ171" s="5">
        <v>0</v>
      </c>
      <c r="BA171" s="5">
        <v>0</v>
      </c>
      <c r="BB171" s="10">
        <f t="shared" si="10"/>
        <v>2.7297543221110099E-2</v>
      </c>
      <c r="BC171" s="11">
        <f t="shared" si="11"/>
        <v>6.03</v>
      </c>
      <c r="BD171">
        <f>VLOOKUP(A171,[1]RHe!$B$1:$E$65536,4,0)</f>
        <v>35.9</v>
      </c>
      <c r="BG171" s="5"/>
      <c r="BH171" s="5"/>
      <c r="BI171" s="5"/>
      <c r="BJ171" s="5"/>
      <c r="BK171" s="5"/>
      <c r="BL171" s="5"/>
      <c r="BM171" s="5"/>
    </row>
    <row r="172" spans="1:66" customFormat="1">
      <c r="A172" s="5" t="s">
        <v>224</v>
      </c>
      <c r="B172" s="5">
        <v>1120308</v>
      </c>
      <c r="C172" s="7">
        <v>9.5399999999999991</v>
      </c>
      <c r="D172" s="7">
        <v>3.18</v>
      </c>
      <c r="E172" s="7">
        <v>10</v>
      </c>
      <c r="F172" s="7">
        <v>29.5</v>
      </c>
      <c r="G172" s="7">
        <v>92.8</v>
      </c>
      <c r="H172" s="7">
        <v>245</v>
      </c>
      <c r="I172" s="7"/>
      <c r="J172" s="7">
        <v>4.0999999999999996</v>
      </c>
      <c r="K172" s="7">
        <v>12</v>
      </c>
      <c r="L172" s="7">
        <v>13</v>
      </c>
      <c r="M172" s="7">
        <v>72</v>
      </c>
      <c r="N172" s="7">
        <v>0.7</v>
      </c>
      <c r="O172" s="7">
        <v>175</v>
      </c>
      <c r="P172" s="7">
        <v>211</v>
      </c>
      <c r="Q172" s="7">
        <v>161</v>
      </c>
      <c r="R172" s="7">
        <v>98.2</v>
      </c>
      <c r="S172" s="7">
        <v>95.45</v>
      </c>
      <c r="T172" s="7">
        <f t="shared" si="8"/>
        <v>2.75</v>
      </c>
      <c r="U172" s="7">
        <v>240</v>
      </c>
      <c r="V172" s="7">
        <v>109</v>
      </c>
      <c r="W172" s="7">
        <v>41</v>
      </c>
      <c r="X172" s="5"/>
      <c r="Y172" s="5">
        <v>2640</v>
      </c>
      <c r="Z172" s="5">
        <v>13.61</v>
      </c>
      <c r="AA172" s="5">
        <v>9.1999999999999993</v>
      </c>
      <c r="AB172" s="5">
        <v>138</v>
      </c>
      <c r="AC172" s="5">
        <v>4.5999999999999996</v>
      </c>
      <c r="AD172" s="5"/>
      <c r="AE172" s="5">
        <v>8.9</v>
      </c>
      <c r="AF172">
        <f t="shared" si="9"/>
        <v>70.31</v>
      </c>
      <c r="AG172" s="5">
        <v>7.9</v>
      </c>
      <c r="AH172" s="5">
        <f>VLOOKUP(A172,[1]HDLAB!$D$1:$BI$65536,58,0)</f>
        <v>0.62</v>
      </c>
      <c r="AI172" s="5">
        <f>VLOOKUP(A172,[1]HDLAB!$D$1:$BK$65536,60,0)</f>
        <v>0.98</v>
      </c>
      <c r="AJ172" s="8">
        <f>VLOOKUP(A172,[1]HDLAB!$D$1:$CA$65536,76,0)</f>
        <v>1.1440006427253924</v>
      </c>
      <c r="AK172" s="5"/>
      <c r="AL172" s="5"/>
      <c r="AM172" s="5">
        <v>45</v>
      </c>
      <c r="AN172" s="5">
        <v>239</v>
      </c>
      <c r="AO172" s="5">
        <v>556.29999999999995</v>
      </c>
      <c r="AP172" s="9">
        <f>VLOOKUP(A172,[1]TAST!$B$1:$F$65536,5,0)</f>
        <v>0.18828451882845187</v>
      </c>
      <c r="AQ172" s="5"/>
      <c r="AR172" s="5"/>
      <c r="AS172" s="5"/>
      <c r="AT172" s="5">
        <f>VLOOKUP(A172,[1]HDLAB!$D$1:$BS$65536,68,0)</f>
        <v>0</v>
      </c>
      <c r="AU172" s="5"/>
      <c r="AV172" s="5">
        <v>0.88</v>
      </c>
      <c r="AW172" s="5">
        <v>6.4</v>
      </c>
      <c r="AX172" s="5"/>
      <c r="AY172" s="5"/>
      <c r="AZ172" s="5">
        <v>1.5</v>
      </c>
      <c r="BA172" s="5">
        <v>25</v>
      </c>
      <c r="BB172" s="10">
        <f t="shared" si="10"/>
        <v>2.8810895756940805E-2</v>
      </c>
      <c r="BC172" s="11">
        <f t="shared" si="11"/>
        <v>11.385</v>
      </c>
      <c r="BD172">
        <f>VLOOKUP(A172,[1]RHe!$B$1:$E$65536,4,0)</f>
        <v>36</v>
      </c>
      <c r="BG172" s="5"/>
      <c r="BH172" s="5"/>
      <c r="BI172" s="5"/>
      <c r="BJ172" s="5"/>
      <c r="BK172" s="5"/>
      <c r="BL172" s="5"/>
      <c r="BM172" s="5"/>
      <c r="BN172" s="5"/>
    </row>
    <row r="173" spans="1:66" customFormat="1">
      <c r="A173" s="5" t="s">
        <v>225</v>
      </c>
      <c r="B173" s="5">
        <v>1120308</v>
      </c>
      <c r="C173" s="7">
        <v>4.97</v>
      </c>
      <c r="D173" s="7">
        <v>3.64</v>
      </c>
      <c r="E173" s="7">
        <v>10.8</v>
      </c>
      <c r="F173" s="7">
        <v>32.799999999999997</v>
      </c>
      <c r="G173" s="7">
        <v>90.1</v>
      </c>
      <c r="H173" s="7">
        <v>169</v>
      </c>
      <c r="I173" s="7"/>
      <c r="J173" s="7">
        <v>3.8</v>
      </c>
      <c r="K173" s="7">
        <v>10</v>
      </c>
      <c r="L173" s="7">
        <v>9</v>
      </c>
      <c r="M173" s="7">
        <v>73</v>
      </c>
      <c r="N173" s="7">
        <v>0.6</v>
      </c>
      <c r="O173" s="7">
        <v>154</v>
      </c>
      <c r="P173" s="7">
        <v>56</v>
      </c>
      <c r="Q173" s="7">
        <v>107</v>
      </c>
      <c r="R173" s="7">
        <v>57.6</v>
      </c>
      <c r="S173" s="7">
        <v>55.2</v>
      </c>
      <c r="T173" s="7">
        <f t="shared" si="8"/>
        <v>2.3999999999999986</v>
      </c>
      <c r="U173" s="7">
        <v>225</v>
      </c>
      <c r="V173" s="7">
        <v>81</v>
      </c>
      <c r="W173" s="7">
        <v>21</v>
      </c>
      <c r="X173" s="5"/>
      <c r="Y173" s="5">
        <v>2640</v>
      </c>
      <c r="Z173" s="5">
        <v>7.17</v>
      </c>
      <c r="AA173" s="5">
        <v>6.3</v>
      </c>
      <c r="AB173" s="5">
        <v>139</v>
      </c>
      <c r="AC173" s="5">
        <v>6.1</v>
      </c>
      <c r="AD173" s="5"/>
      <c r="AE173" s="5">
        <v>8.8000000000000007</v>
      </c>
      <c r="AF173">
        <f t="shared" si="9"/>
        <v>39.6</v>
      </c>
      <c r="AG173" s="5">
        <v>4.5</v>
      </c>
      <c r="AH173" s="5">
        <f>VLOOKUP(A173,[1]HDLAB!$D$1:$BI$65536,58,0)</f>
        <v>0.74</v>
      </c>
      <c r="AI173" s="5">
        <f>VLOOKUP(A173,[1]HDLAB!$D$1:$BK$65536,60,0)</f>
        <v>1.35</v>
      </c>
      <c r="AJ173" s="8">
        <f>VLOOKUP(A173,[1]HDLAB!$D$1:$CA$65536,76,0)</f>
        <v>1.60736232681185</v>
      </c>
      <c r="AK173" s="5"/>
      <c r="AL173" s="5"/>
      <c r="AM173" s="5">
        <v>83</v>
      </c>
      <c r="AN173" s="5">
        <v>269</v>
      </c>
      <c r="AO173" s="5">
        <v>312.39999999999998</v>
      </c>
      <c r="AP173" s="9">
        <f>VLOOKUP(A173,[1]TAST!$B$1:$F$65536,5,0)</f>
        <v>0.30855018587360594</v>
      </c>
      <c r="AQ173" s="5"/>
      <c r="AR173" s="5"/>
      <c r="AS173" s="5"/>
      <c r="AT173" s="5">
        <f>VLOOKUP(A173,[1]HDLAB!$D$1:$BS$65536,68,0)</f>
        <v>0</v>
      </c>
      <c r="AU173" s="5"/>
      <c r="AV173" s="5">
        <v>1.45</v>
      </c>
      <c r="AW173" s="5"/>
      <c r="AX173" s="5"/>
      <c r="AY173" s="5"/>
      <c r="AZ173" s="5">
        <v>0</v>
      </c>
      <c r="BA173" s="5">
        <v>0</v>
      </c>
      <c r="BB173" s="10">
        <f t="shared" si="10"/>
        <v>4.3478260869565188E-2</v>
      </c>
      <c r="BC173" s="11">
        <f t="shared" si="11"/>
        <v>10.007999999999994</v>
      </c>
      <c r="BD173">
        <f>VLOOKUP(A173,[1]RHe!$B$1:$E$65536,4,0)</f>
        <v>33.4</v>
      </c>
      <c r="BG173" s="5"/>
      <c r="BH173" s="5"/>
      <c r="BI173" s="5"/>
      <c r="BJ173" s="5"/>
      <c r="BK173" s="5"/>
      <c r="BL173" s="5"/>
      <c r="BM173" s="5"/>
      <c r="BN173" s="5"/>
    </row>
    <row r="174" spans="1:66" customFormat="1">
      <c r="A174" s="5" t="s">
        <v>226</v>
      </c>
      <c r="B174" s="5">
        <v>1120308</v>
      </c>
      <c r="C174" s="7">
        <v>12.92</v>
      </c>
      <c r="D174" s="7">
        <v>4.37</v>
      </c>
      <c r="E174" s="7">
        <v>12.9</v>
      </c>
      <c r="F174" s="7">
        <v>38.299999999999997</v>
      </c>
      <c r="G174" s="7">
        <v>87.6</v>
      </c>
      <c r="H174" s="7">
        <v>228</v>
      </c>
      <c r="I174" s="7"/>
      <c r="J174" s="7">
        <v>4.3</v>
      </c>
      <c r="K174" s="7">
        <v>18</v>
      </c>
      <c r="L174" s="7">
        <v>12</v>
      </c>
      <c r="M174" s="7">
        <v>102</v>
      </c>
      <c r="N174" s="7">
        <v>0.9</v>
      </c>
      <c r="O174" s="7">
        <v>184</v>
      </c>
      <c r="P174" s="7">
        <v>116</v>
      </c>
      <c r="Q174" s="7">
        <v>34</v>
      </c>
      <c r="R174" s="7">
        <v>69</v>
      </c>
      <c r="S174" s="7">
        <v>66.8</v>
      </c>
      <c r="T174" s="7">
        <f t="shared" si="8"/>
        <v>2.2000000000000028</v>
      </c>
      <c r="U174" s="7">
        <v>240</v>
      </c>
      <c r="V174" s="7">
        <v>64</v>
      </c>
      <c r="W174" s="7">
        <v>18</v>
      </c>
      <c r="X174" s="5"/>
      <c r="Y174" s="5">
        <v>2640</v>
      </c>
      <c r="Z174" s="5">
        <v>12.42</v>
      </c>
      <c r="AA174" s="5">
        <v>7.8</v>
      </c>
      <c r="AB174" s="5">
        <v>140</v>
      </c>
      <c r="AC174" s="5">
        <v>4.2</v>
      </c>
      <c r="AD174" s="5"/>
      <c r="AE174" s="5">
        <v>9.5</v>
      </c>
      <c r="AF174">
        <f t="shared" si="9"/>
        <v>92.149999999999991</v>
      </c>
      <c r="AG174" s="5">
        <v>9.6999999999999993</v>
      </c>
      <c r="AH174" s="5">
        <f>VLOOKUP(A174,[1]HDLAB!$D$1:$BI$65536,58,0)</f>
        <v>0.72</v>
      </c>
      <c r="AI174" s="5">
        <f>VLOOKUP(A174,[1]HDLAB!$D$1:$BK$65536,60,0)</f>
        <v>1.27</v>
      </c>
      <c r="AJ174" s="8">
        <f>VLOOKUP(A174,[1]HDLAB!$D$1:$CA$65536,76,0)</f>
        <v>1.4886158611581535</v>
      </c>
      <c r="AK174" s="5"/>
      <c r="AL174" s="5"/>
      <c r="AM174" s="5">
        <v>28</v>
      </c>
      <c r="AN174" s="5">
        <v>296</v>
      </c>
      <c r="AO174" s="5">
        <v>465.6</v>
      </c>
      <c r="AP174" s="9">
        <f>VLOOKUP(A174,[1]TAST!$B$1:$F$65536,5,0)</f>
        <v>9.45945945945946E-2</v>
      </c>
      <c r="AQ174" s="5"/>
      <c r="AR174" s="5"/>
      <c r="AS174" s="5"/>
      <c r="AT174" s="5">
        <f>VLOOKUP(A174,[1]HDLAB!$D$1:$BS$65536,68,0)</f>
        <v>723</v>
      </c>
      <c r="AU174" s="5"/>
      <c r="AV174" s="5">
        <v>1.22</v>
      </c>
      <c r="AW174" s="5">
        <v>11.7</v>
      </c>
      <c r="AX174" s="5"/>
      <c r="AY174" s="5"/>
      <c r="AZ174" s="5">
        <v>3.5</v>
      </c>
      <c r="BA174" s="5">
        <v>6.25</v>
      </c>
      <c r="BB174" s="10">
        <f t="shared" si="10"/>
        <v>3.2934131736526991E-2</v>
      </c>
      <c r="BC174" s="11">
        <f t="shared" si="11"/>
        <v>9.2400000000000109</v>
      </c>
      <c r="BD174">
        <f>VLOOKUP(A174,[1]RHe!$B$1:$E$65536,4,0)</f>
        <v>34.799999999999997</v>
      </c>
      <c r="BG174" s="5"/>
      <c r="BH174" s="5"/>
      <c r="BI174" s="5"/>
      <c r="BJ174" s="5"/>
      <c r="BK174" s="5"/>
      <c r="BL174" s="5"/>
      <c r="BM174" s="5"/>
      <c r="BN174" s="5"/>
    </row>
    <row r="175" spans="1:66" customFormat="1">
      <c r="A175" s="5" t="s">
        <v>227</v>
      </c>
      <c r="B175" s="5">
        <v>1120308</v>
      </c>
      <c r="C175" s="7">
        <v>7.49</v>
      </c>
      <c r="D175" s="7">
        <v>5.01</v>
      </c>
      <c r="E175" s="7">
        <v>11</v>
      </c>
      <c r="F175" s="7">
        <v>35.4</v>
      </c>
      <c r="G175" s="7">
        <v>70.7</v>
      </c>
      <c r="H175" s="7">
        <v>196</v>
      </c>
      <c r="I175" s="7"/>
      <c r="J175" s="7">
        <v>4</v>
      </c>
      <c r="K175" s="7">
        <v>25</v>
      </c>
      <c r="L175" s="7">
        <v>26</v>
      </c>
      <c r="M175" s="7">
        <v>115</v>
      </c>
      <c r="N175" s="7">
        <v>0.8</v>
      </c>
      <c r="O175" s="7">
        <v>193</v>
      </c>
      <c r="P175" s="7">
        <v>130</v>
      </c>
      <c r="Q175" s="7"/>
      <c r="R175" s="7">
        <v>46.7</v>
      </c>
      <c r="S175" s="7">
        <v>45.2</v>
      </c>
      <c r="T175" s="7">
        <f t="shared" si="8"/>
        <v>1.5</v>
      </c>
      <c r="U175" s="7">
        <v>220</v>
      </c>
      <c r="V175" s="7">
        <v>73</v>
      </c>
      <c r="W175" s="7">
        <v>13</v>
      </c>
      <c r="X175" s="5"/>
      <c r="Y175" s="5">
        <v>2640</v>
      </c>
      <c r="Z175" s="5">
        <v>10.31</v>
      </c>
      <c r="AA175" s="5">
        <v>7.4</v>
      </c>
      <c r="AB175" s="5">
        <v>138</v>
      </c>
      <c r="AC175" s="5">
        <v>6.1</v>
      </c>
      <c r="AD175" s="5"/>
      <c r="AE175" s="5">
        <v>9.9</v>
      </c>
      <c r="AF175">
        <f t="shared" si="9"/>
        <v>34.65</v>
      </c>
      <c r="AG175" s="5">
        <v>3.5</v>
      </c>
      <c r="AH175" s="5">
        <f>VLOOKUP(A175,[1]HDLAB!$D$1:$BI$65536,58,0)</f>
        <v>0.82</v>
      </c>
      <c r="AI175" s="5">
        <f>VLOOKUP(A175,[1]HDLAB!$D$1:$BK$65536,60,0)</f>
        <v>1.73</v>
      </c>
      <c r="AJ175" s="8">
        <f>VLOOKUP(A175,[1]HDLAB!$D$1:$CA$65536,76,0)</f>
        <v>2.0177342355033487</v>
      </c>
      <c r="AK175" s="5"/>
      <c r="AL175" s="5"/>
      <c r="AM175" s="5">
        <v>75</v>
      </c>
      <c r="AN175" s="5">
        <v>185</v>
      </c>
      <c r="AO175" s="5">
        <v>1426.6</v>
      </c>
      <c r="AP175" s="9">
        <f>VLOOKUP(A175,[1]TAST!$B$1:$F$65536,5,0)</f>
        <v>0.40540540540540543</v>
      </c>
      <c r="AQ175" s="5"/>
      <c r="AR175" s="5"/>
      <c r="AS175" s="5"/>
      <c r="AT175" s="5">
        <f>VLOOKUP(A175,[1]HDLAB!$D$1:$BS$65536,68,0)</f>
        <v>0</v>
      </c>
      <c r="AU175" s="5"/>
      <c r="AV175" s="5">
        <v>1.57</v>
      </c>
      <c r="AW175" s="5"/>
      <c r="AX175" s="5"/>
      <c r="AY175" s="5"/>
      <c r="AZ175" s="5">
        <v>0.5</v>
      </c>
      <c r="BA175" s="5">
        <v>0</v>
      </c>
      <c r="BB175" s="10">
        <f t="shared" si="10"/>
        <v>3.3185840707964598E-2</v>
      </c>
      <c r="BC175" s="11">
        <f t="shared" si="11"/>
        <v>6.21</v>
      </c>
      <c r="BD175">
        <f>VLOOKUP(A175,[1]RHe!$B$1:$E$65536,4,0)</f>
        <v>24.4</v>
      </c>
      <c r="BG175" s="5"/>
      <c r="BH175" s="5"/>
      <c r="BI175" s="5"/>
      <c r="BJ175" s="5"/>
      <c r="BK175" s="5"/>
      <c r="BL175" s="5"/>
      <c r="BM175" s="5"/>
      <c r="BN175" s="5"/>
    </row>
    <row r="176" spans="1:66" customFormat="1">
      <c r="A176" s="5" t="s">
        <v>228</v>
      </c>
      <c r="B176" s="5">
        <v>1120308</v>
      </c>
      <c r="C176" s="7">
        <v>7.58</v>
      </c>
      <c r="D176" s="7">
        <v>3.1</v>
      </c>
      <c r="E176" s="7">
        <v>9.5</v>
      </c>
      <c r="F176" s="7">
        <v>28.8</v>
      </c>
      <c r="G176" s="7">
        <v>92.9</v>
      </c>
      <c r="H176" s="7">
        <v>238</v>
      </c>
      <c r="I176" s="7"/>
      <c r="J176" s="7">
        <v>4.0999999999999996</v>
      </c>
      <c r="K176" s="7">
        <v>6</v>
      </c>
      <c r="L176" s="7">
        <v>5</v>
      </c>
      <c r="M176" s="7">
        <v>67</v>
      </c>
      <c r="N176" s="7">
        <v>0.6</v>
      </c>
      <c r="O176" s="7">
        <v>184</v>
      </c>
      <c r="P176" s="7">
        <v>321</v>
      </c>
      <c r="Q176" s="7">
        <v>185</v>
      </c>
      <c r="R176" s="7">
        <v>67.150000000000006</v>
      </c>
      <c r="S176" s="7">
        <v>63.65</v>
      </c>
      <c r="T176" s="7">
        <f t="shared" si="8"/>
        <v>3.5000000000000071</v>
      </c>
      <c r="U176" s="7">
        <v>240</v>
      </c>
      <c r="V176" s="7">
        <v>68</v>
      </c>
      <c r="W176" s="7">
        <v>19</v>
      </c>
      <c r="X176" s="5"/>
      <c r="Y176" s="5">
        <v>2640</v>
      </c>
      <c r="Z176" s="5">
        <v>9.8000000000000007</v>
      </c>
      <c r="AA176" s="5">
        <v>6.4</v>
      </c>
      <c r="AB176" s="5">
        <v>144</v>
      </c>
      <c r="AC176" s="5">
        <v>4.5999999999999996</v>
      </c>
      <c r="AD176" s="5"/>
      <c r="AE176" s="5">
        <v>8.1</v>
      </c>
      <c r="AF176">
        <f t="shared" si="9"/>
        <v>59.94</v>
      </c>
      <c r="AG176" s="5">
        <v>7.4</v>
      </c>
      <c r="AH176" s="5">
        <f>VLOOKUP(A176,[1]HDLAB!$D$1:$BI$65536,58,0)</f>
        <v>0.72</v>
      </c>
      <c r="AI176" s="5">
        <f>VLOOKUP(A176,[1]HDLAB!$D$1:$BK$65536,60,0)</f>
        <v>1.28</v>
      </c>
      <c r="AJ176" s="8">
        <f>VLOOKUP(A176,[1]HDLAB!$D$1:$CA$65536,76,0)</f>
        <v>1.5628788925785824</v>
      </c>
      <c r="AK176" s="5"/>
      <c r="AL176" s="5"/>
      <c r="AM176" s="5">
        <v>45</v>
      </c>
      <c r="AN176" s="5">
        <v>329</v>
      </c>
      <c r="AO176" s="5">
        <v>618.20000000000005</v>
      </c>
      <c r="AP176" s="9">
        <f>VLOOKUP(A176,[1]TAST!$B$1:$F$65536,5,0)</f>
        <v>0.13677811550151975</v>
      </c>
      <c r="AQ176" s="5"/>
      <c r="AR176" s="5"/>
      <c r="AS176" s="5"/>
      <c r="AT176" s="5">
        <f>VLOOKUP(A176,[1]HDLAB!$D$1:$BS$65536,68,0)</f>
        <v>0</v>
      </c>
      <c r="AU176" s="5"/>
      <c r="AV176" s="5">
        <v>1.33</v>
      </c>
      <c r="AW176" s="5">
        <v>7</v>
      </c>
      <c r="AX176" s="5"/>
      <c r="AY176" s="5"/>
      <c r="AZ176" s="5">
        <v>0.75</v>
      </c>
      <c r="BA176" s="5">
        <v>25</v>
      </c>
      <c r="BB176" s="10">
        <f t="shared" si="10"/>
        <v>5.4988216810683541E-2</v>
      </c>
      <c r="BC176" s="11">
        <f t="shared" si="11"/>
        <v>15.120000000000031</v>
      </c>
      <c r="BD176">
        <f>VLOOKUP(A176,[1]RHe!$B$1:$E$65536,4,0)</f>
        <v>32.4</v>
      </c>
      <c r="BG176" s="5"/>
      <c r="BH176" s="5"/>
      <c r="BI176" s="5"/>
      <c r="BJ176" s="5"/>
      <c r="BK176" s="5"/>
      <c r="BL176" s="5"/>
      <c r="BM176" s="5"/>
      <c r="BN176" s="5"/>
    </row>
    <row r="177" spans="1:66" customFormat="1">
      <c r="A177" s="5" t="s">
        <v>229</v>
      </c>
      <c r="B177" s="5">
        <v>1120308</v>
      </c>
      <c r="C177" s="7">
        <v>4.67</v>
      </c>
      <c r="D177" s="7">
        <v>2.98</v>
      </c>
      <c r="E177" s="7">
        <v>9.8000000000000007</v>
      </c>
      <c r="F177" s="7">
        <v>29.5</v>
      </c>
      <c r="G177" s="7">
        <v>99</v>
      </c>
      <c r="H177" s="7">
        <v>175</v>
      </c>
      <c r="I177" s="7"/>
      <c r="J177" s="7">
        <v>3.8</v>
      </c>
      <c r="K177" s="7">
        <v>16</v>
      </c>
      <c r="L177" s="7">
        <v>10</v>
      </c>
      <c r="M177" s="7">
        <v>58</v>
      </c>
      <c r="N177" s="7">
        <v>0.6</v>
      </c>
      <c r="O177" s="7">
        <v>187</v>
      </c>
      <c r="P177" s="7">
        <v>157</v>
      </c>
      <c r="Q177" s="7">
        <v>125</v>
      </c>
      <c r="R177" s="7">
        <v>55.3</v>
      </c>
      <c r="S177" s="7">
        <v>53.4</v>
      </c>
      <c r="T177" s="7">
        <f t="shared" si="8"/>
        <v>1.8999999999999986</v>
      </c>
      <c r="U177" s="7">
        <v>240</v>
      </c>
      <c r="V177" s="7">
        <v>71</v>
      </c>
      <c r="W177" s="7">
        <v>13</v>
      </c>
      <c r="X177" s="5"/>
      <c r="Y177" s="5">
        <v>2640</v>
      </c>
      <c r="Z177" s="5">
        <v>6.83</v>
      </c>
      <c r="AA177" s="5">
        <v>5.4</v>
      </c>
      <c r="AB177" s="5">
        <v>134</v>
      </c>
      <c r="AC177" s="5">
        <v>4.2</v>
      </c>
      <c r="AD177" s="5"/>
      <c r="AE177" s="5">
        <v>8</v>
      </c>
      <c r="AF177">
        <f t="shared" si="9"/>
        <v>38.4</v>
      </c>
      <c r="AG177" s="5">
        <v>4.8</v>
      </c>
      <c r="AH177" s="5">
        <f>VLOOKUP(A177,[1]HDLAB!$D$1:$BI$65536,58,0)</f>
        <v>0.82</v>
      </c>
      <c r="AI177" s="5">
        <f>VLOOKUP(A177,[1]HDLAB!$D$1:$BK$65536,60,0)</f>
        <v>1.7</v>
      </c>
      <c r="AJ177" s="8">
        <f>VLOOKUP(A177,[1]HDLAB!$D$1:$CA$65536,76,0)</f>
        <v>2.0093432248109488</v>
      </c>
      <c r="AK177" s="5"/>
      <c r="AL177" s="5"/>
      <c r="AM177" s="5">
        <v>62</v>
      </c>
      <c r="AN177" s="5">
        <v>205</v>
      </c>
      <c r="AO177" s="5">
        <v>1149.2</v>
      </c>
      <c r="AP177" s="9">
        <f>VLOOKUP(A177,[1]TAST!$B$1:$F$65536,5,0)</f>
        <v>0.30243902439024389</v>
      </c>
      <c r="AQ177" s="5"/>
      <c r="AR177" s="5"/>
      <c r="AS177" s="5"/>
      <c r="AT177" s="5">
        <f>VLOOKUP(A177,[1]HDLAB!$D$1:$BS$65536,68,0)</f>
        <v>0</v>
      </c>
      <c r="AU177" s="5"/>
      <c r="AV177" s="5">
        <v>1.71</v>
      </c>
      <c r="AW177" s="5">
        <v>7.2</v>
      </c>
      <c r="AX177" s="5"/>
      <c r="AY177" s="5"/>
      <c r="AZ177" s="5">
        <v>0</v>
      </c>
      <c r="BA177" s="5">
        <v>12.5</v>
      </c>
      <c r="BB177" s="10">
        <f t="shared" si="10"/>
        <v>3.5580524344569264E-2</v>
      </c>
      <c r="BC177" s="11">
        <f t="shared" si="11"/>
        <v>7.6379999999999937</v>
      </c>
      <c r="BD177">
        <f>VLOOKUP(A177,[1]RHe!$B$1:$E$65536,4,0)</f>
        <v>37.4</v>
      </c>
      <c r="BG177" s="5"/>
      <c r="BH177" s="5"/>
      <c r="BI177" s="5"/>
      <c r="BJ177" s="5"/>
      <c r="BK177" s="5"/>
      <c r="BL177" s="5"/>
      <c r="BM177" s="5"/>
      <c r="BN177" s="5"/>
    </row>
    <row r="178" spans="1:66" customFormat="1">
      <c r="A178" s="5" t="s">
        <v>230</v>
      </c>
      <c r="B178" s="5">
        <v>1120308</v>
      </c>
      <c r="C178" s="7">
        <v>5</v>
      </c>
      <c r="D178" s="7">
        <v>2.79</v>
      </c>
      <c r="E178" s="7">
        <v>9.5</v>
      </c>
      <c r="F178" s="7">
        <v>28.7</v>
      </c>
      <c r="G178" s="7">
        <v>102.9</v>
      </c>
      <c r="H178" s="7">
        <v>140</v>
      </c>
      <c r="I178" s="7"/>
      <c r="J178" s="7">
        <v>3.9</v>
      </c>
      <c r="K178" s="7">
        <v>22</v>
      </c>
      <c r="L178" s="7">
        <v>11</v>
      </c>
      <c r="M178" s="7">
        <v>69</v>
      </c>
      <c r="N178" s="7">
        <v>1</v>
      </c>
      <c r="O178" s="7">
        <v>158</v>
      </c>
      <c r="P178" s="7">
        <v>105</v>
      </c>
      <c r="Q178" s="7"/>
      <c r="R178" s="7">
        <v>53.2</v>
      </c>
      <c r="S178" s="7">
        <v>51.3</v>
      </c>
      <c r="T178" s="7">
        <f t="shared" si="8"/>
        <v>1.9000000000000057</v>
      </c>
      <c r="U178" s="7">
        <v>240</v>
      </c>
      <c r="V178" s="7">
        <v>58</v>
      </c>
      <c r="W178" s="7">
        <v>10</v>
      </c>
      <c r="X178" s="5"/>
      <c r="Y178" s="5">
        <v>2640</v>
      </c>
      <c r="Z178" s="5">
        <v>10.61</v>
      </c>
      <c r="AA178" s="5">
        <v>7.1</v>
      </c>
      <c r="AB178" s="5">
        <v>140</v>
      </c>
      <c r="AC178" s="5">
        <v>5.5</v>
      </c>
      <c r="AD178" s="5"/>
      <c r="AE178" s="5">
        <v>10.199999999999999</v>
      </c>
      <c r="AF178">
        <f t="shared" si="9"/>
        <v>57.11999999999999</v>
      </c>
      <c r="AG178" s="5">
        <v>5.6</v>
      </c>
      <c r="AH178" s="5">
        <f>VLOOKUP(A178,[1]HDLAB!$D$1:$BI$65536,58,0)</f>
        <v>0.83</v>
      </c>
      <c r="AI178" s="5">
        <f>VLOOKUP(A178,[1]HDLAB!$D$1:$BK$65536,60,0)</f>
        <v>1.76</v>
      </c>
      <c r="AJ178" s="8">
        <f>VLOOKUP(A178,[1]HDLAB!$D$1:$CA$65536,76,0)</f>
        <v>2.0889597627433614</v>
      </c>
      <c r="AK178" s="5"/>
      <c r="AL178" s="5"/>
      <c r="AM178" s="5">
        <v>46</v>
      </c>
      <c r="AN178" s="5">
        <v>214</v>
      </c>
      <c r="AO178" s="5">
        <v>408.6</v>
      </c>
      <c r="AP178" s="9">
        <f>VLOOKUP(A178,[1]TAST!$B$1:$F$65536,5,0)</f>
        <v>0.21495327102803738</v>
      </c>
      <c r="AQ178" s="5"/>
      <c r="AR178" s="5"/>
      <c r="AS178" s="5"/>
      <c r="AT178" s="5">
        <f>VLOOKUP(A178,[1]HDLAB!$D$1:$BS$65536,68,0)</f>
        <v>0</v>
      </c>
      <c r="AU178" s="5"/>
      <c r="AV178" s="5">
        <v>1.73</v>
      </c>
      <c r="AW178" s="5"/>
      <c r="AX178" s="5"/>
      <c r="AY178" s="5"/>
      <c r="AZ178" s="5">
        <v>0.75</v>
      </c>
      <c r="BA178" s="5">
        <v>50</v>
      </c>
      <c r="BB178" s="10">
        <f t="shared" si="10"/>
        <v>3.7037037037037153E-2</v>
      </c>
      <c r="BC178" s="11">
        <f t="shared" si="11"/>
        <v>7.9800000000000235</v>
      </c>
      <c r="BD178">
        <f>VLOOKUP(A178,[1]RHe!$B$1:$E$65536,4,0)</f>
        <v>36.299999999999997</v>
      </c>
      <c r="BG178" s="5"/>
      <c r="BH178" s="5"/>
      <c r="BI178" s="5"/>
      <c r="BJ178" s="5"/>
      <c r="BK178" s="5"/>
      <c r="BL178" s="5"/>
      <c r="BM178" s="5"/>
      <c r="BN178" s="5"/>
    </row>
    <row r="179" spans="1:66" customFormat="1">
      <c r="A179" s="5" t="s">
        <v>231</v>
      </c>
      <c r="B179" s="5">
        <v>1120308</v>
      </c>
      <c r="C179" s="7">
        <v>5.74</v>
      </c>
      <c r="D179" s="7">
        <v>3.68</v>
      </c>
      <c r="E179" s="7">
        <v>11.6</v>
      </c>
      <c r="F179" s="7">
        <v>35.4</v>
      </c>
      <c r="G179" s="7">
        <v>96.2</v>
      </c>
      <c r="H179" s="7">
        <v>197</v>
      </c>
      <c r="I179" s="7"/>
      <c r="J179" s="7">
        <v>4.0999999999999996</v>
      </c>
      <c r="K179" s="7">
        <v>13</v>
      </c>
      <c r="L179" s="7">
        <v>9</v>
      </c>
      <c r="M179" s="7">
        <v>62</v>
      </c>
      <c r="N179" s="7">
        <v>0.6</v>
      </c>
      <c r="O179" s="7">
        <v>176</v>
      </c>
      <c r="P179" s="7">
        <v>161</v>
      </c>
      <c r="Q179" s="7">
        <v>174</v>
      </c>
      <c r="R179" s="7">
        <v>48.8</v>
      </c>
      <c r="S179" s="7">
        <v>47.2</v>
      </c>
      <c r="T179" s="7">
        <f t="shared" si="8"/>
        <v>1.5999999999999943</v>
      </c>
      <c r="U179" s="7">
        <v>240</v>
      </c>
      <c r="V179" s="7">
        <v>73</v>
      </c>
      <c r="W179" s="7">
        <v>19</v>
      </c>
      <c r="X179" s="5"/>
      <c r="Y179" s="5">
        <v>2640</v>
      </c>
      <c r="Z179" s="5">
        <v>8.7100000000000009</v>
      </c>
      <c r="AA179" s="5">
        <v>7.7</v>
      </c>
      <c r="AB179" s="5">
        <v>138</v>
      </c>
      <c r="AC179" s="5">
        <v>5.0999999999999996</v>
      </c>
      <c r="AD179" s="5"/>
      <c r="AE179" s="5">
        <v>9.5</v>
      </c>
      <c r="AF179">
        <f t="shared" si="9"/>
        <v>38.949999999999996</v>
      </c>
      <c r="AG179" s="5">
        <v>4.0999999999999996</v>
      </c>
      <c r="AH179" s="5">
        <f>VLOOKUP(A179,[1]HDLAB!$D$1:$BI$65536,58,0)</f>
        <v>0.74</v>
      </c>
      <c r="AI179" s="5">
        <f>VLOOKUP(A179,[1]HDLAB!$D$1:$BK$65536,60,0)</f>
        <v>1.35</v>
      </c>
      <c r="AJ179" s="8">
        <f>VLOOKUP(A179,[1]HDLAB!$D$1:$CA$65536,76,0)</f>
        <v>1.5819219946775305</v>
      </c>
      <c r="AK179" s="5"/>
      <c r="AL179" s="5"/>
      <c r="AM179" s="5">
        <v>38</v>
      </c>
      <c r="AN179" s="5">
        <v>240</v>
      </c>
      <c r="AO179" s="5">
        <v>567.5</v>
      </c>
      <c r="AP179" s="9">
        <f>VLOOKUP(A179,[1]TAST!$B$1:$F$65536,5,0)</f>
        <v>0.15833333333333333</v>
      </c>
      <c r="AQ179" s="5"/>
      <c r="AR179" s="5"/>
      <c r="AS179" s="5"/>
      <c r="AT179" s="5">
        <f>VLOOKUP(A179,[1]HDLAB!$D$1:$BS$65536,68,0)</f>
        <v>0</v>
      </c>
      <c r="AU179" s="5"/>
      <c r="AV179" s="5">
        <v>1.51</v>
      </c>
      <c r="AW179" s="5">
        <v>6</v>
      </c>
      <c r="AX179" s="5"/>
      <c r="AY179" s="5"/>
      <c r="AZ179" s="5">
        <v>0</v>
      </c>
      <c r="BA179" s="5">
        <v>25</v>
      </c>
      <c r="BB179" s="10">
        <f t="shared" si="10"/>
        <v>3.3898305084745638E-2</v>
      </c>
      <c r="BC179" s="11">
        <f t="shared" si="11"/>
        <v>6.6239999999999757</v>
      </c>
      <c r="BD179">
        <f>VLOOKUP(A179,[1]RHe!$B$1:$E$65536,4,0)</f>
        <v>34.5</v>
      </c>
      <c r="BG179" s="5"/>
      <c r="BH179" s="5"/>
      <c r="BI179" s="5"/>
      <c r="BJ179" s="5"/>
      <c r="BK179" s="5"/>
      <c r="BL179" s="5"/>
      <c r="BM179" s="5"/>
      <c r="BN179" s="5"/>
    </row>
    <row r="180" spans="1:66" customFormat="1">
      <c r="A180" s="5" t="s">
        <v>232</v>
      </c>
      <c r="B180" s="5">
        <v>1120308</v>
      </c>
      <c r="C180" s="7">
        <v>4.28</v>
      </c>
      <c r="D180" s="7">
        <v>2.69</v>
      </c>
      <c r="E180" s="7">
        <v>9.4</v>
      </c>
      <c r="F180" s="7">
        <v>27.7</v>
      </c>
      <c r="G180" s="7">
        <v>103</v>
      </c>
      <c r="H180" s="7">
        <v>107</v>
      </c>
      <c r="I180" s="7"/>
      <c r="J180" s="7">
        <v>3.9</v>
      </c>
      <c r="K180" s="7">
        <v>17</v>
      </c>
      <c r="L180" s="7">
        <v>16</v>
      </c>
      <c r="M180" s="7">
        <v>70</v>
      </c>
      <c r="N180" s="7">
        <v>0.9</v>
      </c>
      <c r="O180" s="7">
        <v>179</v>
      </c>
      <c r="P180" s="7">
        <v>130</v>
      </c>
      <c r="Q180" s="7"/>
      <c r="R180" s="7">
        <v>71.45</v>
      </c>
      <c r="S180" s="7">
        <v>69.3</v>
      </c>
      <c r="T180" s="7">
        <f t="shared" si="8"/>
        <v>2.1500000000000057</v>
      </c>
      <c r="U180" s="7">
        <v>240</v>
      </c>
      <c r="V180" s="7">
        <v>84</v>
      </c>
      <c r="W180" s="7">
        <v>20</v>
      </c>
      <c r="X180" s="5"/>
      <c r="Y180" s="5">
        <v>2640</v>
      </c>
      <c r="Z180" s="5">
        <v>11.44</v>
      </c>
      <c r="AA180" s="5">
        <v>9.6</v>
      </c>
      <c r="AB180" s="5">
        <v>135</v>
      </c>
      <c r="AC180" s="5">
        <v>4.5</v>
      </c>
      <c r="AD180" s="5"/>
      <c r="AE180" s="5">
        <v>9</v>
      </c>
      <c r="AF180">
        <f t="shared" si="9"/>
        <v>50.4</v>
      </c>
      <c r="AG180" s="5">
        <v>5.6</v>
      </c>
      <c r="AH180" s="5">
        <f>VLOOKUP(A180,[1]HDLAB!$D$1:$BI$65536,58,0)</f>
        <v>0.76</v>
      </c>
      <c r="AI180" s="5">
        <f>VLOOKUP(A180,[1]HDLAB!$D$1:$BK$65536,60,0)</f>
        <v>1.44</v>
      </c>
      <c r="AJ180" s="8">
        <f>VLOOKUP(A180,[1]HDLAB!$D$1:$CA$65536,76,0)</f>
        <v>1.6776612444235912</v>
      </c>
      <c r="AK180" s="5"/>
      <c r="AL180" s="5"/>
      <c r="AM180" s="5">
        <v>113</v>
      </c>
      <c r="AN180" s="5">
        <v>251</v>
      </c>
      <c r="AO180" s="5">
        <v>503</v>
      </c>
      <c r="AP180" s="9">
        <f>VLOOKUP(A180,[1]TAST!$B$1:$F$65536,5,0)</f>
        <v>0.45019920318725098</v>
      </c>
      <c r="AQ180" s="5"/>
      <c r="AR180" s="5"/>
      <c r="AS180" s="5"/>
      <c r="AT180" s="5">
        <f>VLOOKUP(A180,[1]HDLAB!$D$1:$BS$65536,68,0)</f>
        <v>0</v>
      </c>
      <c r="AU180" s="5"/>
      <c r="AV180" s="5">
        <v>1.41</v>
      </c>
      <c r="AW180" s="5"/>
      <c r="AX180" s="5"/>
      <c r="AY180" s="5"/>
      <c r="AZ180" s="5">
        <v>0</v>
      </c>
      <c r="BA180" s="5">
        <v>0</v>
      </c>
      <c r="BB180" s="10">
        <f t="shared" si="10"/>
        <v>3.1024531024531107E-2</v>
      </c>
      <c r="BC180" s="11">
        <f t="shared" si="11"/>
        <v>8.7075000000000244</v>
      </c>
      <c r="BD180">
        <f>VLOOKUP(A180,[1]RHe!$B$1:$E$65536,4,0)</f>
        <v>38</v>
      </c>
      <c r="BG180" s="5"/>
      <c r="BH180" s="5"/>
      <c r="BI180" s="5"/>
      <c r="BJ180" s="5"/>
      <c r="BK180" s="5"/>
      <c r="BL180" s="5"/>
      <c r="BM180" s="5"/>
      <c r="BN180" s="5"/>
    </row>
    <row r="181" spans="1:66" customFormat="1">
      <c r="A181" s="5" t="s">
        <v>233</v>
      </c>
      <c r="B181" s="5">
        <v>1120308</v>
      </c>
      <c r="C181" s="7">
        <v>6.1</v>
      </c>
      <c r="D181" s="7">
        <v>3.9</v>
      </c>
      <c r="E181" s="7">
        <v>11.6</v>
      </c>
      <c r="F181" s="7">
        <v>34.5</v>
      </c>
      <c r="G181" s="7">
        <v>88.5</v>
      </c>
      <c r="H181" s="7">
        <v>160</v>
      </c>
      <c r="I181" s="7"/>
      <c r="J181" s="7">
        <v>3.9</v>
      </c>
      <c r="K181" s="7">
        <v>7</v>
      </c>
      <c r="L181" s="7">
        <v>8</v>
      </c>
      <c r="M181" s="7">
        <v>29</v>
      </c>
      <c r="N181" s="7">
        <v>0.9</v>
      </c>
      <c r="O181" s="7">
        <v>139</v>
      </c>
      <c r="P181" s="7">
        <v>213</v>
      </c>
      <c r="Q181" s="7">
        <v>244</v>
      </c>
      <c r="R181" s="7">
        <v>69.45</v>
      </c>
      <c r="S181" s="7">
        <v>67.150000000000006</v>
      </c>
      <c r="T181" s="7">
        <f t="shared" si="8"/>
        <v>2.2999999999999972</v>
      </c>
      <c r="U181" s="7">
        <v>240</v>
      </c>
      <c r="V181" s="7">
        <v>61</v>
      </c>
      <c r="W181" s="7">
        <v>17</v>
      </c>
      <c r="X181" s="5"/>
      <c r="Y181" s="5">
        <v>2640</v>
      </c>
      <c r="Z181" s="5">
        <v>14.31</v>
      </c>
      <c r="AA181" s="5">
        <v>7.7</v>
      </c>
      <c r="AB181" s="5">
        <v>137</v>
      </c>
      <c r="AC181" s="5">
        <v>4.2</v>
      </c>
      <c r="AD181" s="5"/>
      <c r="AE181" s="5">
        <v>10.199999999999999</v>
      </c>
      <c r="AF181">
        <f t="shared" si="9"/>
        <v>66.3</v>
      </c>
      <c r="AG181" s="5">
        <v>6.5</v>
      </c>
      <c r="AH181" s="5">
        <f>VLOOKUP(A181,[1]HDLAB!$D$1:$BI$65536,58,0)</f>
        <v>0.72</v>
      </c>
      <c r="AI181" s="5">
        <f>VLOOKUP(A181,[1]HDLAB!$D$1:$BK$65536,60,0)</f>
        <v>1.28</v>
      </c>
      <c r="AJ181" s="8">
        <f>VLOOKUP(A181,[1]HDLAB!$D$1:$CA$65536,76,0)</f>
        <v>1.5032260525476153</v>
      </c>
      <c r="AK181" s="5"/>
      <c r="AL181" s="5"/>
      <c r="AM181" s="5">
        <v>72</v>
      </c>
      <c r="AN181" s="5">
        <v>360</v>
      </c>
      <c r="AO181" s="5">
        <v>12.4</v>
      </c>
      <c r="AP181" s="9">
        <f>VLOOKUP(A181,[1]TAST!$B$1:$F$65536,5,0)</f>
        <v>0.2</v>
      </c>
      <c r="AQ181" s="5"/>
      <c r="AR181" s="5"/>
      <c r="AS181" s="5"/>
      <c r="AT181" s="5">
        <f>VLOOKUP(A181,[1]HDLAB!$D$1:$BS$65536,68,0)</f>
        <v>0</v>
      </c>
      <c r="AU181" s="5"/>
      <c r="AV181" s="5">
        <v>1.3</v>
      </c>
      <c r="AW181" s="5">
        <v>6.6</v>
      </c>
      <c r="AX181" s="5"/>
      <c r="AY181" s="5"/>
      <c r="AZ181" s="5">
        <v>0</v>
      </c>
      <c r="BA181" s="5">
        <v>0</v>
      </c>
      <c r="BB181" s="10">
        <f t="shared" si="10"/>
        <v>3.4251675353685736E-2</v>
      </c>
      <c r="BC181" s="11">
        <f t="shared" si="11"/>
        <v>9.4529999999999887</v>
      </c>
      <c r="BD181">
        <f>VLOOKUP(A181,[1]RHe!$B$1:$E$65536,4,0)</f>
        <v>32.1</v>
      </c>
      <c r="BG181" s="5"/>
      <c r="BH181" s="5"/>
      <c r="BI181" s="5"/>
      <c r="BJ181" s="5"/>
      <c r="BK181" s="5"/>
      <c r="BL181" s="5"/>
      <c r="BM181" s="5"/>
      <c r="BN181" s="5"/>
    </row>
    <row r="182" spans="1:66" customFormat="1">
      <c r="A182" s="5" t="s">
        <v>234</v>
      </c>
      <c r="B182" s="5">
        <v>1120308</v>
      </c>
      <c r="C182" s="7">
        <v>5.93</v>
      </c>
      <c r="D182" s="7">
        <v>3.24</v>
      </c>
      <c r="E182" s="7">
        <v>9.3000000000000007</v>
      </c>
      <c r="F182" s="7">
        <v>28.7</v>
      </c>
      <c r="G182" s="7">
        <v>88.6</v>
      </c>
      <c r="H182" s="7">
        <v>152</v>
      </c>
      <c r="I182" s="7"/>
      <c r="J182" s="7">
        <v>4.0999999999999996</v>
      </c>
      <c r="K182" s="7">
        <v>22</v>
      </c>
      <c r="L182" s="7">
        <v>17</v>
      </c>
      <c r="M182" s="7">
        <v>59</v>
      </c>
      <c r="N182" s="7">
        <v>0.7</v>
      </c>
      <c r="O182" s="7">
        <v>137</v>
      </c>
      <c r="P182" s="7">
        <v>156</v>
      </c>
      <c r="Q182" s="7">
        <v>171</v>
      </c>
      <c r="R182" s="7">
        <v>66.95</v>
      </c>
      <c r="S182" s="7">
        <v>63.9</v>
      </c>
      <c r="T182" s="7">
        <f t="shared" si="8"/>
        <v>3.0500000000000043</v>
      </c>
      <c r="U182" s="7">
        <v>230</v>
      </c>
      <c r="V182" s="7">
        <v>95</v>
      </c>
      <c r="W182" s="7">
        <v>24</v>
      </c>
      <c r="X182" s="5"/>
      <c r="Y182" s="5">
        <v>2640</v>
      </c>
      <c r="Z182" s="5">
        <v>8.41</v>
      </c>
      <c r="AA182" s="5">
        <v>8.1999999999999993</v>
      </c>
      <c r="AB182" s="5">
        <v>137</v>
      </c>
      <c r="AC182" s="5">
        <v>5.6</v>
      </c>
      <c r="AD182" s="5"/>
      <c r="AE182" s="5">
        <v>10</v>
      </c>
      <c r="AF182">
        <f t="shared" si="9"/>
        <v>60</v>
      </c>
      <c r="AG182" s="5">
        <v>6</v>
      </c>
      <c r="AH182" s="5">
        <f>VLOOKUP(A182,[1]HDLAB!$D$1:$BI$65536,58,0)</f>
        <v>0.75</v>
      </c>
      <c r="AI182" s="5">
        <f>VLOOKUP(A182,[1]HDLAB!$D$1:$BK$65536,60,0)</f>
        <v>1.38</v>
      </c>
      <c r="AJ182" s="8">
        <f>VLOOKUP(A182,[1]HDLAB!$D$1:$CA$65536,76,0)</f>
        <v>1.6538350463789069</v>
      </c>
      <c r="AK182" s="5"/>
      <c r="AL182" s="5"/>
      <c r="AM182" s="5">
        <v>40</v>
      </c>
      <c r="AN182" s="5">
        <v>278</v>
      </c>
      <c r="AO182" s="5">
        <v>582.20000000000005</v>
      </c>
      <c r="AP182" s="9">
        <f>VLOOKUP(A182,[1]TAST!$B$1:$F$65536,5,0)</f>
        <v>0.14388489208633093</v>
      </c>
      <c r="AQ182" s="5"/>
      <c r="AR182" s="5"/>
      <c r="AS182" s="5"/>
      <c r="AT182" s="5">
        <f>VLOOKUP(A182,[1]HDLAB!$D$1:$BS$65536,68,0)</f>
        <v>819</v>
      </c>
      <c r="AU182" s="5"/>
      <c r="AV182" s="5">
        <v>1.5</v>
      </c>
      <c r="AW182" s="5">
        <v>7.7</v>
      </c>
      <c r="AX182" s="5"/>
      <c r="AY182" s="5"/>
      <c r="AZ182" s="5">
        <v>1.5</v>
      </c>
      <c r="BA182" s="5">
        <v>50</v>
      </c>
      <c r="BB182" s="10">
        <f t="shared" si="10"/>
        <v>4.773082942097033E-2</v>
      </c>
      <c r="BC182" s="11">
        <f t="shared" si="11"/>
        <v>12.535500000000019</v>
      </c>
      <c r="BD182">
        <f>VLOOKUP(A182,[1]RHe!$B$1:$E$65536,4,0)</f>
        <v>30</v>
      </c>
      <c r="BG182" s="5"/>
      <c r="BH182" s="5"/>
      <c r="BI182" s="5"/>
      <c r="BJ182" s="5"/>
      <c r="BK182" s="5"/>
      <c r="BL182" s="5"/>
      <c r="BM182" s="5"/>
      <c r="BN182" s="5"/>
    </row>
    <row r="183" spans="1:66" customFormat="1">
      <c r="A183" s="5" t="s">
        <v>235</v>
      </c>
      <c r="B183" s="5">
        <v>1120308</v>
      </c>
      <c r="C183" s="7">
        <v>8.89</v>
      </c>
      <c r="D183" s="7">
        <v>3.28</v>
      </c>
      <c r="E183" s="7">
        <v>10.6</v>
      </c>
      <c r="F183" s="7">
        <v>33.700000000000003</v>
      </c>
      <c r="G183" s="7">
        <v>102.7</v>
      </c>
      <c r="H183" s="7">
        <v>167</v>
      </c>
      <c r="I183" s="7"/>
      <c r="J183" s="7">
        <v>3.9</v>
      </c>
      <c r="K183" s="7">
        <v>17</v>
      </c>
      <c r="L183" s="7">
        <v>8</v>
      </c>
      <c r="M183" s="7">
        <v>70</v>
      </c>
      <c r="N183" s="7">
        <v>1.1000000000000001</v>
      </c>
      <c r="O183" s="7">
        <v>133</v>
      </c>
      <c r="P183" s="7">
        <v>116</v>
      </c>
      <c r="Q183" s="7"/>
      <c r="R183" s="7">
        <v>38.6</v>
      </c>
      <c r="S183" s="7">
        <v>35.799999999999997</v>
      </c>
      <c r="T183" s="7">
        <f t="shared" si="8"/>
        <v>2.8000000000000043</v>
      </c>
      <c r="U183" s="7">
        <v>210</v>
      </c>
      <c r="V183" s="7">
        <v>76</v>
      </c>
      <c r="W183" s="7">
        <v>12</v>
      </c>
      <c r="X183" s="5"/>
      <c r="Y183" s="5">
        <v>2640</v>
      </c>
      <c r="Z183" s="5">
        <v>7.31</v>
      </c>
      <c r="AA183" s="5">
        <v>4.4000000000000004</v>
      </c>
      <c r="AB183" s="5">
        <v>140</v>
      </c>
      <c r="AC183" s="5">
        <v>4.0999999999999996</v>
      </c>
      <c r="AD183" s="5"/>
      <c r="AE183" s="5">
        <v>7.1</v>
      </c>
      <c r="AF183">
        <f t="shared" si="9"/>
        <v>19.170000000000002</v>
      </c>
      <c r="AG183" s="5">
        <v>2.7</v>
      </c>
      <c r="AH183" s="5">
        <f>VLOOKUP(A183,[1]HDLAB!$D$1:$BI$65536,58,0)</f>
        <v>0.84</v>
      </c>
      <c r="AI183" s="5">
        <f>VLOOKUP(A183,[1]HDLAB!$D$1:$BK$65536,60,0)</f>
        <v>1.85</v>
      </c>
      <c r="AJ183" s="8">
        <f>VLOOKUP(A183,[1]HDLAB!$D$1:$CA$65536,76,0)</f>
        <v>2.310657453540824</v>
      </c>
      <c r="AK183" s="5"/>
      <c r="AL183" s="5"/>
      <c r="AM183" s="5">
        <v>82</v>
      </c>
      <c r="AN183" s="5">
        <v>238</v>
      </c>
      <c r="AO183" s="5">
        <v>747.1</v>
      </c>
      <c r="AP183" s="9">
        <f>VLOOKUP(A183,[1]TAST!$B$1:$F$65536,5,0)</f>
        <v>0.34453781512605042</v>
      </c>
      <c r="AQ183" s="5"/>
      <c r="AR183" s="5"/>
      <c r="AS183" s="5"/>
      <c r="AT183" s="5">
        <f>VLOOKUP(A183,[1]HDLAB!$D$1:$BS$65536,68,0)</f>
        <v>0</v>
      </c>
      <c r="AU183" s="5"/>
      <c r="AV183" s="5">
        <v>1.66</v>
      </c>
      <c r="AW183" s="5"/>
      <c r="AX183" s="5"/>
      <c r="AY183" s="5"/>
      <c r="AZ183" s="5">
        <v>0</v>
      </c>
      <c r="BA183" s="5">
        <v>0</v>
      </c>
      <c r="BB183" s="10">
        <f t="shared" si="10"/>
        <v>7.8212290502793422E-2</v>
      </c>
      <c r="BC183" s="11">
        <f t="shared" si="11"/>
        <v>11.760000000000018</v>
      </c>
      <c r="BD183">
        <f>VLOOKUP(A183,[1]RHe!$B$1:$E$65536,4,0)</f>
        <v>33.1</v>
      </c>
      <c r="BG183" s="5"/>
      <c r="BH183" s="5"/>
      <c r="BI183" s="5"/>
      <c r="BJ183" s="5"/>
      <c r="BK183" s="5"/>
      <c r="BL183" s="5"/>
      <c r="BM183" s="5"/>
      <c r="BN183" s="5"/>
    </row>
    <row r="184" spans="1:66" customFormat="1">
      <c r="A184" s="5" t="s">
        <v>236</v>
      </c>
      <c r="B184" s="5">
        <v>1120308</v>
      </c>
      <c r="C184" s="7">
        <v>7.48</v>
      </c>
      <c r="D184" s="7">
        <v>3.03</v>
      </c>
      <c r="E184" s="7">
        <v>9.9</v>
      </c>
      <c r="F184" s="7">
        <v>31.2</v>
      </c>
      <c r="G184" s="7">
        <v>103</v>
      </c>
      <c r="H184" s="7">
        <v>157</v>
      </c>
      <c r="I184" s="7"/>
      <c r="J184" s="7">
        <v>3.1</v>
      </c>
      <c r="K184" s="7">
        <v>18</v>
      </c>
      <c r="L184" s="7">
        <v>8</v>
      </c>
      <c r="M184" s="7">
        <v>77</v>
      </c>
      <c r="N184" s="7">
        <v>0.7</v>
      </c>
      <c r="O184" s="7">
        <v>160</v>
      </c>
      <c r="P184" s="7">
        <v>145</v>
      </c>
      <c r="Q184" s="7">
        <v>183</v>
      </c>
      <c r="R184" s="7">
        <v>62.8</v>
      </c>
      <c r="S184" s="7">
        <v>62.2</v>
      </c>
      <c r="T184" s="7">
        <f t="shared" si="8"/>
        <v>0.59999999999999432</v>
      </c>
      <c r="U184" s="7">
        <v>210</v>
      </c>
      <c r="V184" s="7">
        <v>46</v>
      </c>
      <c r="W184" s="7">
        <v>12</v>
      </c>
      <c r="X184" s="5"/>
      <c r="Y184" s="5">
        <v>2640</v>
      </c>
      <c r="Z184" s="5">
        <v>8.1300000000000008</v>
      </c>
      <c r="AA184" s="5">
        <v>7.9</v>
      </c>
      <c r="AB184" s="5">
        <v>141</v>
      </c>
      <c r="AC184" s="5">
        <v>4.4000000000000004</v>
      </c>
      <c r="AD184" s="5"/>
      <c r="AE184" s="5">
        <v>8.1999999999999993</v>
      </c>
      <c r="AF184">
        <f t="shared" si="9"/>
        <v>56.58</v>
      </c>
      <c r="AG184" s="5">
        <v>6.9</v>
      </c>
      <c r="AH184" s="5">
        <f>VLOOKUP(A184,[1]HDLAB!$D$1:$BI$65536,58,0)</f>
        <v>0.74</v>
      </c>
      <c r="AI184" s="5">
        <f>VLOOKUP(A184,[1]HDLAB!$D$1:$BK$65536,60,0)</f>
        <v>1.34</v>
      </c>
      <c r="AJ184" s="8">
        <f>VLOOKUP(A184,[1]HDLAB!$D$1:$CA$65536,76,0)</f>
        <v>1.487054503744009</v>
      </c>
      <c r="AK184" s="5"/>
      <c r="AL184" s="5"/>
      <c r="AM184" s="5">
        <v>32</v>
      </c>
      <c r="AN184" s="5">
        <v>169</v>
      </c>
      <c r="AO184" s="5">
        <v>945.2</v>
      </c>
      <c r="AP184" s="9">
        <f>VLOOKUP(A184,[1]TAST!$B$1:$F$65536,5,0)</f>
        <v>0.1893491124260355</v>
      </c>
      <c r="AQ184" s="5"/>
      <c r="AR184" s="5"/>
      <c r="AS184" s="5"/>
      <c r="AT184" s="5">
        <f>VLOOKUP(A184,[1]HDLAB!$D$1:$BS$65536,68,0)</f>
        <v>0</v>
      </c>
      <c r="AU184" s="5"/>
      <c r="AV184" s="5">
        <v>1.1000000000000001</v>
      </c>
      <c r="AW184" s="5">
        <v>5.8</v>
      </c>
      <c r="AX184" s="5"/>
      <c r="AY184" s="5"/>
      <c r="AZ184" s="5">
        <v>0.75</v>
      </c>
      <c r="BA184" s="5">
        <v>25</v>
      </c>
      <c r="BB184" s="10">
        <f t="shared" si="10"/>
        <v>9.6463022508037673E-3</v>
      </c>
      <c r="BC184" s="11">
        <f t="shared" si="11"/>
        <v>2.5379999999999758</v>
      </c>
      <c r="BD184">
        <f>VLOOKUP(A184,[1]RHe!$B$1:$E$65536,4,0)</f>
        <v>30.5</v>
      </c>
      <c r="BG184" s="5"/>
      <c r="BH184" s="5"/>
      <c r="BI184" s="5"/>
      <c r="BJ184" s="5"/>
      <c r="BK184" s="5"/>
      <c r="BL184" s="5"/>
      <c r="BM184" s="5"/>
      <c r="BN184" s="5"/>
    </row>
    <row r="185" spans="1:66" customFormat="1">
      <c r="A185" s="5" t="s">
        <v>237</v>
      </c>
      <c r="B185" s="5">
        <v>1120308</v>
      </c>
      <c r="C185" s="7">
        <v>4.6500000000000004</v>
      </c>
      <c r="D185" s="7">
        <v>4.0999999999999996</v>
      </c>
      <c r="E185" s="7">
        <v>12.5</v>
      </c>
      <c r="F185" s="7">
        <v>36.799999999999997</v>
      </c>
      <c r="G185" s="7">
        <v>89.8</v>
      </c>
      <c r="H185" s="7">
        <v>264</v>
      </c>
      <c r="I185" s="7"/>
      <c r="J185" s="7">
        <v>4.5999999999999996</v>
      </c>
      <c r="K185" s="7">
        <v>14</v>
      </c>
      <c r="L185" s="7">
        <v>5</v>
      </c>
      <c r="M185" s="7">
        <v>60</v>
      </c>
      <c r="N185" s="7">
        <v>0.6</v>
      </c>
      <c r="O185" s="7">
        <v>122</v>
      </c>
      <c r="P185" s="7">
        <v>154</v>
      </c>
      <c r="Q185" s="7">
        <v>115</v>
      </c>
      <c r="R185" s="7">
        <v>84.25</v>
      </c>
      <c r="S185" s="7">
        <v>79.75</v>
      </c>
      <c r="T185" s="7">
        <f t="shared" si="8"/>
        <v>4.5</v>
      </c>
      <c r="U185" s="7">
        <v>240</v>
      </c>
      <c r="V185" s="7">
        <v>86</v>
      </c>
      <c r="W185" s="7">
        <v>28</v>
      </c>
      <c r="X185" s="5"/>
      <c r="Y185" s="5">
        <v>2640</v>
      </c>
      <c r="Z185" s="5">
        <v>13.68</v>
      </c>
      <c r="AA185" s="5">
        <v>6.9</v>
      </c>
      <c r="AB185" s="5">
        <v>132</v>
      </c>
      <c r="AC185" s="5">
        <v>5.5</v>
      </c>
      <c r="AD185" s="5"/>
      <c r="AE185" s="5">
        <v>9.1999999999999993</v>
      </c>
      <c r="AF185">
        <f t="shared" si="9"/>
        <v>69</v>
      </c>
      <c r="AG185" s="5">
        <v>7.5</v>
      </c>
      <c r="AH185" s="5">
        <f>VLOOKUP(A185,[1]HDLAB!$D$1:$BI$65536,58,0)</f>
        <v>0.67</v>
      </c>
      <c r="AI185" s="5">
        <f>VLOOKUP(A185,[1]HDLAB!$D$1:$BK$65536,60,0)</f>
        <v>1.1200000000000001</v>
      </c>
      <c r="AJ185" s="8">
        <f>VLOOKUP(A185,[1]HDLAB!$D$1:$CA$65536,76,0)</f>
        <v>1.3870059067405871</v>
      </c>
      <c r="AK185" s="5"/>
      <c r="AL185" s="5"/>
      <c r="AM185" s="5">
        <v>54</v>
      </c>
      <c r="AN185" s="5">
        <v>283</v>
      </c>
      <c r="AO185" s="5">
        <v>416.3</v>
      </c>
      <c r="AP185" s="9">
        <f>VLOOKUP(A185,[1]TAST!$B$1:$F$65536,5,0)</f>
        <v>0.19081272084805653</v>
      </c>
      <c r="AQ185" s="5"/>
      <c r="AR185" s="5"/>
      <c r="AS185" s="5"/>
      <c r="AT185" s="5">
        <f>VLOOKUP(A185,[1]HDLAB!$D$1:$BS$65536,68,0)</f>
        <v>0</v>
      </c>
      <c r="AU185" s="5"/>
      <c r="AV185" s="5">
        <v>1.28</v>
      </c>
      <c r="AW185" s="5">
        <v>5.8</v>
      </c>
      <c r="AX185" s="5"/>
      <c r="AY185" s="5"/>
      <c r="AZ185" s="5">
        <v>0</v>
      </c>
      <c r="BA185" s="5">
        <v>25</v>
      </c>
      <c r="BB185" s="10">
        <f t="shared" si="10"/>
        <v>5.6426332288401257E-2</v>
      </c>
      <c r="BC185" s="11">
        <f t="shared" si="11"/>
        <v>17.82</v>
      </c>
      <c r="BD185">
        <f>VLOOKUP(A185,[1]RHe!$B$1:$E$65536,4,0)</f>
        <v>36.299999999999997</v>
      </c>
      <c r="BG185" s="5"/>
      <c r="BH185" s="5"/>
      <c r="BI185" s="5"/>
      <c r="BJ185" s="5"/>
      <c r="BK185" s="5"/>
      <c r="BL185" s="5"/>
      <c r="BM185" s="5"/>
    </row>
    <row r="186" spans="1:66" customFormat="1">
      <c r="A186" s="5" t="s">
        <v>238</v>
      </c>
      <c r="B186" s="5">
        <v>1120306</v>
      </c>
      <c r="C186" s="7">
        <v>8.11</v>
      </c>
      <c r="D186" s="7">
        <v>3.22</v>
      </c>
      <c r="E186" s="7">
        <v>9.6</v>
      </c>
      <c r="F186" s="7">
        <v>29.2</v>
      </c>
      <c r="G186" s="7">
        <v>90.7</v>
      </c>
      <c r="H186" s="7">
        <v>204</v>
      </c>
      <c r="I186" s="7"/>
      <c r="J186" s="7">
        <v>3.9</v>
      </c>
      <c r="K186" s="7">
        <v>33</v>
      </c>
      <c r="L186" s="7">
        <v>42</v>
      </c>
      <c r="M186" s="7">
        <v>85</v>
      </c>
      <c r="N186" s="7">
        <v>0.5</v>
      </c>
      <c r="O186" s="7">
        <v>166</v>
      </c>
      <c r="P186" s="7">
        <v>115</v>
      </c>
      <c r="Q186" s="7">
        <v>151</v>
      </c>
      <c r="R186" s="7">
        <v>61.95</v>
      </c>
      <c r="S186" s="7">
        <v>60</v>
      </c>
      <c r="T186" s="7">
        <f t="shared" si="8"/>
        <v>1.9500000000000028</v>
      </c>
      <c r="U186" s="7">
        <v>240</v>
      </c>
      <c r="V186" s="7">
        <v>82</v>
      </c>
      <c r="W186" s="7">
        <v>17</v>
      </c>
      <c r="X186" s="5"/>
      <c r="Y186" s="5">
        <v>2640</v>
      </c>
      <c r="Z186" s="5">
        <v>10.97</v>
      </c>
      <c r="AA186" s="5">
        <v>7.3</v>
      </c>
      <c r="AB186" s="5">
        <v>137</v>
      </c>
      <c r="AC186" s="5">
        <v>5.7</v>
      </c>
      <c r="AD186" s="5"/>
      <c r="AE186" s="5">
        <v>8.8000000000000007</v>
      </c>
      <c r="AF186">
        <f t="shared" si="9"/>
        <v>47.52000000000001</v>
      </c>
      <c r="AG186" s="5">
        <v>5.4</v>
      </c>
      <c r="AH186" s="5">
        <f>VLOOKUP(A186,[1]HDLAB!$D$1:$BI$65536,58,0)</f>
        <v>0.79</v>
      </c>
      <c r="AI186" s="5">
        <f>VLOOKUP(A186,[1]HDLAB!$D$1:$BK$65536,60,0)</f>
        <v>1.57</v>
      </c>
      <c r="AJ186" s="8">
        <f>VLOOKUP(A186,[1]HDLAB!$D$1:$CA$65536,76,0)</f>
        <v>1.8475767807098247</v>
      </c>
      <c r="AK186" s="5"/>
      <c r="AL186" s="5"/>
      <c r="AM186" s="5">
        <v>49</v>
      </c>
      <c r="AN186" s="5">
        <v>267</v>
      </c>
      <c r="AO186" s="5">
        <v>494.4</v>
      </c>
      <c r="AP186" s="9">
        <f>VLOOKUP(A186,[1]TAST!$B$1:$F$65536,5,0)</f>
        <v>0.18352059925093633</v>
      </c>
      <c r="AQ186" s="5"/>
      <c r="AR186" s="5"/>
      <c r="AS186" s="5"/>
      <c r="AT186" s="5">
        <f>VLOOKUP(A186,[1]HDLAB!$D$1:$BS$65536,68,0)</f>
        <v>0</v>
      </c>
      <c r="AU186" s="5"/>
      <c r="AV186" s="5">
        <v>1.54</v>
      </c>
      <c r="AW186" s="5">
        <v>7.3</v>
      </c>
      <c r="AX186" s="5"/>
      <c r="AY186" s="5"/>
      <c r="AZ186" s="5">
        <v>0</v>
      </c>
      <c r="BA186" s="5">
        <v>25</v>
      </c>
      <c r="BB186" s="10">
        <f t="shared" si="10"/>
        <v>3.250000000000005E-2</v>
      </c>
      <c r="BC186" s="11">
        <f t="shared" si="11"/>
        <v>8.0145000000000124</v>
      </c>
      <c r="BD186">
        <f>VLOOKUP(A186,[1]RHe!$B$1:$E$65536,4,0)</f>
        <v>33.299999999999997</v>
      </c>
      <c r="BG186" s="5"/>
      <c r="BH186" s="5"/>
      <c r="BI186" s="5"/>
      <c r="BJ186" s="5"/>
      <c r="BK186" s="5"/>
      <c r="BL186" s="5"/>
      <c r="BM186" s="5"/>
      <c r="BN186" s="5"/>
    </row>
    <row r="187" spans="1:66" customFormat="1">
      <c r="A187" s="5" t="s">
        <v>239</v>
      </c>
      <c r="B187" s="5">
        <v>1120308</v>
      </c>
      <c r="C187" s="7">
        <v>5.78</v>
      </c>
      <c r="D187" s="7">
        <v>3.55</v>
      </c>
      <c r="E187" s="7">
        <v>11.6</v>
      </c>
      <c r="F187" s="7">
        <v>33</v>
      </c>
      <c r="G187" s="7">
        <v>93</v>
      </c>
      <c r="H187" s="7">
        <v>189</v>
      </c>
      <c r="I187" s="7"/>
      <c r="J187" s="7">
        <v>4</v>
      </c>
      <c r="K187" s="7">
        <v>9</v>
      </c>
      <c r="L187" s="7">
        <v>17</v>
      </c>
      <c r="M187" s="7">
        <v>93</v>
      </c>
      <c r="N187" s="7">
        <v>0.9</v>
      </c>
      <c r="O187" s="7">
        <v>138</v>
      </c>
      <c r="P187" s="7">
        <v>105</v>
      </c>
      <c r="Q187" s="7">
        <v>166</v>
      </c>
      <c r="R187" s="7">
        <v>61.05</v>
      </c>
      <c r="S187" s="7">
        <v>58.9</v>
      </c>
      <c r="T187" s="7">
        <f t="shared" si="8"/>
        <v>2.1499999999999986</v>
      </c>
      <c r="U187" s="7">
        <v>240</v>
      </c>
      <c r="V187" s="7">
        <v>51</v>
      </c>
      <c r="W187" s="7">
        <v>11</v>
      </c>
      <c r="X187" s="5"/>
      <c r="Y187" s="5">
        <v>2640</v>
      </c>
      <c r="Z187" s="5">
        <v>11.31</v>
      </c>
      <c r="AA187" s="5">
        <v>5.8</v>
      </c>
      <c r="AB187" s="5">
        <v>137</v>
      </c>
      <c r="AC187" s="5">
        <v>4.8</v>
      </c>
      <c r="AD187" s="5"/>
      <c r="AE187" s="5">
        <v>9.5</v>
      </c>
      <c r="AF187">
        <f t="shared" si="9"/>
        <v>38.949999999999996</v>
      </c>
      <c r="AG187" s="5">
        <v>4.0999999999999996</v>
      </c>
      <c r="AH187" s="5">
        <f>VLOOKUP(A187,[1]HDLAB!$D$1:$BI$65536,58,0)</f>
        <v>0.78</v>
      </c>
      <c r="AI187" s="5">
        <f>VLOOKUP(A187,[1]HDLAB!$D$1:$BK$65536,60,0)</f>
        <v>1.53</v>
      </c>
      <c r="AJ187" s="8">
        <f>VLOOKUP(A187,[1]HDLAB!$D$1:$CA$65536,76,0)</f>
        <v>1.8129803491167487</v>
      </c>
      <c r="AK187" s="5"/>
      <c r="AL187" s="5"/>
      <c r="AM187" s="5">
        <v>81</v>
      </c>
      <c r="AN187" s="5">
        <v>244</v>
      </c>
      <c r="AO187" s="5">
        <v>385.4</v>
      </c>
      <c r="AP187" s="9">
        <f>VLOOKUP(A187,[1]TAST!$B$1:$F$65536,5,0)</f>
        <v>0.33196721311475408</v>
      </c>
      <c r="AQ187" s="5"/>
      <c r="AR187" s="5"/>
      <c r="AS187" s="5"/>
      <c r="AT187" s="5">
        <f>VLOOKUP(A187,[1]HDLAB!$D$1:$BS$65536,68,0)</f>
        <v>0</v>
      </c>
      <c r="AU187" s="5"/>
      <c r="AV187" s="5">
        <v>1.34</v>
      </c>
      <c r="AW187" s="5">
        <v>5.8</v>
      </c>
      <c r="AX187" s="5"/>
      <c r="AY187" s="5"/>
      <c r="AZ187" s="5">
        <v>0.75</v>
      </c>
      <c r="BA187" s="5">
        <v>12.5</v>
      </c>
      <c r="BB187" s="10">
        <f t="shared" si="10"/>
        <v>3.6502546689303882E-2</v>
      </c>
      <c r="BC187" s="11">
        <f t="shared" si="11"/>
        <v>8.8364999999999938</v>
      </c>
      <c r="BD187">
        <f>VLOOKUP(A187,[1]RHe!$B$1:$E$65536,4,0)</f>
        <v>36.799999999999997</v>
      </c>
      <c r="BG187" s="5"/>
      <c r="BH187" s="5"/>
      <c r="BI187" s="5"/>
      <c r="BJ187" s="5"/>
      <c r="BK187" s="5"/>
      <c r="BL187" s="5"/>
      <c r="BM187" s="5"/>
      <c r="BN187" s="5"/>
    </row>
    <row r="188" spans="1:66" customFormat="1">
      <c r="A188" s="5" t="s">
        <v>240</v>
      </c>
      <c r="B188" s="5">
        <v>1120308</v>
      </c>
      <c r="C188" s="7">
        <v>7.01</v>
      </c>
      <c r="D188" s="7">
        <v>4.78</v>
      </c>
      <c r="E188" s="7">
        <v>10.6</v>
      </c>
      <c r="F188" s="7">
        <v>33.9</v>
      </c>
      <c r="G188" s="7">
        <v>70.900000000000006</v>
      </c>
      <c r="H188" s="7">
        <v>171</v>
      </c>
      <c r="I188" s="7"/>
      <c r="J188" s="7">
        <v>4.0999999999999996</v>
      </c>
      <c r="K188" s="7">
        <v>15</v>
      </c>
      <c r="L188" s="7">
        <v>15</v>
      </c>
      <c r="M188" s="7">
        <v>44</v>
      </c>
      <c r="N188" s="7">
        <v>1</v>
      </c>
      <c r="O188" s="7">
        <v>164</v>
      </c>
      <c r="P188" s="7">
        <v>127</v>
      </c>
      <c r="Q188" s="7">
        <v>103</v>
      </c>
      <c r="R188" s="7">
        <v>58.8</v>
      </c>
      <c r="S188" s="7">
        <v>56.75</v>
      </c>
      <c r="T188" s="7">
        <f t="shared" si="8"/>
        <v>2.0499999999999972</v>
      </c>
      <c r="U188" s="7">
        <v>210</v>
      </c>
      <c r="V188" s="7">
        <v>77</v>
      </c>
      <c r="W188" s="7">
        <v>22</v>
      </c>
      <c r="X188" s="5"/>
      <c r="Y188" s="5">
        <v>2640</v>
      </c>
      <c r="Z188" s="5">
        <v>11.08</v>
      </c>
      <c r="AA188" s="5">
        <v>7.9</v>
      </c>
      <c r="AB188" s="5">
        <v>137</v>
      </c>
      <c r="AC188" s="5">
        <v>5.3</v>
      </c>
      <c r="AD188" s="5"/>
      <c r="AE188" s="5">
        <v>8.6</v>
      </c>
      <c r="AF188">
        <f t="shared" si="9"/>
        <v>62.779999999999994</v>
      </c>
      <c r="AG188" s="5">
        <v>7.3</v>
      </c>
      <c r="AH188" s="5">
        <f>VLOOKUP(A188,[1]HDLAB!$D$1:$BI$65536,58,0)</f>
        <v>0.71</v>
      </c>
      <c r="AI188" s="5">
        <f>VLOOKUP(A188,[1]HDLAB!$D$1:$BK$65536,60,0)</f>
        <v>1.25</v>
      </c>
      <c r="AJ188" s="8">
        <f>VLOOKUP(A188,[1]HDLAB!$D$1:$CA$65536,76,0)</f>
        <v>1.4642737714677447</v>
      </c>
      <c r="AK188" s="5"/>
      <c r="AL188" s="5"/>
      <c r="AM188" s="5">
        <v>85</v>
      </c>
      <c r="AN188" s="5">
        <v>193</v>
      </c>
      <c r="AO188" s="5">
        <v>481.1</v>
      </c>
      <c r="AP188" s="9">
        <f>VLOOKUP(A188,[1]TAST!$B$1:$F$65536,5,0)</f>
        <v>0.44041450777202074</v>
      </c>
      <c r="AQ188" s="5"/>
      <c r="AR188" s="5"/>
      <c r="AS188" s="5"/>
      <c r="AT188" s="5">
        <f>VLOOKUP(A188,[1]HDLAB!$D$1:$BS$65536,68,0)</f>
        <v>0</v>
      </c>
      <c r="AU188" s="5"/>
      <c r="AV188" s="5">
        <v>1.2</v>
      </c>
      <c r="AW188" s="5">
        <v>6.9</v>
      </c>
      <c r="AX188" s="5"/>
      <c r="AY188" s="5"/>
      <c r="AZ188" s="5">
        <v>0</v>
      </c>
      <c r="BA188" s="5">
        <v>50</v>
      </c>
      <c r="BB188" s="10">
        <f t="shared" si="10"/>
        <v>3.6123348017621099E-2</v>
      </c>
      <c r="BC188" s="11">
        <f t="shared" si="11"/>
        <v>8.4254999999999889</v>
      </c>
      <c r="BD188">
        <f>VLOOKUP(A188,[1]RHe!$B$1:$E$65536,4,0)</f>
        <v>24.8</v>
      </c>
      <c r="BG188" s="5"/>
      <c r="BH188" s="5"/>
      <c r="BI188" s="5"/>
      <c r="BJ188" s="5"/>
      <c r="BK188" s="5"/>
      <c r="BL188" s="5"/>
      <c r="BM188" s="5"/>
      <c r="BN188" s="5"/>
    </row>
    <row r="189" spans="1:66" customFormat="1">
      <c r="A189" s="5" t="s">
        <v>241</v>
      </c>
      <c r="B189" s="5">
        <v>1120308</v>
      </c>
      <c r="C189" s="7">
        <v>8.1300000000000008</v>
      </c>
      <c r="D189" s="7">
        <v>3.8</v>
      </c>
      <c r="E189" s="7">
        <v>11.3</v>
      </c>
      <c r="F189" s="7">
        <v>33.799999999999997</v>
      </c>
      <c r="G189" s="7">
        <v>88.9</v>
      </c>
      <c r="H189" s="7">
        <v>170</v>
      </c>
      <c r="I189" s="7"/>
      <c r="J189" s="7">
        <v>4.0999999999999996</v>
      </c>
      <c r="K189" s="7">
        <v>12</v>
      </c>
      <c r="L189" s="7">
        <v>14</v>
      </c>
      <c r="M189" s="7">
        <v>55</v>
      </c>
      <c r="N189" s="7">
        <v>0.8</v>
      </c>
      <c r="O189" s="7">
        <v>161</v>
      </c>
      <c r="P189" s="7">
        <v>224</v>
      </c>
      <c r="Q189" s="7"/>
      <c r="R189" s="7">
        <v>59.1</v>
      </c>
      <c r="S189" s="7">
        <v>57</v>
      </c>
      <c r="T189" s="7">
        <f t="shared" si="8"/>
        <v>2.1000000000000014</v>
      </c>
      <c r="U189" s="7">
        <v>225</v>
      </c>
      <c r="V189" s="7">
        <v>79</v>
      </c>
      <c r="W189" s="7">
        <v>16</v>
      </c>
      <c r="X189" s="5"/>
      <c r="Y189" s="5">
        <v>2640</v>
      </c>
      <c r="Z189" s="5">
        <v>7.95</v>
      </c>
      <c r="AA189" s="5">
        <v>5.6</v>
      </c>
      <c r="AB189" s="5">
        <v>139</v>
      </c>
      <c r="AC189" s="5">
        <v>4</v>
      </c>
      <c r="AD189" s="5"/>
      <c r="AE189" s="5">
        <v>9.9</v>
      </c>
      <c r="AF189">
        <f t="shared" si="9"/>
        <v>44.550000000000004</v>
      </c>
      <c r="AG189" s="5">
        <v>4.5</v>
      </c>
      <c r="AH189" s="5">
        <f>VLOOKUP(A189,[1]HDLAB!$D$1:$BI$65536,58,0)</f>
        <v>0.8</v>
      </c>
      <c r="AI189" s="5">
        <f>VLOOKUP(A189,[1]HDLAB!$D$1:$BK$65536,60,0)</f>
        <v>1.6</v>
      </c>
      <c r="AJ189" s="8">
        <f>VLOOKUP(A189,[1]HDLAB!$D$1:$CA$65536,76,0)</f>
        <v>1.8784271050930241</v>
      </c>
      <c r="AK189" s="5"/>
      <c r="AL189" s="5"/>
      <c r="AM189" s="5">
        <v>115</v>
      </c>
      <c r="AN189" s="5">
        <v>237</v>
      </c>
      <c r="AO189" s="5">
        <v>823.6</v>
      </c>
      <c r="AP189" s="9">
        <f>VLOOKUP(A189,[1]TAST!$B$1:$F$65536,5,0)</f>
        <v>0.48523206751054854</v>
      </c>
      <c r="AQ189" s="5"/>
      <c r="AR189" s="5"/>
      <c r="AS189" s="5"/>
      <c r="AT189" s="5">
        <f>VLOOKUP(A189,[1]HDLAB!$D$1:$BS$65536,68,0)</f>
        <v>0</v>
      </c>
      <c r="AU189" s="5"/>
      <c r="AV189" s="5">
        <v>1.35</v>
      </c>
      <c r="AW189" s="5"/>
      <c r="AX189" s="5"/>
      <c r="AY189" s="5"/>
      <c r="AZ189" s="5">
        <v>0.75</v>
      </c>
      <c r="BA189" s="5">
        <v>0</v>
      </c>
      <c r="BB189" s="10">
        <f t="shared" si="10"/>
        <v>3.6842105263157919E-2</v>
      </c>
      <c r="BC189" s="11">
        <f t="shared" si="11"/>
        <v>8.7570000000000068</v>
      </c>
      <c r="BD189">
        <f>VLOOKUP(A189,[1]RHe!$B$1:$E$65536,4,0)</f>
        <v>34.5</v>
      </c>
      <c r="BG189" s="5"/>
      <c r="BH189" s="5"/>
      <c r="BI189" s="5"/>
      <c r="BJ189" s="5"/>
      <c r="BK189" s="5"/>
      <c r="BL189" s="5"/>
      <c r="BM189" s="5"/>
      <c r="BN189" s="5"/>
    </row>
    <row r="190" spans="1:66" customFormat="1">
      <c r="A190" s="5" t="s">
        <v>242</v>
      </c>
      <c r="B190" s="5">
        <v>1120308</v>
      </c>
      <c r="C190" s="7">
        <v>8.02</v>
      </c>
      <c r="D190" s="7">
        <v>2.54</v>
      </c>
      <c r="E190" s="7">
        <v>7.4</v>
      </c>
      <c r="F190" s="7">
        <v>22.6</v>
      </c>
      <c r="G190" s="7">
        <v>89</v>
      </c>
      <c r="H190" s="7">
        <v>161</v>
      </c>
      <c r="I190" s="7"/>
      <c r="J190" s="7">
        <v>3</v>
      </c>
      <c r="K190" s="7">
        <v>38</v>
      </c>
      <c r="L190" s="7">
        <v>33</v>
      </c>
      <c r="M190" s="7">
        <v>87</v>
      </c>
      <c r="N190" s="7">
        <v>0.5</v>
      </c>
      <c r="O190" s="7">
        <v>123</v>
      </c>
      <c r="P190" s="7">
        <v>108</v>
      </c>
      <c r="Q190" s="7">
        <v>287</v>
      </c>
      <c r="R190" s="7">
        <v>64.7</v>
      </c>
      <c r="S190" s="7">
        <v>61.05</v>
      </c>
      <c r="T190" s="7">
        <f t="shared" si="8"/>
        <v>3.6500000000000057</v>
      </c>
      <c r="U190" s="7">
        <v>240</v>
      </c>
      <c r="V190" s="7">
        <v>113</v>
      </c>
      <c r="W190" s="7">
        <v>40</v>
      </c>
      <c r="X190" s="5"/>
      <c r="Y190" s="5">
        <v>5520</v>
      </c>
      <c r="Z190" s="5">
        <v>8.64</v>
      </c>
      <c r="AA190" s="5">
        <v>8.8000000000000007</v>
      </c>
      <c r="AB190" s="5">
        <v>138</v>
      </c>
      <c r="AC190" s="5">
        <v>3.6</v>
      </c>
      <c r="AD190" s="5"/>
      <c r="AE190" s="5">
        <v>6.9</v>
      </c>
      <c r="AF190">
        <f t="shared" si="9"/>
        <v>56.58</v>
      </c>
      <c r="AG190" s="5">
        <v>8.1999999999999993</v>
      </c>
      <c r="AH190" s="5">
        <v>0.65</v>
      </c>
      <c r="AI190" s="5">
        <v>1.04</v>
      </c>
      <c r="AJ190" s="8">
        <f>VLOOKUP(A190,[1]HDLAB!$D$1:$CA$65536,76,0)</f>
        <v>1.2983344768394602</v>
      </c>
      <c r="AK190" s="5"/>
      <c r="AL190" s="5"/>
      <c r="AM190" s="5">
        <v>30</v>
      </c>
      <c r="AN190" s="5">
        <v>242</v>
      </c>
      <c r="AO190" s="5">
        <v>356.8</v>
      </c>
      <c r="AP190" s="9">
        <f>VLOOKUP(A190,[1]TAST!$B$1:$F$65536,5,0)</f>
        <v>0.12396694214876033</v>
      </c>
      <c r="AQ190" s="5"/>
      <c r="AR190" s="5"/>
      <c r="AS190" s="5"/>
      <c r="AT190" s="5">
        <f>VLOOKUP(A190,[1]HDLAB!$D$1:$BS$65536,68,0)</f>
        <v>0</v>
      </c>
      <c r="AU190" s="5"/>
      <c r="AV190" s="5">
        <v>1.25</v>
      </c>
      <c r="AW190" s="5"/>
      <c r="AX190" s="5"/>
      <c r="AY190" s="5"/>
      <c r="AZ190" s="5">
        <v>0</v>
      </c>
      <c r="BA190" s="5">
        <v>100</v>
      </c>
      <c r="BB190" s="10">
        <f t="shared" si="10"/>
        <v>5.9787059787059886E-2</v>
      </c>
      <c r="BC190" s="11">
        <f t="shared" si="11"/>
        <v>15.111000000000024</v>
      </c>
      <c r="BD190">
        <f>VLOOKUP(A190,[1]RHe!$B$1:$E$65536,4,0)</f>
        <v>31.8</v>
      </c>
      <c r="BG190" s="5"/>
      <c r="BH190" s="5"/>
      <c r="BI190" s="5"/>
      <c r="BJ190" s="5"/>
      <c r="BK190" s="5"/>
      <c r="BL190" s="5"/>
      <c r="BM190" s="5"/>
      <c r="BN190" s="5"/>
    </row>
    <row r="191" spans="1:66" customFormat="1">
      <c r="A191" s="5" t="s">
        <v>243</v>
      </c>
      <c r="B191" s="5">
        <v>1120308</v>
      </c>
      <c r="C191" s="7">
        <v>9.57</v>
      </c>
      <c r="D191" s="7">
        <v>3.27</v>
      </c>
      <c r="E191" s="7">
        <v>9.6999999999999993</v>
      </c>
      <c r="F191" s="7">
        <v>28.8</v>
      </c>
      <c r="G191" s="7">
        <v>88.1</v>
      </c>
      <c r="H191" s="7">
        <v>309</v>
      </c>
      <c r="I191" s="7"/>
      <c r="J191" s="7">
        <v>3.4</v>
      </c>
      <c r="K191" s="7">
        <v>41</v>
      </c>
      <c r="L191" s="7">
        <v>15</v>
      </c>
      <c r="M191" s="7">
        <v>94</v>
      </c>
      <c r="N191" s="7">
        <v>0.7</v>
      </c>
      <c r="O191" s="7">
        <v>106</v>
      </c>
      <c r="P191" s="7">
        <v>137</v>
      </c>
      <c r="Q191" s="7">
        <v>117</v>
      </c>
      <c r="R191" s="7">
        <v>64.7</v>
      </c>
      <c r="S191" s="7">
        <v>63.15</v>
      </c>
      <c r="T191" s="7">
        <f t="shared" si="8"/>
        <v>1.5500000000000043</v>
      </c>
      <c r="U191" s="7">
        <v>240</v>
      </c>
      <c r="V191" s="7">
        <v>68</v>
      </c>
      <c r="W191" s="7">
        <v>14</v>
      </c>
      <c r="X191" s="5"/>
      <c r="Y191" s="5">
        <v>2640</v>
      </c>
      <c r="Z191" s="5">
        <v>8.5</v>
      </c>
      <c r="AA191" s="5">
        <v>7.1</v>
      </c>
      <c r="AB191" s="5">
        <v>138</v>
      </c>
      <c r="AC191" s="5">
        <v>4.5</v>
      </c>
      <c r="AD191" s="5"/>
      <c r="AE191" s="5">
        <v>8.6</v>
      </c>
      <c r="AF191">
        <f t="shared" si="9"/>
        <v>21.5</v>
      </c>
      <c r="AG191" s="5">
        <v>2.5</v>
      </c>
      <c r="AH191" s="5">
        <f>VLOOKUP(A191,[1]HDLAB!$D$1:$BI$65536,58,0)</f>
        <v>0.79</v>
      </c>
      <c r="AI191" s="5">
        <f>VLOOKUP(A191,[1]HDLAB!$D$1:$BK$65536,60,0)</f>
        <v>1.58</v>
      </c>
      <c r="AJ191" s="8">
        <f>VLOOKUP(A191,[1]HDLAB!$D$1:$CA$65536,76,0)</f>
        <v>1.8298686328989089</v>
      </c>
      <c r="AK191" s="5"/>
      <c r="AL191" s="5"/>
      <c r="AM191" s="5">
        <v>27</v>
      </c>
      <c r="AN191" s="5">
        <v>213</v>
      </c>
      <c r="AO191" s="5">
        <v>258.89999999999998</v>
      </c>
      <c r="AP191" s="9">
        <f>VLOOKUP(A191,[1]TAST!$B$1:$F$65536,5,0)</f>
        <v>0.12676056338028169</v>
      </c>
      <c r="AQ191" s="5"/>
      <c r="AR191" s="5"/>
      <c r="AS191" s="5"/>
      <c r="AT191" s="5">
        <f>VLOOKUP(A191,[1]HDLAB!$D$1:$BS$65536,68,0)</f>
        <v>0</v>
      </c>
      <c r="AU191" s="5"/>
      <c r="AV191" s="5">
        <v>1.5</v>
      </c>
      <c r="AW191" s="5">
        <v>5.7</v>
      </c>
      <c r="AX191" s="5"/>
      <c r="AY191" s="5"/>
      <c r="AZ191" s="5">
        <v>0</v>
      </c>
      <c r="BA191" s="5">
        <v>50</v>
      </c>
      <c r="BB191" s="10">
        <f t="shared" si="10"/>
        <v>2.4544734758511547E-2</v>
      </c>
      <c r="BC191" s="11">
        <f t="shared" si="11"/>
        <v>6.4170000000000185</v>
      </c>
      <c r="BD191">
        <f>VLOOKUP(A191,[1]RHe!$B$1:$E$65536,4,0)</f>
        <v>33</v>
      </c>
      <c r="BG191" s="5"/>
      <c r="BH191" s="5"/>
      <c r="BI191" s="5"/>
      <c r="BJ191" s="5"/>
      <c r="BK191" s="5"/>
      <c r="BL191" s="5"/>
      <c r="BM191" s="5"/>
      <c r="BN191" s="5"/>
    </row>
    <row r="192" spans="1:66" customFormat="1">
      <c r="A192" s="5" t="s">
        <v>244</v>
      </c>
      <c r="B192" s="5">
        <v>1120308</v>
      </c>
      <c r="C192" s="7">
        <v>9.17</v>
      </c>
      <c r="D192" s="7">
        <v>3.56</v>
      </c>
      <c r="E192" s="7">
        <v>11.4</v>
      </c>
      <c r="F192" s="7">
        <v>35.9</v>
      </c>
      <c r="G192" s="7">
        <v>100.8</v>
      </c>
      <c r="H192" s="7">
        <v>158</v>
      </c>
      <c r="I192" s="7"/>
      <c r="J192" s="7">
        <v>4</v>
      </c>
      <c r="K192" s="7">
        <v>18</v>
      </c>
      <c r="L192" s="7">
        <v>12</v>
      </c>
      <c r="M192" s="7">
        <v>57</v>
      </c>
      <c r="N192" s="7">
        <v>0.5</v>
      </c>
      <c r="O192" s="7">
        <v>204</v>
      </c>
      <c r="P192" s="7">
        <v>228</v>
      </c>
      <c r="Q192" s="7"/>
      <c r="R192" s="7">
        <v>56.1</v>
      </c>
      <c r="S192" s="7">
        <v>54</v>
      </c>
      <c r="T192" s="7">
        <f t="shared" si="8"/>
        <v>2.1000000000000014</v>
      </c>
      <c r="U192" s="7">
        <v>240</v>
      </c>
      <c r="V192" s="7">
        <v>83</v>
      </c>
      <c r="W192" s="7">
        <v>17</v>
      </c>
      <c r="X192" s="5"/>
      <c r="Y192" s="5">
        <v>2640</v>
      </c>
      <c r="Z192" s="5">
        <v>10.58</v>
      </c>
      <c r="AA192" s="5">
        <v>7.8</v>
      </c>
      <c r="AB192" s="5">
        <v>144</v>
      </c>
      <c r="AC192" s="5">
        <v>4.5999999999999996</v>
      </c>
      <c r="AD192" s="5"/>
      <c r="AE192" s="5">
        <v>10.6</v>
      </c>
      <c r="AF192">
        <f t="shared" si="9"/>
        <v>30.74</v>
      </c>
      <c r="AG192" s="5">
        <v>2.9</v>
      </c>
      <c r="AH192" s="5">
        <f>VLOOKUP(A192,[1]HDLAB!$D$1:$BI$65536,58,0)</f>
        <v>0.8</v>
      </c>
      <c r="AI192" s="5">
        <f>VLOOKUP(A192,[1]HDLAB!$D$1:$BK$65536,60,0)</f>
        <v>1.59</v>
      </c>
      <c r="AJ192" s="8">
        <f>VLOOKUP(A192,[1]HDLAB!$D$1:$CA$65536,76,0)</f>
        <v>1.8831862476651182</v>
      </c>
      <c r="AK192" s="5"/>
      <c r="AL192" s="5"/>
      <c r="AM192" s="5">
        <v>69</v>
      </c>
      <c r="AN192" s="5">
        <v>235</v>
      </c>
      <c r="AO192" s="5">
        <v>285.7</v>
      </c>
      <c r="AP192" s="9">
        <f>VLOOKUP(A192,[1]TAST!$B$1:$F$65536,5,0)</f>
        <v>0.29361702127659572</v>
      </c>
      <c r="AQ192" s="5"/>
      <c r="AR192" s="5"/>
      <c r="AS192" s="5"/>
      <c r="AT192" s="5">
        <f>VLOOKUP(A192,[1]HDLAB!$D$1:$BS$65536,68,0)</f>
        <v>0</v>
      </c>
      <c r="AU192" s="5"/>
      <c r="AV192" s="5">
        <v>1.6</v>
      </c>
      <c r="AW192" s="5"/>
      <c r="AX192" s="5"/>
      <c r="AY192" s="5"/>
      <c r="AZ192" s="5">
        <v>0.5</v>
      </c>
      <c r="BA192" s="5">
        <v>25</v>
      </c>
      <c r="BB192" s="10">
        <f t="shared" si="10"/>
        <v>3.8888888888888917E-2</v>
      </c>
      <c r="BC192" s="11">
        <f t="shared" si="11"/>
        <v>9.0720000000000063</v>
      </c>
      <c r="BD192">
        <f>VLOOKUP(A192,[1]RHe!$B$1:$E$65536,4,0)</f>
        <v>32.6</v>
      </c>
      <c r="BG192" s="5"/>
      <c r="BH192" s="5"/>
      <c r="BI192" s="5"/>
      <c r="BJ192" s="5"/>
      <c r="BK192" s="5"/>
      <c r="BL192" s="5"/>
      <c r="BM192" s="5"/>
      <c r="BN192" s="5"/>
    </row>
    <row r="193" spans="1:66" customFormat="1">
      <c r="A193" s="5" t="s">
        <v>245</v>
      </c>
      <c r="B193" s="5">
        <v>1120306</v>
      </c>
      <c r="C193" s="7">
        <v>6.44</v>
      </c>
      <c r="D193" s="7">
        <v>3.71</v>
      </c>
      <c r="E193" s="7">
        <v>8.4</v>
      </c>
      <c r="F193" s="7">
        <v>28</v>
      </c>
      <c r="G193" s="7">
        <v>75.5</v>
      </c>
      <c r="H193" s="7">
        <v>121</v>
      </c>
      <c r="I193" s="7"/>
      <c r="J193" s="7">
        <v>3.9</v>
      </c>
      <c r="K193" s="7">
        <v>18</v>
      </c>
      <c r="L193" s="7">
        <v>19</v>
      </c>
      <c r="M193" s="7">
        <v>47</v>
      </c>
      <c r="N193" s="7">
        <v>0.5</v>
      </c>
      <c r="O193" s="7">
        <v>196</v>
      </c>
      <c r="P193" s="7">
        <v>206</v>
      </c>
      <c r="Q193" s="7">
        <v>263</v>
      </c>
      <c r="R193" s="7">
        <v>69.349999999999994</v>
      </c>
      <c r="S193" s="7">
        <v>62.4</v>
      </c>
      <c r="T193" s="7">
        <f t="shared" si="8"/>
        <v>6.9499999999999957</v>
      </c>
      <c r="U193" s="7">
        <v>225</v>
      </c>
      <c r="V193" s="7">
        <v>70</v>
      </c>
      <c r="W193" s="7">
        <v>18</v>
      </c>
      <c r="X193" s="5"/>
      <c r="Y193" s="5">
        <v>2640</v>
      </c>
      <c r="Z193" s="5">
        <v>9.6</v>
      </c>
      <c r="AA193" s="5">
        <v>8</v>
      </c>
      <c r="AB193" s="5">
        <v>140</v>
      </c>
      <c r="AC193" s="5">
        <v>4.2</v>
      </c>
      <c r="AD193" s="5"/>
      <c r="AE193" s="5">
        <v>10.3</v>
      </c>
      <c r="AF193">
        <f t="shared" si="9"/>
        <v>42.23</v>
      </c>
      <c r="AG193" s="5">
        <v>4.0999999999999996</v>
      </c>
      <c r="AH193" s="5">
        <f>VLOOKUP(A193,[1]HDLAB!$D$1:$BI$65536,58,0)</f>
        <v>0.74</v>
      </c>
      <c r="AI193" s="5">
        <f>VLOOKUP(A193,[1]HDLAB!$D$1:$BK$65536,60,0)</f>
        <v>1.36</v>
      </c>
      <c r="AJ193" s="8">
        <f>VLOOKUP(A193,[1]HDLAB!$D$1:$CA$65536,76,0)</f>
        <v>1.827448568720609</v>
      </c>
      <c r="AK193" s="5"/>
      <c r="AL193" s="5"/>
      <c r="AM193" s="5">
        <v>79</v>
      </c>
      <c r="AN193" s="5">
        <v>259</v>
      </c>
      <c r="AO193" s="5">
        <v>686.1</v>
      </c>
      <c r="AP193" s="9">
        <f>VLOOKUP(A193,[1]TAST!$B$1:$F$65536,5,0)</f>
        <v>0.30501930501930502</v>
      </c>
      <c r="AQ193" s="5"/>
      <c r="AR193" s="5"/>
      <c r="AS193" s="5"/>
      <c r="AT193" s="5">
        <f>VLOOKUP(A193,[1]HDLAB!$D$1:$BS$65536,68,0)</f>
        <v>0</v>
      </c>
      <c r="AU193" s="5"/>
      <c r="AV193" s="5">
        <v>1.37</v>
      </c>
      <c r="AW193" s="5">
        <v>6.3</v>
      </c>
      <c r="AX193" s="5"/>
      <c r="AY193" s="5"/>
      <c r="AZ193" s="5">
        <v>0</v>
      </c>
      <c r="BA193" s="5">
        <v>50</v>
      </c>
      <c r="BB193" s="10">
        <f t="shared" si="10"/>
        <v>0.11137820512820507</v>
      </c>
      <c r="BC193" s="11">
        <f t="shared" si="11"/>
        <v>29.189999999999984</v>
      </c>
      <c r="BD193">
        <f>VLOOKUP(A193,[1]RHe!$B$1:$E$65536,4,0)</f>
        <v>21.9</v>
      </c>
      <c r="BG193" s="5"/>
      <c r="BH193" s="5"/>
      <c r="BI193" s="5"/>
      <c r="BJ193" s="5"/>
      <c r="BK193" s="5"/>
      <c r="BL193" s="5"/>
      <c r="BM193" s="5"/>
      <c r="BN193" s="5"/>
    </row>
    <row r="194" spans="1:66" customFormat="1">
      <c r="A194" s="5" t="s">
        <v>246</v>
      </c>
      <c r="B194" s="5">
        <v>1120306</v>
      </c>
      <c r="C194" s="7">
        <v>5.15</v>
      </c>
      <c r="D194" s="7">
        <v>3.31</v>
      </c>
      <c r="E194" s="7">
        <v>10.1</v>
      </c>
      <c r="F194" s="7">
        <v>30.4</v>
      </c>
      <c r="G194" s="7">
        <v>91.8</v>
      </c>
      <c r="H194" s="7">
        <v>124</v>
      </c>
      <c r="I194" s="7"/>
      <c r="J194" s="7">
        <v>4.0999999999999996</v>
      </c>
      <c r="K194" s="7">
        <v>20</v>
      </c>
      <c r="L194" s="7">
        <v>20</v>
      </c>
      <c r="M194" s="7">
        <v>66</v>
      </c>
      <c r="N194" s="7">
        <v>0.8</v>
      </c>
      <c r="O194" s="7">
        <v>124</v>
      </c>
      <c r="P194" s="7">
        <v>317</v>
      </c>
      <c r="Q194" s="7">
        <v>161</v>
      </c>
      <c r="R194" s="7">
        <v>79.650000000000006</v>
      </c>
      <c r="S194" s="7">
        <v>76.849999999999994</v>
      </c>
      <c r="T194" s="7">
        <f t="shared" si="8"/>
        <v>2.8000000000000114</v>
      </c>
      <c r="U194" s="7">
        <v>240</v>
      </c>
      <c r="V194" s="7">
        <v>75</v>
      </c>
      <c r="W194" s="7">
        <v>22</v>
      </c>
      <c r="X194" s="5"/>
      <c r="Y194" s="5">
        <v>2640</v>
      </c>
      <c r="Z194" s="5">
        <v>12.11</v>
      </c>
      <c r="AA194" s="5">
        <v>7.8</v>
      </c>
      <c r="AB194" s="5">
        <v>138</v>
      </c>
      <c r="AC194" s="5">
        <v>5.0999999999999996</v>
      </c>
      <c r="AD194" s="5"/>
      <c r="AE194" s="5">
        <v>8.9</v>
      </c>
      <c r="AF194">
        <f t="shared" si="9"/>
        <v>45.39</v>
      </c>
      <c r="AG194" s="5">
        <v>5.0999999999999996</v>
      </c>
      <c r="AH194" s="5">
        <f>VLOOKUP(A194,[1]HDLAB!$D$1:$BI$65536,58,0)</f>
        <v>0.71</v>
      </c>
      <c r="AI194" s="5">
        <f>VLOOKUP(A194,[1]HDLAB!$D$1:$BK$65536,60,0)</f>
        <v>1.23</v>
      </c>
      <c r="AJ194" s="8">
        <f>VLOOKUP(A194,[1]HDLAB!$D$1:$CA$65536,76,0)</f>
        <v>1.450290796269694</v>
      </c>
      <c r="AK194" s="5"/>
      <c r="AL194" s="5"/>
      <c r="AM194" s="5">
        <v>55</v>
      </c>
      <c r="AN194" s="5">
        <v>257</v>
      </c>
      <c r="AO194" s="5">
        <v>807</v>
      </c>
      <c r="AP194" s="9">
        <f>VLOOKUP(A194,[1]TAST!$B$1:$F$65536,5,0)</f>
        <v>0.2140077821011673</v>
      </c>
      <c r="AQ194" s="5"/>
      <c r="AR194" s="5"/>
      <c r="AS194" s="5"/>
      <c r="AT194" s="5">
        <f>VLOOKUP(A194,[1]HDLAB!$D$1:$BS$65536,68,0)</f>
        <v>0</v>
      </c>
      <c r="AU194" s="5"/>
      <c r="AV194" s="5">
        <v>1.22</v>
      </c>
      <c r="AW194" s="5">
        <v>5.5</v>
      </c>
      <c r="AX194" s="5"/>
      <c r="AY194" s="5"/>
      <c r="AZ194" s="5">
        <v>0.75</v>
      </c>
      <c r="BA194" s="5">
        <v>25</v>
      </c>
      <c r="BB194" s="10">
        <f t="shared" si="10"/>
        <v>3.6434612882238274E-2</v>
      </c>
      <c r="BC194" s="11">
        <f t="shared" si="11"/>
        <v>11.592000000000048</v>
      </c>
      <c r="BD194">
        <f>VLOOKUP(A194,[1]RHe!$B$1:$E$65536,4,0)</f>
        <v>35</v>
      </c>
      <c r="BG194" s="5"/>
      <c r="BH194" s="5"/>
      <c r="BI194" s="5"/>
      <c r="BJ194" s="5"/>
      <c r="BK194" s="5"/>
      <c r="BL194" s="5"/>
      <c r="BM194" s="5"/>
      <c r="BN194" s="5"/>
    </row>
    <row r="195" spans="1:66" customFormat="1">
      <c r="A195" s="5" t="s">
        <v>247</v>
      </c>
      <c r="B195" s="5">
        <v>1120308</v>
      </c>
      <c r="C195" s="7">
        <v>7.15</v>
      </c>
      <c r="D195" s="7">
        <v>5.25</v>
      </c>
      <c r="E195" s="7">
        <v>13.1</v>
      </c>
      <c r="F195" s="7">
        <v>41</v>
      </c>
      <c r="G195" s="7">
        <v>78.099999999999994</v>
      </c>
      <c r="H195" s="7">
        <v>217</v>
      </c>
      <c r="I195" s="7"/>
      <c r="J195" s="7">
        <v>4.0999999999999996</v>
      </c>
      <c r="K195" s="7">
        <v>25</v>
      </c>
      <c r="L195" s="7">
        <v>26</v>
      </c>
      <c r="M195" s="7">
        <v>67</v>
      </c>
      <c r="N195" s="7">
        <v>0.8</v>
      </c>
      <c r="O195" s="7">
        <v>225</v>
      </c>
      <c r="P195" s="7">
        <v>334</v>
      </c>
      <c r="Q195" s="7">
        <v>159</v>
      </c>
      <c r="R195" s="7">
        <v>99.9</v>
      </c>
      <c r="S195" s="7">
        <v>96.2</v>
      </c>
      <c r="T195" s="7">
        <f t="shared" si="8"/>
        <v>3.7000000000000028</v>
      </c>
      <c r="U195" s="7">
        <v>230</v>
      </c>
      <c r="V195" s="7">
        <v>81</v>
      </c>
      <c r="W195" s="7">
        <v>33</v>
      </c>
      <c r="X195" s="5"/>
      <c r="Y195" s="5">
        <v>2640</v>
      </c>
      <c r="Z195" s="5">
        <v>12.54</v>
      </c>
      <c r="AA195" s="5">
        <v>7.5</v>
      </c>
      <c r="AB195" s="5">
        <v>138</v>
      </c>
      <c r="AC195" s="5">
        <v>5</v>
      </c>
      <c r="AD195" s="5"/>
      <c r="AE195" s="5">
        <v>9</v>
      </c>
      <c r="AF195">
        <f t="shared" si="9"/>
        <v>56.699999999999996</v>
      </c>
      <c r="AG195" s="5">
        <v>6.3</v>
      </c>
      <c r="AH195" s="5">
        <f>VLOOKUP(A195,[1]HDLAB!$D$1:$BI$65536,58,0)</f>
        <v>0.59</v>
      </c>
      <c r="AI195" s="5">
        <f>VLOOKUP(A195,[1]HDLAB!$D$1:$BK$65536,60,0)</f>
        <v>0.9</v>
      </c>
      <c r="AJ195" s="8">
        <f>VLOOKUP(A195,[1]HDLAB!$D$1:$CA$65536,76,0)</f>
        <v>1.075130087411964</v>
      </c>
      <c r="AK195" s="5"/>
      <c r="AL195" s="5"/>
      <c r="AM195" s="5">
        <v>68</v>
      </c>
      <c r="AN195" s="5">
        <v>373</v>
      </c>
      <c r="AO195" s="5">
        <v>13.3</v>
      </c>
      <c r="AP195" s="9">
        <f>VLOOKUP(A195,[1]TAST!$B$1:$F$65536,5,0)</f>
        <v>0.18230563002680966</v>
      </c>
      <c r="AQ195" s="5"/>
      <c r="AR195" s="5"/>
      <c r="AS195" s="5"/>
      <c r="AT195" s="5">
        <f>VLOOKUP(A195,[1]HDLAB!$D$1:$BS$65536,68,0)</f>
        <v>0</v>
      </c>
      <c r="AU195" s="5"/>
      <c r="AV195" s="5">
        <v>0.95</v>
      </c>
      <c r="AW195" s="5">
        <v>7.6</v>
      </c>
      <c r="AX195" s="5"/>
      <c r="AY195" s="5"/>
      <c r="AZ195" s="5">
        <v>3.5</v>
      </c>
      <c r="BA195" s="5">
        <v>0</v>
      </c>
      <c r="BB195" s="10">
        <f t="shared" si="10"/>
        <v>3.8461538461538491E-2</v>
      </c>
      <c r="BC195" s="11">
        <f t="shared" si="11"/>
        <v>15.31800000000001</v>
      </c>
      <c r="BD195">
        <f>VLOOKUP(A195,[1]RHe!$B$1:$E$65536,4,0)</f>
        <v>26.8</v>
      </c>
      <c r="BG195" s="5"/>
      <c r="BH195" s="5"/>
      <c r="BI195" s="5"/>
      <c r="BJ195" s="5"/>
      <c r="BK195" s="5"/>
      <c r="BL195" s="5"/>
      <c r="BM195" s="5"/>
      <c r="BN195" s="5"/>
    </row>
    <row r="196" spans="1:66" customFormat="1">
      <c r="A196" s="5" t="s">
        <v>248</v>
      </c>
      <c r="B196" s="5">
        <v>1120308</v>
      </c>
      <c r="C196" s="7">
        <v>8.19</v>
      </c>
      <c r="D196" s="7">
        <v>5.94</v>
      </c>
      <c r="E196" s="7">
        <v>16.100000000000001</v>
      </c>
      <c r="F196" s="7">
        <v>48.9</v>
      </c>
      <c r="G196" s="7">
        <v>82.3</v>
      </c>
      <c r="H196" s="7">
        <v>197</v>
      </c>
      <c r="I196" s="7"/>
      <c r="J196" s="7">
        <v>3.7</v>
      </c>
      <c r="K196" s="7">
        <v>11</v>
      </c>
      <c r="L196" s="7">
        <v>14</v>
      </c>
      <c r="M196" s="7">
        <v>63</v>
      </c>
      <c r="N196" s="7">
        <v>0.9</v>
      </c>
      <c r="O196" s="7">
        <v>111</v>
      </c>
      <c r="P196" s="7">
        <v>140</v>
      </c>
      <c r="Q196" s="7"/>
      <c r="R196" s="7">
        <v>76.95</v>
      </c>
      <c r="S196" s="7">
        <v>75.099999999999994</v>
      </c>
      <c r="T196" s="7">
        <f t="shared" ref="T196:T259" si="12">R196-S196</f>
        <v>1.8500000000000085</v>
      </c>
      <c r="U196" s="7">
        <v>240</v>
      </c>
      <c r="V196" s="7">
        <v>67</v>
      </c>
      <c r="W196" s="7">
        <v>18</v>
      </c>
      <c r="X196" s="5"/>
      <c r="Y196" s="5">
        <v>2640</v>
      </c>
      <c r="Z196" s="5">
        <v>13.42</v>
      </c>
      <c r="AA196" s="5">
        <v>7.4</v>
      </c>
      <c r="AB196" s="5">
        <v>140</v>
      </c>
      <c r="AC196" s="5">
        <v>4.3</v>
      </c>
      <c r="AD196" s="5"/>
      <c r="AE196" s="5">
        <v>10.4</v>
      </c>
      <c r="AF196">
        <f t="shared" ref="AF196:AF259" si="13">AE196*AG196</f>
        <v>59.28</v>
      </c>
      <c r="AG196" s="5">
        <v>5.7</v>
      </c>
      <c r="AH196" s="5">
        <f>VLOOKUP(A196,[1]HDLAB!$D$1:$BI$65536,58,0)</f>
        <v>0.73</v>
      </c>
      <c r="AI196" s="5">
        <f>VLOOKUP(A196,[1]HDLAB!$D$1:$BK$65536,60,0)</f>
        <v>1.31</v>
      </c>
      <c r="AJ196" s="8">
        <f>VLOOKUP(A196,[1]HDLAB!$D$1:$CA$65536,76,0)</f>
        <v>1.51651678243175</v>
      </c>
      <c r="AK196" s="5"/>
      <c r="AL196" s="5"/>
      <c r="AM196" s="5">
        <v>63</v>
      </c>
      <c r="AN196" s="5">
        <v>271</v>
      </c>
      <c r="AO196" s="5">
        <v>42.9</v>
      </c>
      <c r="AP196" s="9">
        <f>VLOOKUP(A196,[1]TAST!$B$1:$F$65536,5,0)</f>
        <v>0.23247232472324722</v>
      </c>
      <c r="AQ196" s="5"/>
      <c r="AR196" s="5"/>
      <c r="AS196" s="5"/>
      <c r="AT196" s="5">
        <f>VLOOKUP(A196,[1]HDLAB!$D$1:$BS$65536,68,0)</f>
        <v>0</v>
      </c>
      <c r="AU196" s="5"/>
      <c r="AV196" s="5">
        <v>1</v>
      </c>
      <c r="AW196" s="5"/>
      <c r="AX196" s="5"/>
      <c r="AY196" s="5"/>
      <c r="AZ196" s="5">
        <v>0</v>
      </c>
      <c r="BA196" s="5">
        <v>0</v>
      </c>
      <c r="BB196" s="10">
        <f t="shared" ref="BB196:BB259" si="14">T196/S196</f>
        <v>2.4633821571238463E-2</v>
      </c>
      <c r="BC196" s="11">
        <f t="shared" ref="BC196:BC259" si="15">(T196*AB196*6)/(2*100)</f>
        <v>7.770000000000036</v>
      </c>
      <c r="BD196">
        <f>VLOOKUP(A196,[1]RHe!$B$1:$E$65536,4,0)</f>
        <v>29.7</v>
      </c>
      <c r="BG196" s="5"/>
      <c r="BH196" s="5"/>
      <c r="BI196" s="5"/>
      <c r="BJ196" s="5"/>
      <c r="BK196" s="5"/>
      <c r="BL196" s="5"/>
      <c r="BM196" s="5"/>
      <c r="BN196" s="5"/>
    </row>
    <row r="197" spans="1:66" customFormat="1">
      <c r="A197" s="5" t="s">
        <v>249</v>
      </c>
      <c r="B197" s="5">
        <v>1120308</v>
      </c>
      <c r="C197" s="7">
        <v>5.37</v>
      </c>
      <c r="D197" s="7">
        <v>3.59</v>
      </c>
      <c r="E197" s="7">
        <v>10.6</v>
      </c>
      <c r="F197" s="7">
        <v>33.4</v>
      </c>
      <c r="G197" s="7">
        <v>93</v>
      </c>
      <c r="H197" s="7">
        <v>215</v>
      </c>
      <c r="I197" s="7"/>
      <c r="J197" s="7">
        <v>4.4000000000000004</v>
      </c>
      <c r="K197" s="7">
        <v>31</v>
      </c>
      <c r="L197" s="7">
        <v>26</v>
      </c>
      <c r="M197" s="7">
        <v>59</v>
      </c>
      <c r="N197" s="7">
        <v>0.3</v>
      </c>
      <c r="O197" s="7">
        <v>156</v>
      </c>
      <c r="P197" s="7">
        <v>241</v>
      </c>
      <c r="Q197" s="7"/>
      <c r="R197" s="7">
        <v>75.5</v>
      </c>
      <c r="S197" s="7">
        <v>75</v>
      </c>
      <c r="T197" s="7">
        <f t="shared" si="12"/>
        <v>0.5</v>
      </c>
      <c r="U197" s="7">
        <v>240</v>
      </c>
      <c r="V197" s="7">
        <v>42</v>
      </c>
      <c r="W197" s="7">
        <v>12</v>
      </c>
      <c r="X197" s="5"/>
      <c r="Y197" s="5">
        <v>2640</v>
      </c>
      <c r="Z197" s="5">
        <v>13.51</v>
      </c>
      <c r="AA197" s="5">
        <v>6.1</v>
      </c>
      <c r="AB197" s="5">
        <v>139</v>
      </c>
      <c r="AC197" s="5">
        <v>5.5</v>
      </c>
      <c r="AD197" s="5"/>
      <c r="AE197" s="5">
        <v>9.5</v>
      </c>
      <c r="AF197">
        <f t="shared" si="13"/>
        <v>35.15</v>
      </c>
      <c r="AG197" s="5">
        <v>3.7</v>
      </c>
      <c r="AH197" s="5">
        <f>VLOOKUP(A197,[1]HDLAB!$D$1:$BI$65536,58,0)</f>
        <v>0.71</v>
      </c>
      <c r="AI197" s="5">
        <f>VLOOKUP(A197,[1]HDLAB!$D$1:$BK$65536,60,0)</f>
        <v>1.25</v>
      </c>
      <c r="AJ197" s="8">
        <f>VLOOKUP(A197,[1]HDLAB!$D$1:$CA$65536,76,0)</f>
        <v>1.3915465044853352</v>
      </c>
      <c r="AK197" s="5"/>
      <c r="AL197" s="5"/>
      <c r="AM197" s="5">
        <v>48</v>
      </c>
      <c r="AN197" s="5">
        <v>281</v>
      </c>
      <c r="AO197" s="5">
        <v>582.9</v>
      </c>
      <c r="AP197" s="9">
        <f>VLOOKUP(A197,[1]TAST!$B$1:$F$65536,5,0)</f>
        <v>0.1708185053380783</v>
      </c>
      <c r="AQ197" s="5"/>
      <c r="AR197" s="5"/>
      <c r="AS197" s="5"/>
      <c r="AT197" s="5">
        <f>VLOOKUP(A197,[1]HDLAB!$D$1:$BS$65536,68,0)</f>
        <v>0</v>
      </c>
      <c r="AU197" s="5"/>
      <c r="AV197" s="5">
        <v>1.25</v>
      </c>
      <c r="AW197" s="5"/>
      <c r="AX197" s="5"/>
      <c r="AY197" s="5"/>
      <c r="AZ197" s="5">
        <v>0.75</v>
      </c>
      <c r="BA197" s="5">
        <v>50</v>
      </c>
      <c r="BB197" s="10">
        <f t="shared" si="14"/>
        <v>6.6666666666666671E-3</v>
      </c>
      <c r="BC197" s="11">
        <f t="shared" si="15"/>
        <v>2.085</v>
      </c>
      <c r="BD197">
        <f>VLOOKUP(A197,[1]RHe!$B$1:$E$65536,4,0)</f>
        <v>35.200000000000003</v>
      </c>
      <c r="BG197" s="5"/>
      <c r="BH197" s="5"/>
      <c r="BI197" s="5"/>
      <c r="BJ197" s="5"/>
      <c r="BK197" s="5"/>
      <c r="BL197" s="5"/>
      <c r="BM197" s="5"/>
      <c r="BN197" s="5"/>
    </row>
    <row r="198" spans="1:66" customFormat="1">
      <c r="A198" s="5" t="s">
        <v>250</v>
      </c>
      <c r="B198" s="5">
        <v>1120308</v>
      </c>
      <c r="C198" s="7">
        <v>6.87</v>
      </c>
      <c r="D198" s="7">
        <v>3.86</v>
      </c>
      <c r="E198" s="7">
        <v>11.6</v>
      </c>
      <c r="F198" s="7">
        <v>34.700000000000003</v>
      </c>
      <c r="G198" s="7">
        <v>89.9</v>
      </c>
      <c r="H198" s="7">
        <v>254</v>
      </c>
      <c r="I198" s="7"/>
      <c r="J198" s="7">
        <v>4</v>
      </c>
      <c r="K198" s="7">
        <v>12</v>
      </c>
      <c r="L198" s="7">
        <v>5</v>
      </c>
      <c r="M198" s="7">
        <v>90</v>
      </c>
      <c r="N198" s="7">
        <v>0.6</v>
      </c>
      <c r="O198" s="7">
        <v>158</v>
      </c>
      <c r="P198" s="7">
        <v>264</v>
      </c>
      <c r="Q198" s="7"/>
      <c r="R198" s="7">
        <v>50.2</v>
      </c>
      <c r="S198" s="7">
        <v>48.2</v>
      </c>
      <c r="T198" s="7">
        <f t="shared" si="12"/>
        <v>2</v>
      </c>
      <c r="U198" s="7">
        <v>230</v>
      </c>
      <c r="V198" s="7">
        <v>62</v>
      </c>
      <c r="W198" s="7">
        <v>11</v>
      </c>
      <c r="X198" s="5"/>
      <c r="Y198" s="5">
        <v>2640</v>
      </c>
      <c r="Z198" s="5">
        <v>11.56</v>
      </c>
      <c r="AA198" s="5">
        <v>6.3</v>
      </c>
      <c r="AB198" s="5">
        <v>137</v>
      </c>
      <c r="AC198" s="5">
        <v>5.5</v>
      </c>
      <c r="AD198" s="5"/>
      <c r="AE198" s="5">
        <v>9.1999999999999993</v>
      </c>
      <c r="AF198">
        <f t="shared" si="13"/>
        <v>59.8</v>
      </c>
      <c r="AG198" s="5">
        <v>6.5</v>
      </c>
      <c r="AH198" s="5">
        <f>VLOOKUP(A198,[1]HDLAB!$D$1:$BI$65536,58,0)</f>
        <v>0.82</v>
      </c>
      <c r="AI198" s="5">
        <f>VLOOKUP(A198,[1]HDLAB!$D$1:$BK$65536,60,0)</f>
        <v>1.73</v>
      </c>
      <c r="AJ198" s="8">
        <f>VLOOKUP(A198,[1]HDLAB!$D$1:$CA$65536,76,0)</f>
        <v>2.0590336146939596</v>
      </c>
      <c r="AK198" s="5"/>
      <c r="AL198" s="5"/>
      <c r="AM198" s="5">
        <v>55</v>
      </c>
      <c r="AN198" s="5">
        <v>251</v>
      </c>
      <c r="AO198" s="5">
        <v>1129.0999999999999</v>
      </c>
      <c r="AP198" s="9">
        <f>VLOOKUP(A198,[1]TAST!$B$1:$F$65536,5,0)</f>
        <v>0.21912350597609562</v>
      </c>
      <c r="AQ198" s="5"/>
      <c r="AR198" s="5"/>
      <c r="AS198" s="5"/>
      <c r="AT198" s="5">
        <f>VLOOKUP(A198,[1]HDLAB!$D$1:$BS$65536,68,0)</f>
        <v>0</v>
      </c>
      <c r="AU198" s="5"/>
      <c r="AV198" s="5">
        <v>1.69</v>
      </c>
      <c r="AW198" s="5"/>
      <c r="AX198" s="5"/>
      <c r="AY198" s="5"/>
      <c r="AZ198" s="5">
        <v>4</v>
      </c>
      <c r="BA198" s="5">
        <v>50</v>
      </c>
      <c r="BB198" s="10">
        <f t="shared" si="14"/>
        <v>4.1493775933609957E-2</v>
      </c>
      <c r="BC198" s="11">
        <f t="shared" si="15"/>
        <v>8.2200000000000006</v>
      </c>
      <c r="BD198">
        <f>VLOOKUP(A198,[1]RHe!$B$1:$E$65536,4,0)</f>
        <v>34.700000000000003</v>
      </c>
      <c r="BG198" s="5"/>
      <c r="BH198" s="5"/>
      <c r="BI198" s="5"/>
      <c r="BJ198" s="5"/>
      <c r="BK198" s="5"/>
      <c r="BL198" s="5"/>
      <c r="BM198" s="5"/>
      <c r="BN198" s="5"/>
    </row>
    <row r="199" spans="1:66" customFormat="1">
      <c r="A199" s="5" t="s">
        <v>251</v>
      </c>
      <c r="B199" s="5">
        <v>1120308</v>
      </c>
      <c r="C199" s="7">
        <v>5.91</v>
      </c>
      <c r="D199" s="7">
        <v>3.38</v>
      </c>
      <c r="E199" s="7">
        <v>10.5</v>
      </c>
      <c r="F199" s="7">
        <v>31</v>
      </c>
      <c r="G199" s="7">
        <v>91.7</v>
      </c>
      <c r="H199" s="7">
        <v>206</v>
      </c>
      <c r="I199" s="7"/>
      <c r="J199" s="7">
        <v>3.7</v>
      </c>
      <c r="K199" s="7">
        <v>14</v>
      </c>
      <c r="L199" s="7">
        <v>10</v>
      </c>
      <c r="M199" s="7">
        <v>50</v>
      </c>
      <c r="N199" s="7">
        <v>0.5</v>
      </c>
      <c r="O199" s="7">
        <v>126</v>
      </c>
      <c r="P199" s="7">
        <v>78</v>
      </c>
      <c r="Q199" s="7"/>
      <c r="R199" s="7">
        <v>62.45</v>
      </c>
      <c r="S199" s="7">
        <v>59.7</v>
      </c>
      <c r="T199" s="7">
        <f t="shared" si="12"/>
        <v>2.75</v>
      </c>
      <c r="U199" s="7">
        <v>240</v>
      </c>
      <c r="V199" s="7">
        <v>97</v>
      </c>
      <c r="W199" s="7">
        <v>23</v>
      </c>
      <c r="X199" s="5"/>
      <c r="Y199" s="5">
        <v>2640</v>
      </c>
      <c r="Z199" s="5">
        <v>13.68</v>
      </c>
      <c r="AA199" s="5">
        <v>11.2</v>
      </c>
      <c r="AB199" s="5">
        <v>138</v>
      </c>
      <c r="AC199" s="5">
        <v>4.9000000000000004</v>
      </c>
      <c r="AD199" s="5"/>
      <c r="AE199" s="5">
        <v>8.3000000000000007</v>
      </c>
      <c r="AF199">
        <f t="shared" si="13"/>
        <v>79.680000000000007</v>
      </c>
      <c r="AG199" s="5">
        <v>9.6</v>
      </c>
      <c r="AH199" s="5">
        <f>VLOOKUP(A199,[1]HDLAB!$D$1:$BI$65536,58,0)</f>
        <v>0.76</v>
      </c>
      <c r="AI199" s="5">
        <f>VLOOKUP(A199,[1]HDLAB!$D$1:$BK$65536,60,0)</f>
        <v>1.44</v>
      </c>
      <c r="AJ199" s="8">
        <f>VLOOKUP(A199,[1]HDLAB!$D$1:$CA$65536,76,0)</f>
        <v>1.730218796376729</v>
      </c>
      <c r="AK199" s="5"/>
      <c r="AL199" s="5"/>
      <c r="AM199" s="5">
        <v>70</v>
      </c>
      <c r="AN199" s="5">
        <v>223</v>
      </c>
      <c r="AO199" s="5">
        <v>256.5</v>
      </c>
      <c r="AP199" s="9">
        <f>VLOOKUP(A199,[1]TAST!$B$1:$F$65536,5,0)</f>
        <v>0.31390134529147984</v>
      </c>
      <c r="AQ199" s="5"/>
      <c r="AR199" s="5"/>
      <c r="AS199" s="5"/>
      <c r="AT199" s="5">
        <f>VLOOKUP(A199,[1]HDLAB!$D$1:$BS$65536,68,0)</f>
        <v>835</v>
      </c>
      <c r="AU199" s="5"/>
      <c r="AV199" s="5">
        <v>1.48</v>
      </c>
      <c r="AW199" s="5"/>
      <c r="AX199" s="5"/>
      <c r="AY199" s="5"/>
      <c r="AZ199" s="5">
        <v>2.25</v>
      </c>
      <c r="BA199" s="5">
        <v>12.5</v>
      </c>
      <c r="BB199" s="10">
        <f t="shared" si="14"/>
        <v>4.6063651591289778E-2</v>
      </c>
      <c r="BC199" s="11">
        <f t="shared" si="15"/>
        <v>11.385</v>
      </c>
      <c r="BD199">
        <f>VLOOKUP(A199,[1]RHe!$B$1:$E$65536,4,0)</f>
        <v>30.7</v>
      </c>
      <c r="BG199" s="5"/>
      <c r="BH199" s="5"/>
      <c r="BI199" s="5"/>
      <c r="BJ199" s="5"/>
      <c r="BK199" s="5"/>
      <c r="BL199" s="5"/>
      <c r="BM199" s="5"/>
      <c r="BN199" s="5"/>
    </row>
    <row r="200" spans="1:66" customFormat="1">
      <c r="A200" s="5" t="s">
        <v>252</v>
      </c>
      <c r="B200" s="5">
        <v>1120306</v>
      </c>
      <c r="C200" s="7">
        <v>5.37</v>
      </c>
      <c r="D200" s="7">
        <v>3.57</v>
      </c>
      <c r="E200" s="7">
        <v>10.6</v>
      </c>
      <c r="F200" s="7">
        <v>32</v>
      </c>
      <c r="G200" s="7">
        <v>89.6</v>
      </c>
      <c r="H200" s="7">
        <v>267</v>
      </c>
      <c r="I200" s="7"/>
      <c r="J200" s="7">
        <v>4.2</v>
      </c>
      <c r="K200" s="7">
        <v>8</v>
      </c>
      <c r="L200" s="7">
        <v>5</v>
      </c>
      <c r="M200" s="7">
        <v>35</v>
      </c>
      <c r="N200" s="7">
        <v>0.5</v>
      </c>
      <c r="O200" s="7">
        <v>245</v>
      </c>
      <c r="P200" s="7">
        <v>396</v>
      </c>
      <c r="Q200" s="7"/>
      <c r="R200" s="7">
        <v>82.7</v>
      </c>
      <c r="S200" s="7">
        <v>80.599999999999994</v>
      </c>
      <c r="T200" s="7">
        <f t="shared" si="12"/>
        <v>2.1000000000000085</v>
      </c>
      <c r="U200" s="7">
        <v>240</v>
      </c>
      <c r="V200" s="7">
        <v>77</v>
      </c>
      <c r="W200" s="7">
        <v>24</v>
      </c>
      <c r="X200" s="5"/>
      <c r="Y200" s="5">
        <v>2640</v>
      </c>
      <c r="Z200" s="5">
        <v>13.68</v>
      </c>
      <c r="AA200" s="5">
        <v>8.5</v>
      </c>
      <c r="AB200" s="5">
        <v>137</v>
      </c>
      <c r="AC200" s="5">
        <v>6.2</v>
      </c>
      <c r="AD200" s="5"/>
      <c r="AE200" s="5">
        <v>8.5</v>
      </c>
      <c r="AF200">
        <f t="shared" si="13"/>
        <v>93.5</v>
      </c>
      <c r="AG200" s="5">
        <v>11</v>
      </c>
      <c r="AH200" s="5">
        <f>VLOOKUP(A200,[1]HDLAB!$D$1:$BI$65536,58,0)</f>
        <v>0.69</v>
      </c>
      <c r="AI200" s="5">
        <f>VLOOKUP(A200,[1]HDLAB!$D$1:$BK$65536,60,0)</f>
        <v>1.17</v>
      </c>
      <c r="AJ200" s="8">
        <f>VLOOKUP(A200,[1]HDLAB!$D$1:$CA$65536,76,0)</f>
        <v>1.3498746409607332</v>
      </c>
      <c r="AK200" s="5"/>
      <c r="AL200" s="5"/>
      <c r="AM200" s="5">
        <v>45</v>
      </c>
      <c r="AN200" s="5">
        <v>219</v>
      </c>
      <c r="AO200" s="5">
        <v>518.1</v>
      </c>
      <c r="AP200" s="9">
        <f>VLOOKUP(A200,[1]TAST!$B$1:$F$65536,5,0)</f>
        <v>0.20547945205479451</v>
      </c>
      <c r="AQ200" s="5"/>
      <c r="AR200" s="5"/>
      <c r="AS200" s="5"/>
      <c r="AT200" s="5">
        <f>VLOOKUP(A200,[1]HDLAB!$D$1:$BS$65536,68,0)</f>
        <v>0</v>
      </c>
      <c r="AU200" s="5"/>
      <c r="AV200" s="5">
        <v>1.29</v>
      </c>
      <c r="AW200" s="5"/>
      <c r="AX200" s="5"/>
      <c r="AY200" s="5"/>
      <c r="AZ200" s="5">
        <v>1.5</v>
      </c>
      <c r="BA200" s="5">
        <v>25</v>
      </c>
      <c r="BB200" s="10">
        <f t="shared" si="14"/>
        <v>2.605459057071971E-2</v>
      </c>
      <c r="BC200" s="11">
        <f t="shared" si="15"/>
        <v>8.6310000000000358</v>
      </c>
      <c r="BD200">
        <f>VLOOKUP(A200,[1]RHe!$B$1:$E$65536,4,0)</f>
        <v>32</v>
      </c>
      <c r="BG200" s="5"/>
      <c r="BH200" s="5"/>
      <c r="BI200" s="5"/>
      <c r="BJ200" s="5"/>
      <c r="BK200" s="5"/>
      <c r="BL200" s="5"/>
      <c r="BM200" s="5"/>
      <c r="BN200" s="5"/>
    </row>
    <row r="201" spans="1:66" customFormat="1">
      <c r="A201" s="5" t="s">
        <v>253</v>
      </c>
      <c r="B201" s="5">
        <v>1120308</v>
      </c>
      <c r="C201" s="7">
        <v>5.99</v>
      </c>
      <c r="D201" s="7">
        <v>3.12</v>
      </c>
      <c r="E201" s="7">
        <v>10.4</v>
      </c>
      <c r="F201" s="7">
        <v>30.3</v>
      </c>
      <c r="G201" s="7">
        <v>97.1</v>
      </c>
      <c r="H201" s="7">
        <v>239</v>
      </c>
      <c r="I201" s="7"/>
      <c r="J201" s="7">
        <v>4.0999999999999996</v>
      </c>
      <c r="K201" s="7">
        <v>17</v>
      </c>
      <c r="L201" s="7">
        <v>9</v>
      </c>
      <c r="M201" s="7">
        <v>69</v>
      </c>
      <c r="N201" s="7">
        <v>0.7</v>
      </c>
      <c r="O201" s="7">
        <v>185</v>
      </c>
      <c r="P201" s="7">
        <v>143</v>
      </c>
      <c r="Q201" s="7"/>
      <c r="R201" s="7">
        <v>56.35</v>
      </c>
      <c r="S201" s="7">
        <v>54.6</v>
      </c>
      <c r="T201" s="7">
        <f t="shared" si="12"/>
        <v>1.75</v>
      </c>
      <c r="U201" s="7">
        <v>210</v>
      </c>
      <c r="V201" s="7">
        <v>82</v>
      </c>
      <c r="W201" s="7">
        <v>16</v>
      </c>
      <c r="X201" s="5"/>
      <c r="Y201" s="5">
        <v>2640</v>
      </c>
      <c r="Z201" s="5">
        <v>10.039999999999999</v>
      </c>
      <c r="AA201" s="5">
        <v>6.2</v>
      </c>
      <c r="AB201" s="5">
        <v>131</v>
      </c>
      <c r="AC201" s="5">
        <v>4.5999999999999996</v>
      </c>
      <c r="AD201" s="5"/>
      <c r="AE201" s="5">
        <v>10.7</v>
      </c>
      <c r="AF201">
        <f t="shared" si="13"/>
        <v>62.059999999999995</v>
      </c>
      <c r="AG201" s="5">
        <v>5.8</v>
      </c>
      <c r="AH201" s="5">
        <f>VLOOKUP(A201,[1]HDLAB!$D$1:$BI$65536,58,0)</f>
        <v>0.8</v>
      </c>
      <c r="AI201" s="5">
        <f>VLOOKUP(A201,[1]HDLAB!$D$1:$BK$65536,60,0)</f>
        <v>1.63</v>
      </c>
      <c r="AJ201" s="8">
        <f>VLOOKUP(A201,[1]HDLAB!$D$1:$CA$65536,76,0)</f>
        <v>1.8953479340222967</v>
      </c>
      <c r="AK201" s="5"/>
      <c r="AL201" s="5"/>
      <c r="AM201" s="5">
        <v>47</v>
      </c>
      <c r="AN201" s="5">
        <v>231</v>
      </c>
      <c r="AO201" s="5">
        <v>351.9</v>
      </c>
      <c r="AP201" s="9">
        <f>VLOOKUP(A201,[1]TAST!$B$1:$F$65536,5,0)</f>
        <v>0.20346320346320346</v>
      </c>
      <c r="AQ201" s="5"/>
      <c r="AR201" s="5"/>
      <c r="AS201" s="5"/>
      <c r="AT201" s="5">
        <f>VLOOKUP(A201,[1]HDLAB!$D$1:$BS$65536,68,0)</f>
        <v>0</v>
      </c>
      <c r="AU201" s="5"/>
      <c r="AV201" s="5">
        <v>1.32</v>
      </c>
      <c r="AW201" s="5"/>
      <c r="AX201" s="5"/>
      <c r="AY201" s="5"/>
      <c r="AZ201" s="5">
        <v>0</v>
      </c>
      <c r="BA201" s="5">
        <v>12.5</v>
      </c>
      <c r="BB201" s="10">
        <f t="shared" si="14"/>
        <v>3.2051282051282048E-2</v>
      </c>
      <c r="BC201" s="11">
        <f t="shared" si="15"/>
        <v>6.8775000000000004</v>
      </c>
      <c r="BD201">
        <f>VLOOKUP(A201,[1]RHe!$B$1:$E$65536,4,0)</f>
        <v>36.5</v>
      </c>
      <c r="BG201" s="5"/>
      <c r="BH201" s="5"/>
      <c r="BI201" s="5"/>
      <c r="BJ201" s="5"/>
      <c r="BK201" s="5"/>
      <c r="BL201" s="5"/>
      <c r="BM201" s="5"/>
      <c r="BN201" s="5"/>
    </row>
    <row r="202" spans="1:66" customFormat="1">
      <c r="A202" s="5" t="s">
        <v>254</v>
      </c>
      <c r="B202" s="5">
        <v>1120306</v>
      </c>
      <c r="C202" s="7">
        <v>9.82</v>
      </c>
      <c r="D202" s="7">
        <v>4.74</v>
      </c>
      <c r="E202" s="7">
        <v>11.1</v>
      </c>
      <c r="F202" s="7">
        <v>34.700000000000003</v>
      </c>
      <c r="G202" s="7">
        <v>73.2</v>
      </c>
      <c r="H202" s="7">
        <v>199</v>
      </c>
      <c r="I202" s="7"/>
      <c r="J202" s="7">
        <v>3.7</v>
      </c>
      <c r="K202" s="7">
        <v>38</v>
      </c>
      <c r="L202" s="7">
        <v>58</v>
      </c>
      <c r="M202" s="7">
        <v>83</v>
      </c>
      <c r="N202" s="7">
        <v>0.5</v>
      </c>
      <c r="O202" s="7">
        <v>131</v>
      </c>
      <c r="P202" s="7">
        <v>96</v>
      </c>
      <c r="Q202" s="7"/>
      <c r="R202" s="7">
        <v>69.400000000000006</v>
      </c>
      <c r="S202" s="7">
        <v>66.8</v>
      </c>
      <c r="T202" s="7">
        <f t="shared" si="12"/>
        <v>2.6000000000000085</v>
      </c>
      <c r="U202" s="7">
        <v>230</v>
      </c>
      <c r="V202" s="7">
        <v>97</v>
      </c>
      <c r="W202" s="7">
        <v>22</v>
      </c>
      <c r="X202" s="5"/>
      <c r="Y202" s="5">
        <v>2640</v>
      </c>
      <c r="Z202" s="5">
        <v>9.8800000000000008</v>
      </c>
      <c r="AA202" s="5">
        <v>11.4</v>
      </c>
      <c r="AB202" s="5">
        <v>137</v>
      </c>
      <c r="AC202" s="5">
        <v>4.8</v>
      </c>
      <c r="AD202" s="5"/>
      <c r="AE202" s="5">
        <v>9</v>
      </c>
      <c r="AF202">
        <f t="shared" si="13"/>
        <v>63</v>
      </c>
      <c r="AG202" s="5">
        <v>7</v>
      </c>
      <c r="AH202" s="5">
        <f>VLOOKUP(A202,[1]HDLAB!$D$1:$BI$65536,58,0)</f>
        <v>0.77</v>
      </c>
      <c r="AI202" s="5">
        <f>VLOOKUP(A202,[1]HDLAB!$D$1:$BK$65536,60,0)</f>
        <v>1.48</v>
      </c>
      <c r="AJ202" s="8">
        <f>VLOOKUP(A202,[1]HDLAB!$D$1:$CA$65536,76,0)</f>
        <v>1.7535952580784373</v>
      </c>
      <c r="AK202" s="5"/>
      <c r="AL202" s="5"/>
      <c r="AM202" s="5">
        <v>49</v>
      </c>
      <c r="AN202" s="5">
        <v>350</v>
      </c>
      <c r="AO202" s="5">
        <v>434.5</v>
      </c>
      <c r="AP202" s="9">
        <f>VLOOKUP(A202,[1]TAST!$B$1:$F$65536,5,0)</f>
        <v>0.14000000000000001</v>
      </c>
      <c r="AQ202" s="5"/>
      <c r="AR202" s="5"/>
      <c r="AS202" s="5"/>
      <c r="AT202" s="5">
        <f>VLOOKUP(A202,[1]HDLAB!$D$1:$BS$65536,68,0)</f>
        <v>0</v>
      </c>
      <c r="AU202" s="5"/>
      <c r="AV202" s="5">
        <v>1.53</v>
      </c>
      <c r="AW202" s="5"/>
      <c r="AX202" s="5"/>
      <c r="AY202" s="5"/>
      <c r="AZ202" s="5">
        <v>0</v>
      </c>
      <c r="BA202" s="5">
        <v>50</v>
      </c>
      <c r="BB202" s="10">
        <f t="shared" si="14"/>
        <v>3.8922155688622881E-2</v>
      </c>
      <c r="BC202" s="11">
        <f t="shared" si="15"/>
        <v>10.686000000000035</v>
      </c>
      <c r="BD202">
        <f>VLOOKUP(A202,[1]RHe!$B$1:$E$65536,4,0)</f>
        <v>25</v>
      </c>
      <c r="BG202" s="5"/>
      <c r="BH202" s="5"/>
      <c r="BI202" s="5"/>
      <c r="BJ202" s="5"/>
      <c r="BK202" s="5"/>
      <c r="BL202" s="5"/>
      <c r="BM202" s="5"/>
      <c r="BN202" s="5"/>
    </row>
    <row r="203" spans="1:66" customFormat="1">
      <c r="A203" s="5" t="s">
        <v>255</v>
      </c>
      <c r="B203" s="5">
        <v>1120308</v>
      </c>
      <c r="C203" s="7">
        <v>7.28</v>
      </c>
      <c r="D203" s="7">
        <v>3.44</v>
      </c>
      <c r="E203" s="7">
        <v>10.8</v>
      </c>
      <c r="F203" s="7">
        <v>31.3</v>
      </c>
      <c r="G203" s="7">
        <v>91</v>
      </c>
      <c r="H203" s="7">
        <v>109</v>
      </c>
      <c r="I203" s="7"/>
      <c r="J203" s="7">
        <v>4.0999999999999996</v>
      </c>
      <c r="K203" s="7">
        <v>16</v>
      </c>
      <c r="L203" s="7">
        <v>10</v>
      </c>
      <c r="M203" s="7">
        <v>94</v>
      </c>
      <c r="N203" s="7">
        <v>0.7</v>
      </c>
      <c r="O203" s="7">
        <v>130</v>
      </c>
      <c r="P203" s="7">
        <v>122</v>
      </c>
      <c r="Q203" s="7">
        <v>283</v>
      </c>
      <c r="R203" s="7">
        <v>80.900000000000006</v>
      </c>
      <c r="S203" s="7">
        <v>77.599999999999994</v>
      </c>
      <c r="T203" s="7">
        <f t="shared" si="12"/>
        <v>3.3000000000000114</v>
      </c>
      <c r="U203" s="7">
        <v>210</v>
      </c>
      <c r="V203" s="7">
        <v>88</v>
      </c>
      <c r="W203" s="7">
        <v>31</v>
      </c>
      <c r="X203" s="5"/>
      <c r="Y203" s="5">
        <v>2640</v>
      </c>
      <c r="Z203" s="5">
        <v>11.64</v>
      </c>
      <c r="AA203" s="5">
        <v>8.1</v>
      </c>
      <c r="AB203" s="5">
        <v>141</v>
      </c>
      <c r="AC203" s="5">
        <v>4.7</v>
      </c>
      <c r="AD203" s="5"/>
      <c r="AE203" s="5">
        <v>7.9</v>
      </c>
      <c r="AF203">
        <f t="shared" si="13"/>
        <v>30.810000000000002</v>
      </c>
      <c r="AG203" s="5">
        <v>3.9</v>
      </c>
      <c r="AH203" s="5">
        <f>VLOOKUP(A203,[1]HDLAB!$D$1:$BI$65536,58,0)</f>
        <v>0.65</v>
      </c>
      <c r="AI203" s="5">
        <f>VLOOKUP(A203,[1]HDLAB!$D$1:$BK$65536,60,0)</f>
        <v>1.04</v>
      </c>
      <c r="AJ203" s="8">
        <f>VLOOKUP(A203,[1]HDLAB!$D$1:$CA$65536,76,0)</f>
        <v>1.2438411138442969</v>
      </c>
      <c r="AK203" s="5"/>
      <c r="AL203" s="5"/>
      <c r="AM203" s="5">
        <v>63</v>
      </c>
      <c r="AN203" s="5">
        <v>205</v>
      </c>
      <c r="AO203" s="5">
        <v>196.2</v>
      </c>
      <c r="AP203" s="9">
        <f>VLOOKUP(A203,[1]TAST!$B$1:$F$65536,5,0)</f>
        <v>0.3073170731707317</v>
      </c>
      <c r="AQ203" s="5"/>
      <c r="AR203" s="5"/>
      <c r="AS203" s="5"/>
      <c r="AT203" s="5">
        <f>VLOOKUP(A203,[1]HDLAB!$D$1:$BS$65536,68,0)</f>
        <v>0</v>
      </c>
      <c r="AU203" s="5"/>
      <c r="AV203" s="5">
        <v>1.05</v>
      </c>
      <c r="AW203" s="5">
        <v>6.5</v>
      </c>
      <c r="AX203" s="5"/>
      <c r="AY203" s="5"/>
      <c r="AZ203" s="5">
        <v>0.75</v>
      </c>
      <c r="BA203" s="5">
        <v>50</v>
      </c>
      <c r="BB203" s="10">
        <f t="shared" si="14"/>
        <v>4.2525773195876436E-2</v>
      </c>
      <c r="BC203" s="11">
        <f t="shared" si="15"/>
        <v>13.959000000000049</v>
      </c>
      <c r="BD203">
        <f>VLOOKUP(A203,[1]RHe!$B$1:$E$65536,4,0)</f>
        <v>33.299999999999997</v>
      </c>
      <c r="BG203" s="5"/>
      <c r="BH203" s="5"/>
      <c r="BI203" s="5"/>
      <c r="BJ203" s="5"/>
      <c r="BK203" s="5"/>
      <c r="BL203" s="5"/>
      <c r="BM203" s="5"/>
      <c r="BN203" s="5"/>
    </row>
    <row r="204" spans="1:66" customFormat="1">
      <c r="A204" s="5" t="s">
        <v>256</v>
      </c>
      <c r="B204" s="5">
        <v>1120310</v>
      </c>
      <c r="C204" s="7">
        <v>6.59</v>
      </c>
      <c r="D204" s="7">
        <v>3.53</v>
      </c>
      <c r="E204" s="7">
        <v>7.3</v>
      </c>
      <c r="F204" s="7">
        <v>23.9</v>
      </c>
      <c r="G204" s="7">
        <v>67.7</v>
      </c>
      <c r="H204" s="7">
        <v>207</v>
      </c>
      <c r="I204" s="7"/>
      <c r="J204" s="7">
        <v>4.2</v>
      </c>
      <c r="K204" s="7">
        <v>19</v>
      </c>
      <c r="L204" s="7">
        <v>19</v>
      </c>
      <c r="M204" s="7">
        <v>68</v>
      </c>
      <c r="N204" s="7">
        <v>0.9</v>
      </c>
      <c r="O204" s="7">
        <v>158</v>
      </c>
      <c r="P204" s="7">
        <v>91</v>
      </c>
      <c r="Q204" s="7"/>
      <c r="R204" s="7">
        <v>71.7</v>
      </c>
      <c r="S204" s="7">
        <v>70.900000000000006</v>
      </c>
      <c r="T204" s="7">
        <f t="shared" si="12"/>
        <v>0.79999999999999716</v>
      </c>
      <c r="U204" s="7">
        <v>240</v>
      </c>
      <c r="V204" s="7">
        <v>58</v>
      </c>
      <c r="W204" s="7">
        <v>17</v>
      </c>
      <c r="X204" s="5"/>
      <c r="Y204" s="5">
        <v>2640</v>
      </c>
      <c r="Z204" s="5">
        <v>14.51</v>
      </c>
      <c r="AA204" s="5">
        <v>5.5</v>
      </c>
      <c r="AB204" s="5">
        <v>140</v>
      </c>
      <c r="AC204" s="5">
        <v>4.8</v>
      </c>
      <c r="AD204" s="5"/>
      <c r="AE204" s="5">
        <v>10.1</v>
      </c>
      <c r="AF204">
        <f t="shared" si="13"/>
        <v>68.679999999999993</v>
      </c>
      <c r="AG204" s="5">
        <v>6.8</v>
      </c>
      <c r="AH204" s="5">
        <f>VLOOKUP(A204,[1]HDLAB!$D$1:$BI$65536,58,0)</f>
        <v>0.71</v>
      </c>
      <c r="AI204" s="5">
        <f>VLOOKUP(A204,[1]HDLAB!$D$1:$BK$65536,60,0)</f>
        <v>1.23</v>
      </c>
      <c r="AJ204" s="8">
        <f>VLOOKUP(A204,[1]HDLAB!$D$1:$CA$65536,76,0)</f>
        <v>1.3763972756919727</v>
      </c>
      <c r="AK204" s="5"/>
      <c r="AL204" s="5"/>
      <c r="AM204" s="5">
        <v>31</v>
      </c>
      <c r="AN204" s="5">
        <v>257</v>
      </c>
      <c r="AO204" s="5">
        <v>697.5</v>
      </c>
      <c r="AP204" s="9">
        <f>VLOOKUP(A204,[1]TAST!$B$1:$F$65536,5,0)</f>
        <v>0.12062256809338522</v>
      </c>
      <c r="AQ204" s="5"/>
      <c r="AR204" s="5"/>
      <c r="AS204" s="5"/>
      <c r="AT204" s="5">
        <f>VLOOKUP(A204,[1]HDLAB!$D$1:$BS$65536,68,0)</f>
        <v>0</v>
      </c>
      <c r="AU204" s="5"/>
      <c r="AV204" s="5">
        <v>1.42</v>
      </c>
      <c r="AW204" s="5"/>
      <c r="AX204" s="5"/>
      <c r="AY204" s="5"/>
      <c r="AZ204" s="5">
        <v>0</v>
      </c>
      <c r="BA204" s="5">
        <v>25</v>
      </c>
      <c r="BB204" s="10">
        <f t="shared" si="14"/>
        <v>1.1283497884344105E-2</v>
      </c>
      <c r="BC204" s="11">
        <f t="shared" si="15"/>
        <v>3.3599999999999879</v>
      </c>
      <c r="BD204">
        <f>VLOOKUP(A204,[1]RHe!$B$1:$E$65536,4,0)</f>
        <v>20.6</v>
      </c>
      <c r="BG204" s="5"/>
      <c r="BH204" s="5"/>
      <c r="BI204" s="5"/>
      <c r="BJ204" s="5"/>
      <c r="BK204" s="5"/>
      <c r="BL204" s="5"/>
      <c r="BM204" s="5"/>
      <c r="BN204" s="5"/>
    </row>
    <row r="205" spans="1:66" customFormat="1">
      <c r="A205" s="5" t="s">
        <v>257</v>
      </c>
      <c r="B205" s="5">
        <v>1120308</v>
      </c>
      <c r="C205" s="7">
        <v>4.79</v>
      </c>
      <c r="D205" s="7">
        <v>3.31</v>
      </c>
      <c r="E205" s="7">
        <v>10.5</v>
      </c>
      <c r="F205" s="7">
        <v>30.9</v>
      </c>
      <c r="G205" s="7">
        <v>93.4</v>
      </c>
      <c r="H205" s="7">
        <v>120</v>
      </c>
      <c r="I205" s="7"/>
      <c r="J205" s="7">
        <v>3.9</v>
      </c>
      <c r="K205" s="7">
        <v>5</v>
      </c>
      <c r="L205" s="7">
        <v>5</v>
      </c>
      <c r="M205" s="7">
        <v>50</v>
      </c>
      <c r="N205" s="7">
        <v>0.9</v>
      </c>
      <c r="O205" s="7">
        <v>102</v>
      </c>
      <c r="P205" s="7">
        <v>106</v>
      </c>
      <c r="Q205" s="7"/>
      <c r="R205" s="7">
        <v>49.5</v>
      </c>
      <c r="S205" s="7">
        <v>47.2</v>
      </c>
      <c r="T205" s="7">
        <f t="shared" si="12"/>
        <v>2.2999999999999972</v>
      </c>
      <c r="U205" s="7">
        <v>240</v>
      </c>
      <c r="V205" s="7">
        <v>58</v>
      </c>
      <c r="W205" s="7">
        <v>9</v>
      </c>
      <c r="X205" s="5"/>
      <c r="Y205" s="5">
        <v>2640</v>
      </c>
      <c r="Z205" s="5">
        <v>9.64</v>
      </c>
      <c r="AA205" s="5">
        <v>6.8</v>
      </c>
      <c r="AB205" s="5">
        <v>131</v>
      </c>
      <c r="AC205" s="5">
        <v>4.0999999999999996</v>
      </c>
      <c r="AD205" s="5"/>
      <c r="AE205" s="5">
        <v>9.1999999999999993</v>
      </c>
      <c r="AF205">
        <f t="shared" si="13"/>
        <v>47.839999999999996</v>
      </c>
      <c r="AG205" s="5">
        <v>5.2</v>
      </c>
      <c r="AH205" s="5">
        <f>VLOOKUP(A205,[1]HDLAB!$D$1:$BI$65536,58,0)</f>
        <v>0.84</v>
      </c>
      <c r="AI205" s="5">
        <f>VLOOKUP(A205,[1]HDLAB!$D$1:$BK$65536,60,0)</f>
        <v>1.86</v>
      </c>
      <c r="AJ205" s="8">
        <f>VLOOKUP(A205,[1]HDLAB!$D$1:$CA$65536,76,0)</f>
        <v>2.2626206345350499</v>
      </c>
      <c r="AK205" s="5"/>
      <c r="AL205" s="5"/>
      <c r="AM205" s="5">
        <v>71</v>
      </c>
      <c r="AN205" s="5">
        <v>197</v>
      </c>
      <c r="AO205" s="5">
        <v>153.30000000000001</v>
      </c>
      <c r="AP205" s="9">
        <f>VLOOKUP(A205,[1]TAST!$B$1:$F$65536,5,0)</f>
        <v>0.3604060913705584</v>
      </c>
      <c r="AQ205" s="5"/>
      <c r="AR205" s="5"/>
      <c r="AS205" s="5"/>
      <c r="AT205" s="5">
        <f>VLOOKUP(A205,[1]HDLAB!$D$1:$BS$65536,68,0)</f>
        <v>0</v>
      </c>
      <c r="AU205" s="5"/>
      <c r="AV205" s="5">
        <v>1.9</v>
      </c>
      <c r="AW205" s="5"/>
      <c r="AX205" s="5"/>
      <c r="AY205" s="5"/>
      <c r="AZ205" s="5">
        <v>4</v>
      </c>
      <c r="BA205" s="5">
        <v>25</v>
      </c>
      <c r="BB205" s="10">
        <f t="shared" si="14"/>
        <v>4.8728813559321973E-2</v>
      </c>
      <c r="BC205" s="11">
        <f t="shared" si="15"/>
        <v>9.038999999999989</v>
      </c>
      <c r="BD205">
        <f>VLOOKUP(A205,[1]RHe!$B$1:$E$65536,4,0)</f>
        <v>35.799999999999997</v>
      </c>
      <c r="BG205" s="5"/>
      <c r="BH205" s="5"/>
      <c r="BI205" s="5"/>
      <c r="BJ205" s="5"/>
      <c r="BK205" s="5"/>
      <c r="BL205" s="5"/>
      <c r="BM205" s="5"/>
      <c r="BN205" s="5"/>
    </row>
    <row r="206" spans="1:66" customFormat="1">
      <c r="A206" s="5" t="s">
        <v>258</v>
      </c>
      <c r="B206" s="5">
        <v>1120308</v>
      </c>
      <c r="C206" s="7">
        <v>6.68</v>
      </c>
      <c r="D206" s="7">
        <v>3.71</v>
      </c>
      <c r="E206" s="7">
        <v>11.1</v>
      </c>
      <c r="F206" s="7">
        <v>35.299999999999997</v>
      </c>
      <c r="G206" s="7">
        <v>95.1</v>
      </c>
      <c r="H206" s="7">
        <v>138</v>
      </c>
      <c r="I206" s="7"/>
      <c r="J206" s="7">
        <v>3.7</v>
      </c>
      <c r="K206" s="7">
        <v>32</v>
      </c>
      <c r="L206" s="7">
        <v>22</v>
      </c>
      <c r="M206" s="7">
        <v>124</v>
      </c>
      <c r="N206" s="7">
        <v>0.4</v>
      </c>
      <c r="O206" s="7">
        <v>134</v>
      </c>
      <c r="P206" s="7">
        <v>187</v>
      </c>
      <c r="Q206" s="7">
        <v>337</v>
      </c>
      <c r="R206" s="7">
        <v>57</v>
      </c>
      <c r="S206" s="7">
        <v>55.6</v>
      </c>
      <c r="T206" s="7">
        <f t="shared" si="12"/>
        <v>1.3999999999999986</v>
      </c>
      <c r="U206" s="7">
        <v>230</v>
      </c>
      <c r="V206" s="7">
        <v>58</v>
      </c>
      <c r="W206" s="7">
        <v>12</v>
      </c>
      <c r="X206" s="5"/>
      <c r="Y206" s="5">
        <v>2640</v>
      </c>
      <c r="Z206" s="5">
        <v>9.0500000000000007</v>
      </c>
      <c r="AA206" s="5">
        <v>8.6</v>
      </c>
      <c r="AB206" s="5">
        <v>133</v>
      </c>
      <c r="AC206" s="5">
        <v>3.4</v>
      </c>
      <c r="AD206" s="5"/>
      <c r="AE206" s="5">
        <v>9</v>
      </c>
      <c r="AF206">
        <f t="shared" si="13"/>
        <v>26.099999999999998</v>
      </c>
      <c r="AG206" s="5">
        <v>2.9</v>
      </c>
      <c r="AH206" s="5">
        <f>VLOOKUP(A206,[1]HDLAB!$D$1:$BI$65536,58,0)</f>
        <v>0.79</v>
      </c>
      <c r="AI206" s="5">
        <f>VLOOKUP(A206,[1]HDLAB!$D$1:$BK$65536,60,0)</f>
        <v>1.58</v>
      </c>
      <c r="AJ206" s="8">
        <f>VLOOKUP(A206,[1]HDLAB!$D$1:$CA$65536,76,0)</f>
        <v>1.8183004006272354</v>
      </c>
      <c r="AK206" s="5"/>
      <c r="AL206" s="5"/>
      <c r="AM206" s="5">
        <v>64</v>
      </c>
      <c r="AN206" s="5">
        <v>279</v>
      </c>
      <c r="AO206" s="5">
        <v>565.9</v>
      </c>
      <c r="AP206" s="9">
        <f>VLOOKUP(A206,[1]TAST!$B$1:$F$65536,5,0)</f>
        <v>0.22939068100358423</v>
      </c>
      <c r="AQ206" s="5"/>
      <c r="AR206" s="5"/>
      <c r="AS206" s="5"/>
      <c r="AT206" s="5">
        <f>VLOOKUP(A206,[1]HDLAB!$D$1:$BS$65536,68,0)</f>
        <v>0</v>
      </c>
      <c r="AU206" s="5"/>
      <c r="AV206" s="5">
        <v>1.3</v>
      </c>
      <c r="AW206" s="5">
        <v>6.3</v>
      </c>
      <c r="AX206" s="5"/>
      <c r="AY206" s="5"/>
      <c r="AZ206" s="5">
        <v>0</v>
      </c>
      <c r="BA206" s="5">
        <v>50</v>
      </c>
      <c r="BB206" s="10">
        <f t="shared" si="14"/>
        <v>2.5179856115107889E-2</v>
      </c>
      <c r="BC206" s="11">
        <f t="shared" si="15"/>
        <v>5.585999999999995</v>
      </c>
      <c r="BD206">
        <f>VLOOKUP(A206,[1]RHe!$B$1:$E$65536,4,0)</f>
        <v>28.1</v>
      </c>
      <c r="BG206" s="5"/>
      <c r="BH206" s="5"/>
      <c r="BI206" s="5"/>
      <c r="BJ206" s="5"/>
      <c r="BK206" s="5"/>
      <c r="BL206" s="5"/>
      <c r="BM206" s="5"/>
      <c r="BN206" s="5"/>
    </row>
    <row r="207" spans="1:66" customFormat="1">
      <c r="A207" s="5" t="s">
        <v>259</v>
      </c>
      <c r="B207" s="5">
        <v>1120308</v>
      </c>
      <c r="C207" s="7">
        <v>7.54</v>
      </c>
      <c r="D207" s="7">
        <v>3.37</v>
      </c>
      <c r="E207" s="7">
        <v>10.4</v>
      </c>
      <c r="F207" s="7">
        <v>31.8</v>
      </c>
      <c r="G207" s="7">
        <v>94.4</v>
      </c>
      <c r="H207" s="7">
        <v>217</v>
      </c>
      <c r="I207" s="7"/>
      <c r="J207" s="7">
        <v>4</v>
      </c>
      <c r="K207" s="7">
        <v>16</v>
      </c>
      <c r="L207" s="7">
        <v>14</v>
      </c>
      <c r="M207" s="7">
        <v>90</v>
      </c>
      <c r="N207" s="7">
        <v>0.7</v>
      </c>
      <c r="O207" s="7">
        <v>198</v>
      </c>
      <c r="P207" s="7">
        <v>94</v>
      </c>
      <c r="Q207" s="7"/>
      <c r="R207" s="7">
        <v>49.9</v>
      </c>
      <c r="S207" s="7">
        <v>47</v>
      </c>
      <c r="T207" s="7">
        <f t="shared" si="12"/>
        <v>2.8999999999999986</v>
      </c>
      <c r="U207" s="7">
        <v>240</v>
      </c>
      <c r="V207" s="7">
        <v>83</v>
      </c>
      <c r="W207" s="7">
        <v>14</v>
      </c>
      <c r="X207" s="5"/>
      <c r="Y207" s="5">
        <v>2640</v>
      </c>
      <c r="Z207" s="5">
        <v>10.65</v>
      </c>
      <c r="AA207" s="5">
        <v>8.6999999999999993</v>
      </c>
      <c r="AB207" s="5">
        <v>138</v>
      </c>
      <c r="AC207" s="5">
        <v>5.6</v>
      </c>
      <c r="AD207" s="5"/>
      <c r="AE207" s="5">
        <v>10.4</v>
      </c>
      <c r="AF207">
        <f t="shared" si="13"/>
        <v>67.600000000000009</v>
      </c>
      <c r="AG207" s="5">
        <v>6.5</v>
      </c>
      <c r="AH207" s="5">
        <f>VLOOKUP(A207,[1]HDLAB!$D$1:$BI$65536,58,0)</f>
        <v>0.83</v>
      </c>
      <c r="AI207" s="5">
        <f>VLOOKUP(A207,[1]HDLAB!$D$1:$BK$65536,60,0)</f>
        <v>1.78</v>
      </c>
      <c r="AJ207" s="8">
        <f>VLOOKUP(A207,[1]HDLAB!$D$1:$CA$65536,76,0)</f>
        <v>2.200533591352122</v>
      </c>
      <c r="AK207" s="5"/>
      <c r="AL207" s="5"/>
      <c r="AM207" s="5">
        <v>83</v>
      </c>
      <c r="AN207" s="5">
        <v>245</v>
      </c>
      <c r="AO207" s="5">
        <v>744.4</v>
      </c>
      <c r="AP207" s="9">
        <f>VLOOKUP(A207,[1]TAST!$B$1:$F$65536,5,0)</f>
        <v>0.33877551020408164</v>
      </c>
      <c r="AQ207" s="5"/>
      <c r="AR207" s="5"/>
      <c r="AS207" s="5"/>
      <c r="AT207" s="5">
        <f>VLOOKUP(A207,[1]HDLAB!$D$1:$BS$65536,68,0)</f>
        <v>0</v>
      </c>
      <c r="AU207" s="5"/>
      <c r="AV207" s="5">
        <v>1.91</v>
      </c>
      <c r="AW207" s="5"/>
      <c r="AX207" s="5"/>
      <c r="AY207" s="5"/>
      <c r="AZ207" s="5">
        <v>1.5</v>
      </c>
      <c r="BA207" s="5">
        <v>25</v>
      </c>
      <c r="BB207" s="10">
        <f t="shared" si="14"/>
        <v>6.1702127659574439E-2</v>
      </c>
      <c r="BC207" s="11">
        <f t="shared" si="15"/>
        <v>12.005999999999995</v>
      </c>
      <c r="BD207">
        <f>VLOOKUP(A207,[1]RHe!$B$1:$E$65536,4,0)</f>
        <v>35.6</v>
      </c>
      <c r="BG207" s="5"/>
      <c r="BH207" s="5"/>
      <c r="BI207" s="5"/>
      <c r="BJ207" s="5"/>
      <c r="BK207" s="5"/>
      <c r="BL207" s="5"/>
      <c r="BM207" s="5"/>
      <c r="BN207" s="5"/>
    </row>
    <row r="208" spans="1:66" customFormat="1">
      <c r="A208" s="5" t="s">
        <v>260</v>
      </c>
      <c r="B208" s="5">
        <v>1120308</v>
      </c>
      <c r="C208" s="7">
        <v>6.41</v>
      </c>
      <c r="D208" s="7">
        <v>3.81</v>
      </c>
      <c r="E208" s="7">
        <v>11.7</v>
      </c>
      <c r="F208" s="7">
        <v>35.200000000000003</v>
      </c>
      <c r="G208" s="7">
        <v>92.4</v>
      </c>
      <c r="H208" s="7">
        <v>222</v>
      </c>
      <c r="I208" s="7"/>
      <c r="J208" s="7">
        <v>3.9</v>
      </c>
      <c r="K208" s="7">
        <v>13</v>
      </c>
      <c r="L208" s="7">
        <v>9</v>
      </c>
      <c r="M208" s="7">
        <v>50</v>
      </c>
      <c r="N208" s="7">
        <v>0.7</v>
      </c>
      <c r="O208" s="7">
        <v>138</v>
      </c>
      <c r="P208" s="7">
        <v>58</v>
      </c>
      <c r="Q208" s="7"/>
      <c r="R208" s="7">
        <v>52.45</v>
      </c>
      <c r="S208" s="7">
        <v>50.4</v>
      </c>
      <c r="T208" s="7">
        <f t="shared" si="12"/>
        <v>2.0500000000000043</v>
      </c>
      <c r="U208" s="7">
        <v>240</v>
      </c>
      <c r="V208" s="7">
        <v>97</v>
      </c>
      <c r="W208" s="7">
        <v>27</v>
      </c>
      <c r="X208" s="5"/>
      <c r="Y208" s="5">
        <v>2640</v>
      </c>
      <c r="Z208" s="5">
        <v>9.4499999999999993</v>
      </c>
      <c r="AA208" s="5">
        <v>6.7</v>
      </c>
      <c r="AB208" s="5">
        <v>137</v>
      </c>
      <c r="AC208" s="5">
        <v>4.8</v>
      </c>
      <c r="AD208" s="5"/>
      <c r="AE208" s="5">
        <v>10.199999999999999</v>
      </c>
      <c r="AF208">
        <f t="shared" si="13"/>
        <v>47.94</v>
      </c>
      <c r="AG208" s="5">
        <v>4.7</v>
      </c>
      <c r="AH208" s="5">
        <f>VLOOKUP(A208,[1]HDLAB!$D$1:$BI$65536,58,0)</f>
        <v>0.72</v>
      </c>
      <c r="AI208" s="5">
        <f>VLOOKUP(A208,[1]HDLAB!$D$1:$BK$65536,60,0)</f>
        <v>1.28</v>
      </c>
      <c r="AJ208" s="8">
        <f>VLOOKUP(A208,[1]HDLAB!$D$1:$CA$65536,76,0)</f>
        <v>1.5240720216281933</v>
      </c>
      <c r="AK208" s="5"/>
      <c r="AL208" s="5"/>
      <c r="AM208" s="5">
        <v>113</v>
      </c>
      <c r="AN208" s="5">
        <v>236</v>
      </c>
      <c r="AO208" s="5">
        <v>967.1</v>
      </c>
      <c r="AP208" s="9">
        <f>VLOOKUP(A208,[1]TAST!$B$1:$F$65536,5,0)</f>
        <v>0.4788135593220339</v>
      </c>
      <c r="AQ208" s="5"/>
      <c r="AR208" s="5"/>
      <c r="AS208" s="5"/>
      <c r="AT208" s="5">
        <f>VLOOKUP(A208,[1]HDLAB!$D$1:$BS$65536,68,0)</f>
        <v>0</v>
      </c>
      <c r="AU208" s="5"/>
      <c r="AV208" s="5">
        <v>1.52</v>
      </c>
      <c r="AW208" s="5"/>
      <c r="AX208" s="5"/>
      <c r="AY208" s="5"/>
      <c r="AZ208" s="5">
        <v>1</v>
      </c>
      <c r="BA208" s="5">
        <v>12.5</v>
      </c>
      <c r="BB208" s="10">
        <f t="shared" si="14"/>
        <v>4.0674603174603259E-2</v>
      </c>
      <c r="BC208" s="11">
        <f t="shared" si="15"/>
        <v>8.4255000000000173</v>
      </c>
      <c r="BD208">
        <f>VLOOKUP(A208,[1]RHe!$B$1:$E$65536,4,0)</f>
        <v>34.9</v>
      </c>
      <c r="BG208" s="5"/>
      <c r="BH208" s="5"/>
      <c r="BI208" s="5"/>
      <c r="BJ208" s="5"/>
      <c r="BK208" s="5"/>
      <c r="BL208" s="5"/>
      <c r="BM208" s="5"/>
      <c r="BN208" s="5"/>
    </row>
    <row r="209" spans="1:66" customFormat="1">
      <c r="A209" s="5" t="s">
        <v>261</v>
      </c>
      <c r="B209" s="5">
        <v>1120308</v>
      </c>
      <c r="C209" s="7">
        <v>5.25</v>
      </c>
      <c r="D209" s="7">
        <v>3.22</v>
      </c>
      <c r="E209" s="7">
        <v>10.3</v>
      </c>
      <c r="F209" s="7">
        <v>30</v>
      </c>
      <c r="G209" s="7">
        <v>93.2</v>
      </c>
      <c r="H209" s="7">
        <v>153</v>
      </c>
      <c r="I209" s="7"/>
      <c r="J209" s="7">
        <v>3.4</v>
      </c>
      <c r="K209" s="7">
        <v>15</v>
      </c>
      <c r="L209" s="7">
        <v>13</v>
      </c>
      <c r="M209" s="7">
        <v>53</v>
      </c>
      <c r="N209" s="7">
        <v>0.6</v>
      </c>
      <c r="O209" s="7">
        <v>149</v>
      </c>
      <c r="P209" s="7">
        <v>111</v>
      </c>
      <c r="Q209" s="7">
        <v>173</v>
      </c>
      <c r="R209" s="7">
        <v>65.599999999999994</v>
      </c>
      <c r="S209" s="7">
        <v>62.95</v>
      </c>
      <c r="T209" s="7">
        <f t="shared" si="12"/>
        <v>2.6499999999999915</v>
      </c>
      <c r="U209" s="7">
        <v>240</v>
      </c>
      <c r="V209" s="7">
        <v>30</v>
      </c>
      <c r="W209" s="7">
        <v>6</v>
      </c>
      <c r="X209" s="5"/>
      <c r="Y209" s="5">
        <v>2640</v>
      </c>
      <c r="Z209" s="5">
        <v>8.09</v>
      </c>
      <c r="AA209" s="5">
        <v>4.0999999999999996</v>
      </c>
      <c r="AB209" s="5">
        <v>129</v>
      </c>
      <c r="AC209" s="5">
        <v>3.2</v>
      </c>
      <c r="AD209" s="5"/>
      <c r="AE209" s="5">
        <v>8.1</v>
      </c>
      <c r="AF209">
        <f t="shared" si="13"/>
        <v>29.97</v>
      </c>
      <c r="AG209" s="5">
        <v>3.7</v>
      </c>
      <c r="AH209" s="5">
        <f>VLOOKUP(A209,[1]HDLAB!$D$1:$BI$65536,58,0)</f>
        <v>0.8</v>
      </c>
      <c r="AI209" s="5">
        <f>VLOOKUP(A209,[1]HDLAB!$D$1:$BK$65536,60,0)</f>
        <v>1.61</v>
      </c>
      <c r="AJ209" s="8">
        <f>VLOOKUP(A209,[1]HDLAB!$D$1:$CA$65536,76,0)</f>
        <v>1.9227110771801486</v>
      </c>
      <c r="AK209" s="5"/>
      <c r="AL209" s="5"/>
      <c r="AM209" s="5">
        <v>78</v>
      </c>
      <c r="AN209" s="5">
        <v>236</v>
      </c>
      <c r="AO209" s="5">
        <v>776.7</v>
      </c>
      <c r="AP209" s="9">
        <f>VLOOKUP(A209,[1]TAST!$B$1:$F$65536,5,0)</f>
        <v>0.33050847457627119</v>
      </c>
      <c r="AQ209" s="5"/>
      <c r="AR209" s="5"/>
      <c r="AS209" s="5"/>
      <c r="AT209" s="5">
        <f>VLOOKUP(A209,[1]HDLAB!$D$1:$BS$65536,68,0)</f>
        <v>0</v>
      </c>
      <c r="AU209" s="5"/>
      <c r="AV209" s="5">
        <v>1.38</v>
      </c>
      <c r="AW209" s="5">
        <v>5.8</v>
      </c>
      <c r="AX209" s="5"/>
      <c r="AY209" s="5"/>
      <c r="AZ209" s="5">
        <v>0</v>
      </c>
      <c r="BA209" s="5">
        <v>25</v>
      </c>
      <c r="BB209" s="10">
        <f t="shared" si="14"/>
        <v>4.2096902303415271E-2</v>
      </c>
      <c r="BC209" s="11">
        <f t="shared" si="15"/>
        <v>10.255499999999966</v>
      </c>
      <c r="BD209">
        <f>VLOOKUP(A209,[1]RHe!$B$1:$E$65536,4,0)</f>
        <v>35.700000000000003</v>
      </c>
      <c r="BG209" s="5"/>
      <c r="BH209" s="5"/>
      <c r="BI209" s="5"/>
      <c r="BJ209" s="5"/>
      <c r="BK209" s="5"/>
      <c r="BL209" s="5"/>
      <c r="BM209" s="5"/>
      <c r="BN209" s="5"/>
    </row>
    <row r="210" spans="1:66" customFormat="1">
      <c r="A210" s="5" t="s">
        <v>262</v>
      </c>
      <c r="B210" s="5">
        <v>1120308</v>
      </c>
      <c r="C210" s="7">
        <v>5.36</v>
      </c>
      <c r="D210" s="7">
        <v>3.53</v>
      </c>
      <c r="E210" s="7">
        <v>10.6</v>
      </c>
      <c r="F210" s="7">
        <v>32.700000000000003</v>
      </c>
      <c r="G210" s="7">
        <v>92.6</v>
      </c>
      <c r="H210" s="7">
        <v>118</v>
      </c>
      <c r="I210" s="7"/>
      <c r="J210" s="7">
        <v>4</v>
      </c>
      <c r="K210" s="7">
        <v>25</v>
      </c>
      <c r="L210" s="7">
        <v>21</v>
      </c>
      <c r="M210" s="7">
        <v>58</v>
      </c>
      <c r="N210" s="7">
        <v>0.9</v>
      </c>
      <c r="O210" s="7">
        <v>178</v>
      </c>
      <c r="P210" s="7">
        <v>113</v>
      </c>
      <c r="Q210" s="7">
        <v>284</v>
      </c>
      <c r="R210" s="7">
        <v>51.2</v>
      </c>
      <c r="S210" s="7">
        <v>49.5</v>
      </c>
      <c r="T210" s="7">
        <f t="shared" si="12"/>
        <v>1.7000000000000028</v>
      </c>
      <c r="U210" s="7">
        <v>225</v>
      </c>
      <c r="V210" s="7">
        <v>71</v>
      </c>
      <c r="W210" s="7">
        <v>17</v>
      </c>
      <c r="X210" s="5"/>
      <c r="Y210" s="5">
        <v>2640</v>
      </c>
      <c r="Z210" s="5">
        <v>9.25</v>
      </c>
      <c r="AA210" s="5">
        <v>7.4</v>
      </c>
      <c r="AB210" s="5">
        <v>136</v>
      </c>
      <c r="AC210" s="5">
        <v>5.7</v>
      </c>
      <c r="AD210" s="5"/>
      <c r="AE210" s="5">
        <v>9.6999999999999993</v>
      </c>
      <c r="AF210">
        <f t="shared" si="13"/>
        <v>41.709999999999994</v>
      </c>
      <c r="AG210" s="5">
        <v>4.3</v>
      </c>
      <c r="AH210" s="5">
        <f>VLOOKUP(A210,[1]HDLAB!$D$1:$BI$65536,58,0)</f>
        <v>0.76</v>
      </c>
      <c r="AI210" s="5">
        <f>VLOOKUP(A210,[1]HDLAB!$D$1:$BK$65536,60,0)</f>
        <v>1.43</v>
      </c>
      <c r="AJ210" s="8">
        <f>VLOOKUP(A210,[1]HDLAB!$D$1:$CA$65536,76,0)</f>
        <v>1.6719270885425057</v>
      </c>
      <c r="AK210" s="5"/>
      <c r="AL210" s="5"/>
      <c r="AM210" s="5">
        <v>43</v>
      </c>
      <c r="AN210" s="5">
        <v>183</v>
      </c>
      <c r="AO210" s="5">
        <v>547.20000000000005</v>
      </c>
      <c r="AP210" s="9">
        <f>VLOOKUP(A210,[1]TAST!$B$1:$F$65536,5,0)</f>
        <v>0.23497267759562843</v>
      </c>
      <c r="AQ210" s="5"/>
      <c r="AR210" s="5"/>
      <c r="AS210" s="5"/>
      <c r="AT210" s="5">
        <f>VLOOKUP(A210,[1]HDLAB!$D$1:$BS$65536,68,0)</f>
        <v>0</v>
      </c>
      <c r="AU210" s="5"/>
      <c r="AV210" s="5">
        <v>1.45</v>
      </c>
      <c r="AW210" s="5">
        <v>7</v>
      </c>
      <c r="AX210" s="5"/>
      <c r="AY210" s="5"/>
      <c r="AZ210" s="5">
        <v>0</v>
      </c>
      <c r="BA210" s="5">
        <v>50</v>
      </c>
      <c r="BB210" s="10">
        <f t="shared" si="14"/>
        <v>3.4343434343434398E-2</v>
      </c>
      <c r="BC210" s="11">
        <f t="shared" si="15"/>
        <v>6.9360000000000115</v>
      </c>
      <c r="BD210">
        <f>VLOOKUP(A210,[1]RHe!$B$1:$E$65536,4,0)</f>
        <v>31.3</v>
      </c>
      <c r="BG210" s="5"/>
      <c r="BH210" s="5"/>
      <c r="BI210" s="5"/>
      <c r="BJ210" s="5"/>
      <c r="BK210" s="5"/>
      <c r="BL210" s="5"/>
      <c r="BM210" s="5"/>
      <c r="BN210" s="5"/>
    </row>
    <row r="211" spans="1:66" customFormat="1">
      <c r="A211" s="5" t="s">
        <v>263</v>
      </c>
      <c r="B211" s="5">
        <v>1120308</v>
      </c>
      <c r="C211" s="7">
        <v>9.0399999999999991</v>
      </c>
      <c r="D211" s="7">
        <v>3.52</v>
      </c>
      <c r="E211" s="7">
        <v>10.7</v>
      </c>
      <c r="F211" s="7">
        <v>32.799999999999997</v>
      </c>
      <c r="G211" s="7">
        <v>93.2</v>
      </c>
      <c r="H211" s="7">
        <v>214</v>
      </c>
      <c r="I211" s="7"/>
      <c r="J211" s="7">
        <v>3.9</v>
      </c>
      <c r="K211" s="7">
        <v>26</v>
      </c>
      <c r="L211" s="7">
        <v>35</v>
      </c>
      <c r="M211" s="7">
        <v>64</v>
      </c>
      <c r="N211" s="7">
        <v>0.6</v>
      </c>
      <c r="O211" s="7">
        <v>210</v>
      </c>
      <c r="P211" s="7">
        <v>165</v>
      </c>
      <c r="Q211" s="7">
        <v>135</v>
      </c>
      <c r="R211" s="7">
        <v>84.6</v>
      </c>
      <c r="S211" s="7">
        <v>82.1</v>
      </c>
      <c r="T211" s="7">
        <f t="shared" si="12"/>
        <v>2.5</v>
      </c>
      <c r="U211" s="7">
        <v>240</v>
      </c>
      <c r="V211" s="7">
        <v>80</v>
      </c>
      <c r="W211" s="7">
        <v>21</v>
      </c>
      <c r="X211" s="5"/>
      <c r="Y211" s="5">
        <v>2640</v>
      </c>
      <c r="Z211" s="5">
        <v>12.12</v>
      </c>
      <c r="AA211" s="5">
        <v>8.4</v>
      </c>
      <c r="AB211" s="5">
        <v>139</v>
      </c>
      <c r="AC211" s="5">
        <v>5.0999999999999996</v>
      </c>
      <c r="AD211" s="5"/>
      <c r="AE211" s="5">
        <v>8</v>
      </c>
      <c r="AF211">
        <f t="shared" si="13"/>
        <v>53.6</v>
      </c>
      <c r="AG211" s="5">
        <v>6.7</v>
      </c>
      <c r="AH211" s="5">
        <f>VLOOKUP(A211,[1]HDLAB!$D$1:$BI$65536,58,0)</f>
        <v>0.74</v>
      </c>
      <c r="AI211" s="5">
        <f>VLOOKUP(A211,[1]HDLAB!$D$1:$BK$65536,60,0)</f>
        <v>1.34</v>
      </c>
      <c r="AJ211" s="8">
        <f>VLOOKUP(A211,[1]HDLAB!$D$1:$CA$65536,76,0)</f>
        <v>1.5613305432202207</v>
      </c>
      <c r="AK211" s="5"/>
      <c r="AL211" s="5"/>
      <c r="AM211" s="5">
        <v>82</v>
      </c>
      <c r="AN211" s="5">
        <v>271</v>
      </c>
      <c r="AO211" s="5">
        <v>400.5</v>
      </c>
      <c r="AP211" s="9">
        <f>VLOOKUP(A211,[1]TAST!$B$1:$F$65536,5,0)</f>
        <v>0.30258302583025831</v>
      </c>
      <c r="AQ211" s="5"/>
      <c r="AR211" s="5"/>
      <c r="AS211" s="5"/>
      <c r="AT211" s="5">
        <f>VLOOKUP(A211,[1]HDLAB!$D$1:$BS$65536,68,0)</f>
        <v>0</v>
      </c>
      <c r="AU211" s="5"/>
      <c r="AV211" s="5">
        <v>1.5</v>
      </c>
      <c r="AW211" s="5">
        <v>6.8</v>
      </c>
      <c r="AX211" s="5"/>
      <c r="AY211" s="5"/>
      <c r="AZ211" s="5">
        <v>0</v>
      </c>
      <c r="BA211" s="5">
        <v>25</v>
      </c>
      <c r="BB211" s="10">
        <f t="shared" si="14"/>
        <v>3.0450669914738125E-2</v>
      </c>
      <c r="BC211" s="11">
        <f t="shared" si="15"/>
        <v>10.425000000000001</v>
      </c>
      <c r="BD211">
        <f>VLOOKUP(A211,[1]RHe!$B$1:$E$65536,4,0)</f>
        <v>33.700000000000003</v>
      </c>
      <c r="BG211" s="5"/>
      <c r="BH211" s="5"/>
      <c r="BI211" s="5"/>
      <c r="BJ211" s="5"/>
      <c r="BK211" s="5"/>
      <c r="BL211" s="5"/>
      <c r="BM211" s="5"/>
    </row>
    <row r="212" spans="1:66" customFormat="1">
      <c r="A212" s="5" t="s">
        <v>264</v>
      </c>
      <c r="B212" s="5">
        <v>1120308</v>
      </c>
      <c r="C212" s="7">
        <v>6.61</v>
      </c>
      <c r="D212" s="7">
        <v>3.55</v>
      </c>
      <c r="E212" s="7">
        <v>11.7</v>
      </c>
      <c r="F212" s="7">
        <v>35</v>
      </c>
      <c r="G212" s="7">
        <v>98.6</v>
      </c>
      <c r="H212" s="7">
        <v>117</v>
      </c>
      <c r="I212" s="7"/>
      <c r="J212" s="7">
        <v>4.3</v>
      </c>
      <c r="K212" s="7">
        <v>30</v>
      </c>
      <c r="L212" s="7">
        <v>16</v>
      </c>
      <c r="M212" s="7">
        <v>86</v>
      </c>
      <c r="N212" s="7">
        <v>1</v>
      </c>
      <c r="O212" s="7">
        <v>121</v>
      </c>
      <c r="P212" s="7">
        <v>65</v>
      </c>
      <c r="Q212" s="7">
        <v>161</v>
      </c>
      <c r="R212" s="7">
        <v>58.5</v>
      </c>
      <c r="S212" s="7">
        <v>56</v>
      </c>
      <c r="T212" s="7">
        <f t="shared" si="12"/>
        <v>2.5</v>
      </c>
      <c r="U212" s="7">
        <v>230</v>
      </c>
      <c r="V212" s="7">
        <v>70</v>
      </c>
      <c r="W212" s="7">
        <v>19</v>
      </c>
      <c r="X212" s="5"/>
      <c r="Y212" s="5">
        <v>2640</v>
      </c>
      <c r="Z212" s="5">
        <v>10.44</v>
      </c>
      <c r="AA212" s="5">
        <v>7.5</v>
      </c>
      <c r="AB212" s="5">
        <v>135</v>
      </c>
      <c r="AC212" s="5">
        <v>5.3</v>
      </c>
      <c r="AD212" s="5"/>
      <c r="AE212" s="5">
        <v>9.1</v>
      </c>
      <c r="AF212">
        <f t="shared" si="13"/>
        <v>53.69</v>
      </c>
      <c r="AG212" s="5">
        <v>5.9</v>
      </c>
      <c r="AH212" s="5">
        <f>VLOOKUP(A212,[1]HDLAB!$D$1:$BI$65536,58,0)</f>
        <v>0.73</v>
      </c>
      <c r="AI212" s="5">
        <f>VLOOKUP(A212,[1]HDLAB!$D$1:$BK$65536,60,0)</f>
        <v>1.3</v>
      </c>
      <c r="AJ212" s="8">
        <f>VLOOKUP(A212,[1]HDLAB!$D$1:$CA$65536,76,0)</f>
        <v>1.5599967418042899</v>
      </c>
      <c r="AK212" s="5"/>
      <c r="AL212" s="5"/>
      <c r="AM212" s="5">
        <v>82</v>
      </c>
      <c r="AN212" s="5">
        <v>241</v>
      </c>
      <c r="AO212" s="5">
        <v>422.1</v>
      </c>
      <c r="AP212" s="9">
        <f>VLOOKUP(A212,[1]TAST!$B$1:$F$65536,5,0)</f>
        <v>0.34024896265560167</v>
      </c>
      <c r="AQ212" s="5"/>
      <c r="AR212" s="5"/>
      <c r="AS212" s="5"/>
      <c r="AT212" s="5">
        <f>VLOOKUP(A212,[1]HDLAB!$D$1:$BS$65536,68,0)</f>
        <v>0</v>
      </c>
      <c r="AU212" s="5"/>
      <c r="AV212" s="5">
        <v>1.36</v>
      </c>
      <c r="AW212" s="5">
        <v>6.7</v>
      </c>
      <c r="AX212" s="5"/>
      <c r="AY212" s="5"/>
      <c r="AZ212" s="5">
        <v>0</v>
      </c>
      <c r="BA212" s="5">
        <v>12.5</v>
      </c>
      <c r="BB212" s="10">
        <f t="shared" si="14"/>
        <v>4.4642857142857144E-2</v>
      </c>
      <c r="BC212" s="11">
        <f t="shared" si="15"/>
        <v>10.125</v>
      </c>
      <c r="BD212">
        <f>VLOOKUP(A212,[1]RHe!$B$1:$E$65536,4,0)</f>
        <v>34.9</v>
      </c>
      <c r="BG212" s="5"/>
      <c r="BH212" s="5"/>
      <c r="BI212" s="5"/>
      <c r="BJ212" s="5"/>
      <c r="BK212" s="5"/>
      <c r="BL212" s="5"/>
      <c r="BM212" s="5"/>
      <c r="BN212" s="5"/>
    </row>
    <row r="213" spans="1:66" customFormat="1">
      <c r="A213" s="5" t="s">
        <v>265</v>
      </c>
      <c r="B213" s="5">
        <v>1120308</v>
      </c>
      <c r="C213" s="7">
        <v>5.82</v>
      </c>
      <c r="D213" s="7">
        <v>3.5</v>
      </c>
      <c r="E213" s="7">
        <v>11</v>
      </c>
      <c r="F213" s="7">
        <v>33.1</v>
      </c>
      <c r="G213" s="7">
        <v>94.6</v>
      </c>
      <c r="H213" s="7">
        <v>142</v>
      </c>
      <c r="I213" s="7"/>
      <c r="J213" s="7">
        <v>4.0999999999999996</v>
      </c>
      <c r="K213" s="7">
        <v>11</v>
      </c>
      <c r="L213" s="7">
        <v>16</v>
      </c>
      <c r="M213" s="7">
        <v>74</v>
      </c>
      <c r="N213" s="7">
        <v>0.8</v>
      </c>
      <c r="O213" s="7">
        <v>104</v>
      </c>
      <c r="P213" s="7">
        <v>282</v>
      </c>
      <c r="Q213" s="7">
        <v>147</v>
      </c>
      <c r="R213" s="7">
        <v>79</v>
      </c>
      <c r="S213" s="7">
        <v>76.2</v>
      </c>
      <c r="T213" s="7">
        <f t="shared" si="12"/>
        <v>2.7999999999999972</v>
      </c>
      <c r="U213" s="7">
        <v>240</v>
      </c>
      <c r="V213" s="7">
        <v>80</v>
      </c>
      <c r="W213" s="7">
        <v>19</v>
      </c>
      <c r="X213" s="5"/>
      <c r="Y213" s="5">
        <v>2640</v>
      </c>
      <c r="Z213" s="5">
        <v>10.79</v>
      </c>
      <c r="AA213" s="5">
        <v>6.3</v>
      </c>
      <c r="AB213" s="5">
        <v>137</v>
      </c>
      <c r="AC213" s="5">
        <v>4.2</v>
      </c>
      <c r="AD213" s="5"/>
      <c r="AE213" s="5">
        <v>8.9</v>
      </c>
      <c r="AF213">
        <f t="shared" si="13"/>
        <v>43.610000000000007</v>
      </c>
      <c r="AG213" s="5">
        <v>4.9000000000000004</v>
      </c>
      <c r="AH213" s="5">
        <f>VLOOKUP(A213,[1]HDLAB!$D$1:$BI$65536,58,0)</f>
        <v>0.76</v>
      </c>
      <c r="AI213" s="5">
        <f>VLOOKUP(A213,[1]HDLAB!$D$1:$BK$65536,60,0)</f>
        <v>1.44</v>
      </c>
      <c r="AJ213" s="8">
        <f>VLOOKUP(A213,[1]HDLAB!$D$1:$CA$65536,76,0)</f>
        <v>1.6987462529198634</v>
      </c>
      <c r="AK213" s="5"/>
      <c r="AL213" s="5"/>
      <c r="AM213" s="5">
        <v>56</v>
      </c>
      <c r="AN213" s="5">
        <v>229</v>
      </c>
      <c r="AO213" s="5">
        <v>835.8</v>
      </c>
      <c r="AP213" s="9">
        <f>VLOOKUP(A213,[1]TAST!$B$1:$F$65536,5,0)</f>
        <v>0.24454148471615719</v>
      </c>
      <c r="AQ213" s="5"/>
      <c r="AR213" s="5"/>
      <c r="AS213" s="5"/>
      <c r="AT213" s="5">
        <f>VLOOKUP(A213,[1]HDLAB!$D$1:$BS$65536,68,0)</f>
        <v>0</v>
      </c>
      <c r="AU213" s="5"/>
      <c r="AV213" s="5">
        <v>1.4</v>
      </c>
      <c r="AW213" s="5">
        <v>6.7</v>
      </c>
      <c r="AX213" s="5"/>
      <c r="AY213" s="5"/>
      <c r="AZ213" s="5">
        <v>0</v>
      </c>
      <c r="BA213" s="5">
        <v>25</v>
      </c>
      <c r="BB213" s="10">
        <f t="shared" si="14"/>
        <v>3.6745406824146946E-2</v>
      </c>
      <c r="BC213" s="11">
        <f t="shared" si="15"/>
        <v>11.507999999999988</v>
      </c>
      <c r="BD213">
        <f>VLOOKUP(A213,[1]RHe!$B$1:$E$65536,4,0)</f>
        <v>34.9</v>
      </c>
      <c r="BG213" s="5"/>
      <c r="BH213" s="5"/>
      <c r="BI213" s="5"/>
      <c r="BJ213" s="5"/>
      <c r="BK213" s="5"/>
      <c r="BL213" s="5"/>
      <c r="BM213" s="5"/>
      <c r="BN213" s="5"/>
    </row>
    <row r="214" spans="1:66" customFormat="1">
      <c r="A214" s="5" t="s">
        <v>266</v>
      </c>
      <c r="B214" s="5">
        <v>1120309</v>
      </c>
      <c r="C214" s="7">
        <v>11.82</v>
      </c>
      <c r="D214" s="7">
        <v>3.82</v>
      </c>
      <c r="E214" s="7">
        <v>12.2</v>
      </c>
      <c r="F214" s="7">
        <v>36.700000000000003</v>
      </c>
      <c r="G214" s="7">
        <v>96.1</v>
      </c>
      <c r="H214" s="7">
        <v>170</v>
      </c>
      <c r="I214" s="7"/>
      <c r="J214" s="7">
        <v>3.9</v>
      </c>
      <c r="K214" s="7">
        <v>25</v>
      </c>
      <c r="L214" s="7">
        <v>20</v>
      </c>
      <c r="M214" s="7">
        <v>102</v>
      </c>
      <c r="N214" s="7">
        <v>1.4</v>
      </c>
      <c r="O214" s="7">
        <v>157</v>
      </c>
      <c r="P214" s="7">
        <v>182</v>
      </c>
      <c r="Q214" s="7"/>
      <c r="R214" s="7">
        <v>43</v>
      </c>
      <c r="S214" s="7">
        <v>41.2</v>
      </c>
      <c r="T214" s="7">
        <f t="shared" si="12"/>
        <v>1.7999999999999972</v>
      </c>
      <c r="U214" s="7">
        <v>230</v>
      </c>
      <c r="V214" s="7">
        <v>54</v>
      </c>
      <c r="W214" s="7">
        <v>12</v>
      </c>
      <c r="X214" s="5"/>
      <c r="Y214" s="5">
        <v>2640</v>
      </c>
      <c r="Z214" s="5">
        <v>6.07</v>
      </c>
      <c r="AA214" s="5">
        <v>5.5</v>
      </c>
      <c r="AB214" s="5">
        <v>140</v>
      </c>
      <c r="AC214" s="5">
        <v>3.7</v>
      </c>
      <c r="AD214" s="5"/>
      <c r="AE214" s="5">
        <v>12.5</v>
      </c>
      <c r="AF214">
        <f t="shared" si="13"/>
        <v>53.75</v>
      </c>
      <c r="AG214" s="5">
        <v>4.3</v>
      </c>
      <c r="AH214" s="5">
        <f>VLOOKUP(A214,[1]HDLAB!$D$1:$BI$65536,58,0)</f>
        <v>0.78</v>
      </c>
      <c r="AI214" s="5">
        <f>VLOOKUP(A214,[1]HDLAB!$D$1:$BK$65536,60,0)</f>
        <v>1.5</v>
      </c>
      <c r="AJ214" s="8">
        <f>VLOOKUP(A214,[1]HDLAB!$D$1:$CA$65536,76,0)</f>
        <v>1.7932149026759241</v>
      </c>
      <c r="AK214" s="5"/>
      <c r="AL214" s="5"/>
      <c r="AM214" s="5">
        <v>33</v>
      </c>
      <c r="AN214" s="5">
        <v>250</v>
      </c>
      <c r="AO214" s="5">
        <v>837.5</v>
      </c>
      <c r="AP214" s="9">
        <f>VLOOKUP(A214,[1]TAST!$B$1:$F$65536,5,0)</f>
        <v>0.13200000000000001</v>
      </c>
      <c r="AQ214" s="5"/>
      <c r="AR214" s="5"/>
      <c r="AS214" s="5"/>
      <c r="AT214" s="5">
        <f>VLOOKUP(A214,[1]HDLAB!$D$1:$BS$65536,68,0)</f>
        <v>227</v>
      </c>
      <c r="AU214" s="5"/>
      <c r="AV214" s="5">
        <v>1.3</v>
      </c>
      <c r="AW214" s="5"/>
      <c r="AX214" s="5"/>
      <c r="AY214" s="5"/>
      <c r="AZ214" s="5">
        <v>4</v>
      </c>
      <c r="BA214" s="5">
        <v>0</v>
      </c>
      <c r="BB214" s="10">
        <f t="shared" si="14"/>
        <v>4.368932038834944E-2</v>
      </c>
      <c r="BC214" s="11">
        <f t="shared" si="15"/>
        <v>7.559999999999989</v>
      </c>
      <c r="BD214">
        <f>VLOOKUP(A214,[1]RHe!$B$1:$E$65536,4,0)</f>
        <v>35.799999999999997</v>
      </c>
      <c r="BG214" s="5"/>
      <c r="BH214" s="5"/>
      <c r="BI214" s="5"/>
      <c r="BJ214" s="5"/>
      <c r="BK214" s="5"/>
      <c r="BL214" s="5"/>
      <c r="BM214" s="5"/>
      <c r="BN214" s="5"/>
    </row>
    <row r="215" spans="1:66" customFormat="1">
      <c r="A215" s="5" t="s">
        <v>267</v>
      </c>
      <c r="B215" s="5">
        <v>1120309</v>
      </c>
      <c r="C215" s="7">
        <v>8.18</v>
      </c>
      <c r="D215" s="7">
        <v>3.33</v>
      </c>
      <c r="E215" s="7">
        <v>10.3</v>
      </c>
      <c r="F215" s="7">
        <v>30.8</v>
      </c>
      <c r="G215" s="7">
        <v>92.5</v>
      </c>
      <c r="H215" s="7">
        <v>147</v>
      </c>
      <c r="I215" s="7"/>
      <c r="J215" s="7">
        <v>3.8</v>
      </c>
      <c r="K215" s="7">
        <v>22</v>
      </c>
      <c r="L215" s="7">
        <v>18</v>
      </c>
      <c r="M215" s="7">
        <v>100</v>
      </c>
      <c r="N215" s="7">
        <v>1</v>
      </c>
      <c r="O215" s="7">
        <v>165</v>
      </c>
      <c r="P215" s="7">
        <v>65</v>
      </c>
      <c r="Q215" s="7"/>
      <c r="R215" s="7">
        <v>55.9</v>
      </c>
      <c r="S215" s="7">
        <v>54.9</v>
      </c>
      <c r="T215" s="7">
        <f t="shared" si="12"/>
        <v>1</v>
      </c>
      <c r="U215" s="7">
        <v>225</v>
      </c>
      <c r="V215" s="7">
        <v>68</v>
      </c>
      <c r="W215" s="7">
        <v>14</v>
      </c>
      <c r="X215" s="5"/>
      <c r="Y215" s="5">
        <v>2640</v>
      </c>
      <c r="Z215" s="5">
        <v>8.32</v>
      </c>
      <c r="AA215" s="5">
        <v>6.7</v>
      </c>
      <c r="AB215" s="5">
        <v>134</v>
      </c>
      <c r="AC215" s="5">
        <v>5.4</v>
      </c>
      <c r="AD215" s="5"/>
      <c r="AE215" s="5">
        <v>9.3000000000000007</v>
      </c>
      <c r="AF215">
        <f t="shared" si="13"/>
        <v>38.130000000000003</v>
      </c>
      <c r="AG215" s="5">
        <v>4.0999999999999996</v>
      </c>
      <c r="AH215" s="5">
        <f>VLOOKUP(A215,[1]HDLAB!$D$1:$BI$65536,58,0)</f>
        <v>0.79</v>
      </c>
      <c r="AI215" s="5">
        <f>VLOOKUP(A215,[1]HDLAB!$D$1:$BK$65536,60,0)</f>
        <v>1.58</v>
      </c>
      <c r="AJ215" s="8">
        <f>VLOOKUP(A215,[1]HDLAB!$D$1:$CA$65536,76,0)</f>
        <v>1.7976742328777719</v>
      </c>
      <c r="AK215" s="5"/>
      <c r="AL215" s="5"/>
      <c r="AM215" s="5">
        <v>73</v>
      </c>
      <c r="AN215" s="5">
        <v>278</v>
      </c>
      <c r="AO215" s="5">
        <v>287.5</v>
      </c>
      <c r="AP215" s="9">
        <f>VLOOKUP(A215,[1]TAST!$B$1:$F$65536,5,0)</f>
        <v>0.26258992805755393</v>
      </c>
      <c r="AQ215" s="5"/>
      <c r="AR215" s="5"/>
      <c r="AS215" s="5"/>
      <c r="AT215" s="5">
        <f>VLOOKUP(A215,[1]HDLAB!$D$1:$BS$65536,68,0)</f>
        <v>0</v>
      </c>
      <c r="AU215" s="5"/>
      <c r="AV215" s="5">
        <v>1.43</v>
      </c>
      <c r="AW215" s="5"/>
      <c r="AX215" s="5"/>
      <c r="AY215" s="5"/>
      <c r="AZ215" s="5">
        <v>0</v>
      </c>
      <c r="BA215" s="5">
        <v>0</v>
      </c>
      <c r="BB215" s="10">
        <f t="shared" si="14"/>
        <v>1.8214936247723135E-2</v>
      </c>
      <c r="BC215" s="11">
        <f t="shared" si="15"/>
        <v>4.0199999999999996</v>
      </c>
      <c r="BD215">
        <f>VLOOKUP(A215,[1]RHe!$B$1:$E$65536,4,0)</f>
        <v>33.200000000000003</v>
      </c>
      <c r="BG215" s="5"/>
      <c r="BH215" s="5"/>
      <c r="BI215" s="5"/>
      <c r="BJ215" s="5"/>
      <c r="BK215" s="5"/>
      <c r="BL215" s="5"/>
      <c r="BM215" s="5"/>
      <c r="BN215" s="5"/>
    </row>
    <row r="216" spans="1:66" customFormat="1">
      <c r="A216" s="5" t="s">
        <v>268</v>
      </c>
      <c r="B216" s="5">
        <v>1120309</v>
      </c>
      <c r="C216" s="7">
        <v>4.41</v>
      </c>
      <c r="D216" s="7">
        <v>4.4000000000000004</v>
      </c>
      <c r="E216" s="7">
        <v>13.8</v>
      </c>
      <c r="F216" s="7">
        <v>41</v>
      </c>
      <c r="G216" s="7">
        <v>93.2</v>
      </c>
      <c r="H216" s="7">
        <v>117</v>
      </c>
      <c r="I216" s="7"/>
      <c r="J216" s="7">
        <v>3.8</v>
      </c>
      <c r="K216" s="7">
        <v>15</v>
      </c>
      <c r="L216" s="7">
        <v>15</v>
      </c>
      <c r="M216" s="7">
        <v>58</v>
      </c>
      <c r="N216" s="7">
        <v>0.9</v>
      </c>
      <c r="O216" s="7">
        <v>214</v>
      </c>
      <c r="P216" s="7">
        <v>161</v>
      </c>
      <c r="Q216" s="7"/>
      <c r="R216" s="7">
        <v>71.400000000000006</v>
      </c>
      <c r="S216" s="7">
        <v>69.5</v>
      </c>
      <c r="T216" s="7">
        <f t="shared" si="12"/>
        <v>1.9000000000000057</v>
      </c>
      <c r="U216" s="7">
        <v>240</v>
      </c>
      <c r="V216" s="7">
        <v>89</v>
      </c>
      <c r="W216" s="7">
        <v>25</v>
      </c>
      <c r="X216" s="5"/>
      <c r="Y216" s="5">
        <v>2640</v>
      </c>
      <c r="Z216" s="5">
        <v>13.18</v>
      </c>
      <c r="AA216" s="5">
        <v>7.4</v>
      </c>
      <c r="AB216" s="5">
        <v>134</v>
      </c>
      <c r="AC216" s="5">
        <v>5.9</v>
      </c>
      <c r="AD216" s="5"/>
      <c r="AE216" s="5">
        <v>9.1</v>
      </c>
      <c r="AF216">
        <f t="shared" si="13"/>
        <v>45.5</v>
      </c>
      <c r="AG216" s="5">
        <v>5</v>
      </c>
      <c r="AH216" s="5">
        <f>VLOOKUP(A216,[1]HDLAB!$D$1:$BI$65536,58,0)</f>
        <v>0.72</v>
      </c>
      <c r="AI216" s="5">
        <f>VLOOKUP(A216,[1]HDLAB!$D$1:$BK$65536,60,0)</f>
        <v>1.27</v>
      </c>
      <c r="AJ216" s="8">
        <f>VLOOKUP(A216,[1]HDLAB!$D$1:$CA$65536,76,0)</f>
        <v>1.4731837273442003</v>
      </c>
      <c r="AK216" s="5"/>
      <c r="AL216" s="5"/>
      <c r="AM216" s="5">
        <v>98</v>
      </c>
      <c r="AN216" s="5">
        <v>164</v>
      </c>
      <c r="AO216" s="5">
        <v>329.9</v>
      </c>
      <c r="AP216" s="9">
        <f>VLOOKUP(A216,[1]TAST!$B$1:$F$65536,5,0)</f>
        <v>0.59756097560975607</v>
      </c>
      <c r="AQ216" s="5"/>
      <c r="AR216" s="5"/>
      <c r="AS216" s="5"/>
      <c r="AT216" s="5">
        <f>VLOOKUP(A216,[1]HDLAB!$D$1:$BS$65536,68,0)</f>
        <v>0</v>
      </c>
      <c r="AU216" s="5"/>
      <c r="AV216" s="5">
        <v>1.38</v>
      </c>
      <c r="AW216" s="5"/>
      <c r="AX216" s="5"/>
      <c r="AY216" s="5"/>
      <c r="AZ216" s="5">
        <v>0.75</v>
      </c>
      <c r="BA216" s="5">
        <v>50</v>
      </c>
      <c r="BB216" s="10">
        <f t="shared" si="14"/>
        <v>2.733812949640296E-2</v>
      </c>
      <c r="BC216" s="11">
        <f t="shared" si="15"/>
        <v>7.6380000000000221</v>
      </c>
      <c r="BD216">
        <f>VLOOKUP(A216,[1]RHe!$B$1:$E$65536,4,0)</f>
        <v>36</v>
      </c>
      <c r="BG216" s="5"/>
      <c r="BH216" s="5"/>
      <c r="BI216" s="5"/>
      <c r="BJ216" s="5"/>
      <c r="BK216" s="5"/>
      <c r="BL216" s="5"/>
      <c r="BM216" s="5"/>
      <c r="BN216" s="5"/>
    </row>
    <row r="217" spans="1:66" customFormat="1">
      <c r="A217" s="5" t="s">
        <v>269</v>
      </c>
      <c r="B217" s="5">
        <v>1120309</v>
      </c>
      <c r="C217" s="7">
        <v>6.69</v>
      </c>
      <c r="D217" s="7">
        <v>3.61</v>
      </c>
      <c r="E217" s="7">
        <v>11.4</v>
      </c>
      <c r="F217" s="7">
        <v>34</v>
      </c>
      <c r="G217" s="7">
        <v>94.2</v>
      </c>
      <c r="H217" s="7">
        <v>114</v>
      </c>
      <c r="I217" s="7"/>
      <c r="J217" s="7">
        <v>4.4000000000000004</v>
      </c>
      <c r="K217" s="7">
        <v>43</v>
      </c>
      <c r="L217" s="7">
        <v>51</v>
      </c>
      <c r="M217" s="7">
        <v>121</v>
      </c>
      <c r="N217" s="7">
        <v>0.6</v>
      </c>
      <c r="O217" s="7">
        <v>191</v>
      </c>
      <c r="P217" s="7">
        <v>301</v>
      </c>
      <c r="Q217" s="7"/>
      <c r="R217" s="7">
        <v>76.599999999999994</v>
      </c>
      <c r="S217" s="7">
        <v>74.8</v>
      </c>
      <c r="T217" s="7">
        <f t="shared" si="12"/>
        <v>1.7999999999999972</v>
      </c>
      <c r="U217" s="7">
        <v>230</v>
      </c>
      <c r="V217" s="7">
        <v>95</v>
      </c>
      <c r="W217" s="7">
        <v>24</v>
      </c>
      <c r="X217" s="5"/>
      <c r="Y217" s="5">
        <v>2640</v>
      </c>
      <c r="Z217" s="5">
        <v>12.08</v>
      </c>
      <c r="AA217" s="5">
        <v>5.3</v>
      </c>
      <c r="AB217" s="5">
        <v>141</v>
      </c>
      <c r="AC217" s="5">
        <v>4.8</v>
      </c>
      <c r="AD217" s="5"/>
      <c r="AE217" s="5">
        <v>9.3000000000000007</v>
      </c>
      <c r="AF217">
        <f t="shared" si="13"/>
        <v>74.400000000000006</v>
      </c>
      <c r="AG217" s="5">
        <v>8</v>
      </c>
      <c r="AH217" s="5">
        <f>VLOOKUP(A217,[1]HDLAB!$D$1:$BI$65536,58,0)</f>
        <v>0.75</v>
      </c>
      <c r="AI217" s="5">
        <f>VLOOKUP(A217,[1]HDLAB!$D$1:$BK$65536,60,0)</f>
        <v>1.38</v>
      </c>
      <c r="AJ217" s="8">
        <f>VLOOKUP(A217,[1]HDLAB!$D$1:$CA$65536,76,0)</f>
        <v>1.5800947215767931</v>
      </c>
      <c r="AK217" s="5"/>
      <c r="AL217" s="5"/>
      <c r="AM217" s="5">
        <v>87</v>
      </c>
      <c r="AN217" s="5">
        <v>375</v>
      </c>
      <c r="AO217" s="5">
        <v>768.3</v>
      </c>
      <c r="AP217" s="9">
        <f>VLOOKUP(A217,[1]TAST!$B$1:$F$65536,5,0)</f>
        <v>0.23200000000000001</v>
      </c>
      <c r="AQ217" s="5"/>
      <c r="AR217" s="5"/>
      <c r="AS217" s="5"/>
      <c r="AT217" s="5">
        <f>VLOOKUP(A217,[1]HDLAB!$D$1:$BS$65536,68,0)</f>
        <v>0</v>
      </c>
      <c r="AU217" s="5"/>
      <c r="AV217" s="5">
        <v>1.24</v>
      </c>
      <c r="AW217" s="5"/>
      <c r="AX217" s="5"/>
      <c r="AY217" s="5"/>
      <c r="AZ217" s="5">
        <v>0</v>
      </c>
      <c r="BA217" s="5">
        <v>12.5</v>
      </c>
      <c r="BB217" s="10">
        <f t="shared" si="14"/>
        <v>2.4064171122994617E-2</v>
      </c>
      <c r="BC217" s="11">
        <f t="shared" si="15"/>
        <v>7.6139999999999883</v>
      </c>
      <c r="BD217">
        <f>VLOOKUP(A217,[1]RHe!$B$1:$E$65536,4,0)</f>
        <v>33.799999999999997</v>
      </c>
      <c r="BG217" s="5"/>
      <c r="BH217" s="5"/>
      <c r="BI217" s="5"/>
      <c r="BJ217" s="5"/>
      <c r="BK217" s="5"/>
      <c r="BL217" s="5"/>
      <c r="BM217" s="5"/>
    </row>
    <row r="218" spans="1:66" customFormat="1">
      <c r="A218" s="5" t="s">
        <v>270</v>
      </c>
      <c r="B218" s="5">
        <v>1120309</v>
      </c>
      <c r="C218" s="7">
        <v>7.25</v>
      </c>
      <c r="D218" s="7">
        <v>4.17</v>
      </c>
      <c r="E218" s="7">
        <v>12</v>
      </c>
      <c r="F218" s="7">
        <v>36.299999999999997</v>
      </c>
      <c r="G218" s="7">
        <v>87.1</v>
      </c>
      <c r="H218" s="7">
        <v>156</v>
      </c>
      <c r="I218" s="7"/>
      <c r="J218" s="7">
        <v>3.6</v>
      </c>
      <c r="K218" s="7">
        <v>12</v>
      </c>
      <c r="L218" s="7">
        <v>8</v>
      </c>
      <c r="M218" s="7">
        <v>89</v>
      </c>
      <c r="N218" s="7">
        <v>0.7</v>
      </c>
      <c r="O218" s="7">
        <v>172</v>
      </c>
      <c r="P218" s="7">
        <v>115</v>
      </c>
      <c r="Q218" s="7"/>
      <c r="R218" s="7">
        <v>73.5</v>
      </c>
      <c r="S218" s="7">
        <v>71.400000000000006</v>
      </c>
      <c r="T218" s="7">
        <f t="shared" si="12"/>
        <v>2.0999999999999943</v>
      </c>
      <c r="U218" s="7">
        <v>230</v>
      </c>
      <c r="V218" s="7">
        <v>68</v>
      </c>
      <c r="W218" s="7">
        <v>18</v>
      </c>
      <c r="X218" s="5"/>
      <c r="Y218" s="5">
        <v>2640</v>
      </c>
      <c r="Z218" s="5">
        <v>10.39</v>
      </c>
      <c r="AA218" s="5">
        <v>6.5</v>
      </c>
      <c r="AB218" s="5">
        <v>139</v>
      </c>
      <c r="AC218" s="5">
        <v>5.2</v>
      </c>
      <c r="AD218" s="5"/>
      <c r="AE218" s="5">
        <v>9.8000000000000007</v>
      </c>
      <c r="AF218">
        <f t="shared" si="13"/>
        <v>46.06</v>
      </c>
      <c r="AG218" s="5">
        <v>4.7</v>
      </c>
      <c r="AH218" s="5">
        <f>VLOOKUP(A218,[1]HDLAB!$D$1:$BI$65536,58,0)</f>
        <v>0.74</v>
      </c>
      <c r="AI218" s="5">
        <f>VLOOKUP(A218,[1]HDLAB!$D$1:$BK$65536,60,0)</f>
        <v>1.33</v>
      </c>
      <c r="AJ218" s="8">
        <f>VLOOKUP(A218,[1]HDLAB!$D$1:$CA$65536,76,0)</f>
        <v>1.542550578610371</v>
      </c>
      <c r="AK218" s="5"/>
      <c r="AL218" s="5"/>
      <c r="AM218" s="5">
        <v>26</v>
      </c>
      <c r="AN218" s="5">
        <v>210</v>
      </c>
      <c r="AO218" s="5">
        <v>358.5</v>
      </c>
      <c r="AP218" s="9">
        <f>VLOOKUP(A218,[1]TAST!$B$1:$F$65536,5,0)</f>
        <v>0.12380952380952381</v>
      </c>
      <c r="AQ218" s="5"/>
      <c r="AR218" s="5"/>
      <c r="AS218" s="5"/>
      <c r="AT218" s="5">
        <f>VLOOKUP(A218,[1]HDLAB!$D$1:$BS$65536,68,0)</f>
        <v>621</v>
      </c>
      <c r="AU218" s="5"/>
      <c r="AV218" s="5">
        <v>1.2</v>
      </c>
      <c r="AW218" s="5"/>
      <c r="AX218" s="5"/>
      <c r="AY218" s="5"/>
      <c r="AZ218" s="5">
        <v>2.25</v>
      </c>
      <c r="BA218" s="5">
        <v>25</v>
      </c>
      <c r="BB218" s="10">
        <f t="shared" si="14"/>
        <v>2.9411764705882269E-2</v>
      </c>
      <c r="BC218" s="11">
        <f t="shared" si="15"/>
        <v>8.7569999999999748</v>
      </c>
      <c r="BD218">
        <f>VLOOKUP(A218,[1]RHe!$B$1:$E$65536,4,0)</f>
        <v>32.799999999999997</v>
      </c>
      <c r="BG218" s="5"/>
      <c r="BH218" s="5"/>
      <c r="BI218" s="5"/>
      <c r="BJ218" s="5"/>
      <c r="BK218" s="5"/>
      <c r="BL218" s="5"/>
      <c r="BM218" s="5"/>
      <c r="BN218" s="5"/>
    </row>
    <row r="219" spans="1:66" customFormat="1">
      <c r="A219" s="5" t="s">
        <v>271</v>
      </c>
      <c r="B219" s="5">
        <v>1120309</v>
      </c>
      <c r="C219" s="7">
        <v>7.26</v>
      </c>
      <c r="D219" s="7">
        <v>4.6100000000000003</v>
      </c>
      <c r="E219" s="7">
        <v>12.7</v>
      </c>
      <c r="F219" s="7">
        <v>38.5</v>
      </c>
      <c r="G219" s="7">
        <v>83.5</v>
      </c>
      <c r="H219" s="7">
        <v>229</v>
      </c>
      <c r="I219" s="7"/>
      <c r="J219" s="7">
        <v>4.0999999999999996</v>
      </c>
      <c r="K219" s="7">
        <v>24</v>
      </c>
      <c r="L219" s="7">
        <v>17</v>
      </c>
      <c r="M219" s="7">
        <v>71</v>
      </c>
      <c r="N219" s="7">
        <v>0.6</v>
      </c>
      <c r="O219" s="7">
        <v>133</v>
      </c>
      <c r="P219" s="7">
        <v>129</v>
      </c>
      <c r="Q219" s="7">
        <v>182</v>
      </c>
      <c r="R219" s="7">
        <v>65.599999999999994</v>
      </c>
      <c r="S219" s="7">
        <v>62.1</v>
      </c>
      <c r="T219" s="7">
        <f t="shared" si="12"/>
        <v>3.4999999999999929</v>
      </c>
      <c r="U219" s="7">
        <v>240</v>
      </c>
      <c r="V219" s="7">
        <v>63</v>
      </c>
      <c r="W219" s="7">
        <v>19</v>
      </c>
      <c r="X219" s="5"/>
      <c r="Y219" s="5">
        <v>2640</v>
      </c>
      <c r="Z219" s="5">
        <v>9.49</v>
      </c>
      <c r="AA219" s="5">
        <v>6.2</v>
      </c>
      <c r="AB219" s="5">
        <v>141</v>
      </c>
      <c r="AC219" s="5">
        <v>4.3</v>
      </c>
      <c r="AD219" s="5"/>
      <c r="AE219" s="5">
        <v>9.4</v>
      </c>
      <c r="AF219">
        <f t="shared" si="13"/>
        <v>59.22</v>
      </c>
      <c r="AG219" s="5">
        <v>6.3</v>
      </c>
      <c r="AH219" s="5">
        <f>VLOOKUP(A219,[1]HDLAB!$D$1:$BI$65536,58,0)</f>
        <v>0.7</v>
      </c>
      <c r="AI219" s="5">
        <f>VLOOKUP(A219,[1]HDLAB!$D$1:$BK$65536,60,0)</f>
        <v>1.2</v>
      </c>
      <c r="AJ219" s="8">
        <f>VLOOKUP(A219,[1]HDLAB!$D$1:$CA$65536,76,0)</f>
        <v>1.4768139771202964</v>
      </c>
      <c r="AK219" s="5"/>
      <c r="AL219" s="5"/>
      <c r="AM219" s="5">
        <v>13</v>
      </c>
      <c r="AN219" s="5">
        <v>272</v>
      </c>
      <c r="AO219" s="5">
        <v>33.299999999999997</v>
      </c>
      <c r="AP219" s="9">
        <f>VLOOKUP(A219,[1]TAST!$B$1:$F$65536,5,0)</f>
        <v>4.779411764705882E-2</v>
      </c>
      <c r="AQ219" s="5"/>
      <c r="AR219" s="5"/>
      <c r="AS219" s="5"/>
      <c r="AT219" s="5">
        <f>VLOOKUP(A219,[1]HDLAB!$D$1:$BS$65536,68,0)</f>
        <v>0</v>
      </c>
      <c r="AU219" s="5"/>
      <c r="AV219" s="5">
        <v>1.1399999999999999</v>
      </c>
      <c r="AW219" s="5"/>
      <c r="AX219" s="5"/>
      <c r="AY219" s="5"/>
      <c r="AZ219" s="5">
        <v>0</v>
      </c>
      <c r="BA219" s="5">
        <v>12.5</v>
      </c>
      <c r="BB219" s="10">
        <f t="shared" si="14"/>
        <v>5.6360708534621461E-2</v>
      </c>
      <c r="BC219" s="11">
        <f t="shared" si="15"/>
        <v>14.804999999999968</v>
      </c>
      <c r="BD219">
        <f>VLOOKUP(A219,[1]RHe!$B$1:$E$65536,4,0)</f>
        <v>27.3</v>
      </c>
      <c r="BG219" s="5"/>
      <c r="BH219" s="5"/>
      <c r="BI219" s="5"/>
      <c r="BJ219" s="5"/>
      <c r="BK219" s="5"/>
      <c r="BL219" s="5"/>
      <c r="BM219" s="5"/>
      <c r="BN219" s="5"/>
    </row>
    <row r="220" spans="1:66" customFormat="1">
      <c r="A220" s="5" t="s">
        <v>272</v>
      </c>
      <c r="B220" s="5">
        <v>1120309</v>
      </c>
      <c r="C220" s="7">
        <v>6.5</v>
      </c>
      <c r="D220" s="7">
        <v>3.8</v>
      </c>
      <c r="E220" s="7">
        <v>11.7</v>
      </c>
      <c r="F220" s="7">
        <v>34.200000000000003</v>
      </c>
      <c r="G220" s="7">
        <v>90</v>
      </c>
      <c r="H220" s="7">
        <v>203</v>
      </c>
      <c r="I220" s="7"/>
      <c r="J220" s="7">
        <v>3.9</v>
      </c>
      <c r="K220" s="7">
        <v>13</v>
      </c>
      <c r="L220" s="7">
        <v>8</v>
      </c>
      <c r="M220" s="7">
        <v>51</v>
      </c>
      <c r="N220" s="7">
        <v>0.7</v>
      </c>
      <c r="O220" s="7">
        <v>228</v>
      </c>
      <c r="P220" s="7">
        <v>181</v>
      </c>
      <c r="Q220" s="7">
        <v>131</v>
      </c>
      <c r="R220" s="7">
        <v>48</v>
      </c>
      <c r="S220" s="7">
        <v>46.6</v>
      </c>
      <c r="T220" s="7">
        <f t="shared" si="12"/>
        <v>1.3999999999999986</v>
      </c>
      <c r="U220" s="7">
        <v>230</v>
      </c>
      <c r="V220" s="7">
        <v>54</v>
      </c>
      <c r="W220" s="7">
        <v>15</v>
      </c>
      <c r="X220" s="5"/>
      <c r="Y220" s="5">
        <v>2640</v>
      </c>
      <c r="Z220" s="5">
        <v>9.77</v>
      </c>
      <c r="AA220" s="5">
        <v>6.5</v>
      </c>
      <c r="AB220" s="5">
        <v>136</v>
      </c>
      <c r="AC220" s="5">
        <v>3.8</v>
      </c>
      <c r="AD220" s="5"/>
      <c r="AE220" s="5">
        <v>9.5</v>
      </c>
      <c r="AF220">
        <f t="shared" si="13"/>
        <v>43.699999999999996</v>
      </c>
      <c r="AG220" s="5">
        <v>4.5999999999999996</v>
      </c>
      <c r="AH220" s="5">
        <f>VLOOKUP(A220,[1]HDLAB!$D$1:$BI$65536,58,0)</f>
        <v>0.72</v>
      </c>
      <c r="AI220" s="5">
        <f>VLOOKUP(A220,[1]HDLAB!$D$1:$BK$65536,60,0)</f>
        <v>1.28</v>
      </c>
      <c r="AJ220" s="8">
        <f>VLOOKUP(A220,[1]HDLAB!$D$1:$CA$65536,76,0)</f>
        <v>1.4887725739785236</v>
      </c>
      <c r="AK220" s="5"/>
      <c r="AL220" s="5"/>
      <c r="AM220" s="5">
        <v>46</v>
      </c>
      <c r="AN220" s="5">
        <v>248</v>
      </c>
      <c r="AO220" s="5">
        <v>495.7</v>
      </c>
      <c r="AP220" s="9">
        <f>VLOOKUP(A220,[1]TAST!$B$1:$F$65536,5,0)</f>
        <v>0.18548387096774194</v>
      </c>
      <c r="AQ220" s="5"/>
      <c r="AR220" s="5"/>
      <c r="AS220" s="5"/>
      <c r="AT220" s="5">
        <f>VLOOKUP(A220,[1]HDLAB!$D$1:$BS$65536,68,0)</f>
        <v>0</v>
      </c>
      <c r="AU220" s="5"/>
      <c r="AV220" s="5">
        <v>1.56</v>
      </c>
      <c r="AW220" s="5">
        <v>5.4</v>
      </c>
      <c r="AX220" s="5"/>
      <c r="AY220" s="5"/>
      <c r="AZ220" s="5">
        <v>0.75</v>
      </c>
      <c r="BA220" s="5">
        <v>25</v>
      </c>
      <c r="BB220" s="10">
        <f t="shared" si="14"/>
        <v>3.0042918454935591E-2</v>
      </c>
      <c r="BC220" s="11">
        <f t="shared" si="15"/>
        <v>5.7119999999999935</v>
      </c>
      <c r="BD220">
        <f>VLOOKUP(A220,[1]RHe!$B$1:$E$65536,4,0)</f>
        <v>33.9</v>
      </c>
      <c r="BG220" s="5"/>
      <c r="BH220" s="5"/>
      <c r="BI220" s="5"/>
      <c r="BJ220" s="5"/>
      <c r="BK220" s="5"/>
      <c r="BL220" s="5"/>
      <c r="BM220" s="5"/>
      <c r="BN220" s="5"/>
    </row>
    <row r="221" spans="1:66" customFormat="1">
      <c r="A221" s="5" t="s">
        <v>273</v>
      </c>
      <c r="B221" s="5">
        <v>1120307</v>
      </c>
      <c r="C221" s="7">
        <v>6.12</v>
      </c>
      <c r="D221" s="7">
        <v>2.63</v>
      </c>
      <c r="E221" s="7">
        <v>8</v>
      </c>
      <c r="F221" s="7">
        <v>24.7</v>
      </c>
      <c r="G221" s="7">
        <v>93.9</v>
      </c>
      <c r="H221" s="7">
        <v>183</v>
      </c>
      <c r="I221" s="7"/>
      <c r="J221" s="7">
        <v>3.5</v>
      </c>
      <c r="K221" s="7">
        <v>13</v>
      </c>
      <c r="L221" s="7">
        <v>11</v>
      </c>
      <c r="M221" s="7">
        <v>58</v>
      </c>
      <c r="N221" s="7">
        <v>0.5</v>
      </c>
      <c r="O221" s="7">
        <v>155</v>
      </c>
      <c r="P221" s="7">
        <v>98</v>
      </c>
      <c r="Q221" s="7">
        <v>146</v>
      </c>
      <c r="R221" s="7">
        <v>51.85</v>
      </c>
      <c r="S221" s="7">
        <v>50.4</v>
      </c>
      <c r="T221" s="7">
        <f t="shared" si="12"/>
        <v>1.4500000000000028</v>
      </c>
      <c r="U221" s="7">
        <v>240</v>
      </c>
      <c r="V221" s="7">
        <v>76</v>
      </c>
      <c r="W221" s="7">
        <v>18</v>
      </c>
      <c r="X221" s="5"/>
      <c r="Y221" s="5">
        <v>5520</v>
      </c>
      <c r="Z221" s="5">
        <v>7.61</v>
      </c>
      <c r="AA221" s="5">
        <v>6.3</v>
      </c>
      <c r="AB221" s="5">
        <v>138</v>
      </c>
      <c r="AC221" s="5">
        <v>4.5</v>
      </c>
      <c r="AD221" s="5"/>
      <c r="AE221" s="5">
        <v>7.5</v>
      </c>
      <c r="AF221">
        <f t="shared" si="13"/>
        <v>46.5</v>
      </c>
      <c r="AG221" s="5">
        <v>6.2</v>
      </c>
      <c r="AH221" s="5">
        <f>VLOOKUP(A221,[1]HDLAB!$D$1:$BI$65536,58,0)</f>
        <v>0.76</v>
      </c>
      <c r="AI221" s="5">
        <f>VLOOKUP(A221,[1]HDLAB!$D$1:$BK$65536,60,0)</f>
        <v>1.44</v>
      </c>
      <c r="AJ221" s="8">
        <f>VLOOKUP(A221,[1]HDLAB!$D$1:$CA$65536,76,0)</f>
        <v>1.676746495711521</v>
      </c>
      <c r="AK221" s="5"/>
      <c r="AL221" s="5"/>
      <c r="AM221" s="5">
        <v>37</v>
      </c>
      <c r="AN221" s="5">
        <v>237</v>
      </c>
      <c r="AO221" s="5">
        <v>187.1</v>
      </c>
      <c r="AP221" s="9">
        <f>VLOOKUP(A221,[1]TAST!$B$1:$F$65536,5,0)</f>
        <v>0.15611814345991562</v>
      </c>
      <c r="AQ221" s="5"/>
      <c r="AR221" s="5"/>
      <c r="AS221" s="5"/>
      <c r="AT221" s="5">
        <f>VLOOKUP(A221,[1]HDLAB!$D$1:$BS$65536,68,0)</f>
        <v>0</v>
      </c>
      <c r="AU221" s="5"/>
      <c r="AV221" s="5">
        <v>1.45</v>
      </c>
      <c r="AW221" s="5">
        <v>5.7</v>
      </c>
      <c r="AX221" s="5"/>
      <c r="AY221" s="5"/>
      <c r="AZ221" s="5">
        <v>0</v>
      </c>
      <c r="BA221" s="5">
        <v>100</v>
      </c>
      <c r="BB221" s="10">
        <f t="shared" si="14"/>
        <v>2.8769841269841327E-2</v>
      </c>
      <c r="BC221" s="11">
        <f t="shared" si="15"/>
        <v>6.0030000000000117</v>
      </c>
      <c r="BD221">
        <f>VLOOKUP(A221,[1]RHe!$B$1:$E$65536,4,0)</f>
        <v>30.7</v>
      </c>
      <c r="BG221" s="5"/>
      <c r="BH221" s="5"/>
      <c r="BI221" s="5"/>
      <c r="BJ221" s="5"/>
      <c r="BK221" s="5"/>
      <c r="BL221" s="5"/>
      <c r="BM221" s="5"/>
      <c r="BN221" s="5"/>
    </row>
    <row r="222" spans="1:66" customFormat="1">
      <c r="A222" s="5" t="s">
        <v>274</v>
      </c>
      <c r="B222" s="5">
        <v>1120309</v>
      </c>
      <c r="C222" s="7">
        <v>8.0500000000000007</v>
      </c>
      <c r="D222" s="7">
        <v>3.66</v>
      </c>
      <c r="E222" s="7">
        <v>12.6</v>
      </c>
      <c r="F222" s="7">
        <v>37.4</v>
      </c>
      <c r="G222" s="7">
        <v>102.2</v>
      </c>
      <c r="H222" s="7">
        <v>120</v>
      </c>
      <c r="I222" s="7"/>
      <c r="J222" s="7">
        <v>3.7</v>
      </c>
      <c r="K222" s="7">
        <v>13</v>
      </c>
      <c r="L222" s="7">
        <v>10</v>
      </c>
      <c r="M222" s="7">
        <v>98</v>
      </c>
      <c r="N222" s="7">
        <v>0.5</v>
      </c>
      <c r="O222" s="7">
        <v>140</v>
      </c>
      <c r="P222" s="7">
        <v>201</v>
      </c>
      <c r="Q222" s="7"/>
      <c r="R222" s="7">
        <v>69.75</v>
      </c>
      <c r="S222" s="7">
        <v>67.25</v>
      </c>
      <c r="T222" s="7">
        <f t="shared" si="12"/>
        <v>2.5</v>
      </c>
      <c r="U222" s="7">
        <v>240</v>
      </c>
      <c r="V222" s="7">
        <v>66</v>
      </c>
      <c r="W222" s="7">
        <v>14</v>
      </c>
      <c r="X222" s="5"/>
      <c r="Y222" s="5">
        <v>2640</v>
      </c>
      <c r="Z222" s="5">
        <v>9.2100000000000009</v>
      </c>
      <c r="AA222" s="5">
        <v>5.8</v>
      </c>
      <c r="AB222" s="5">
        <v>139</v>
      </c>
      <c r="AC222" s="5">
        <v>4.8</v>
      </c>
      <c r="AD222" s="5"/>
      <c r="AE222" s="5">
        <v>9.6999999999999993</v>
      </c>
      <c r="AF222">
        <f t="shared" si="13"/>
        <v>63.05</v>
      </c>
      <c r="AG222" s="5">
        <v>6.5</v>
      </c>
      <c r="AH222" s="5">
        <f>VLOOKUP(A222,[1]HDLAB!$D$1:$BI$65536,58,0)</f>
        <v>0.79</v>
      </c>
      <c r="AI222" s="5">
        <f>VLOOKUP(A222,[1]HDLAB!$D$1:$BK$65536,60,0)</f>
        <v>1.55</v>
      </c>
      <c r="AJ222" s="8">
        <f>VLOOKUP(A222,[1]HDLAB!$D$1:$CA$65536,76,0)</f>
        <v>1.8352247245928719</v>
      </c>
      <c r="AK222" s="5"/>
      <c r="AL222" s="5"/>
      <c r="AM222" s="5">
        <v>54</v>
      </c>
      <c r="AN222" s="5">
        <v>257</v>
      </c>
      <c r="AO222" s="5">
        <v>326.89999999999998</v>
      </c>
      <c r="AP222" s="9">
        <f>VLOOKUP(A222,[1]TAST!$B$1:$F$65536,5,0)</f>
        <v>0.21011673151750973</v>
      </c>
      <c r="AQ222" s="5"/>
      <c r="AR222" s="5"/>
      <c r="AS222" s="5"/>
      <c r="AT222" s="5">
        <f>VLOOKUP(A222,[1]HDLAB!$D$1:$BS$65536,68,0)</f>
        <v>0</v>
      </c>
      <c r="AU222" s="5"/>
      <c r="AV222" s="5">
        <v>1.32</v>
      </c>
      <c r="AW222" s="5"/>
      <c r="AX222" s="5"/>
      <c r="AY222" s="5"/>
      <c r="AZ222" s="5">
        <v>2</v>
      </c>
      <c r="BA222" s="5">
        <v>25</v>
      </c>
      <c r="BB222" s="10">
        <f t="shared" si="14"/>
        <v>3.717472118959108E-2</v>
      </c>
      <c r="BC222" s="11">
        <f t="shared" si="15"/>
        <v>10.425000000000001</v>
      </c>
      <c r="BD222">
        <f>VLOOKUP(A222,[1]RHe!$B$1:$E$65536,4,0)</f>
        <v>36.700000000000003</v>
      </c>
      <c r="BG222" s="5"/>
      <c r="BH222" s="5"/>
      <c r="BI222" s="5"/>
      <c r="BJ222" s="5"/>
      <c r="BK222" s="5"/>
      <c r="BL222" s="5"/>
      <c r="BM222" s="5"/>
      <c r="BN222" s="5"/>
    </row>
    <row r="223" spans="1:66" customFormat="1">
      <c r="A223" s="5" t="s">
        <v>275</v>
      </c>
      <c r="B223" s="5">
        <v>1120309</v>
      </c>
      <c r="C223" s="7">
        <v>5.34</v>
      </c>
      <c r="D223" s="7">
        <v>3.56</v>
      </c>
      <c r="E223" s="7">
        <v>10.8</v>
      </c>
      <c r="F223" s="7">
        <v>30.9</v>
      </c>
      <c r="G223" s="7">
        <v>86.8</v>
      </c>
      <c r="H223" s="7">
        <v>236</v>
      </c>
      <c r="I223" s="7"/>
      <c r="J223" s="7">
        <v>3.5</v>
      </c>
      <c r="K223" s="7">
        <v>10</v>
      </c>
      <c r="L223" s="7">
        <v>6</v>
      </c>
      <c r="M223" s="7">
        <v>96</v>
      </c>
      <c r="N223" s="7">
        <v>0.6</v>
      </c>
      <c r="O223" s="7">
        <v>183</v>
      </c>
      <c r="P223" s="7">
        <v>227</v>
      </c>
      <c r="Q223" s="7">
        <v>169</v>
      </c>
      <c r="R223" s="7">
        <v>45.1</v>
      </c>
      <c r="S223" s="7">
        <v>42.65</v>
      </c>
      <c r="T223" s="7">
        <f t="shared" si="12"/>
        <v>2.4500000000000028</v>
      </c>
      <c r="U223" s="7">
        <v>230</v>
      </c>
      <c r="V223" s="7">
        <v>64</v>
      </c>
      <c r="W223" s="7">
        <v>13</v>
      </c>
      <c r="X223" s="5"/>
      <c r="Y223" s="5">
        <v>2640</v>
      </c>
      <c r="Z223" s="5">
        <v>6.43</v>
      </c>
      <c r="AA223" s="5">
        <v>6.7</v>
      </c>
      <c r="AB223" s="5">
        <v>132</v>
      </c>
      <c r="AC223" s="5">
        <v>4.5999999999999996</v>
      </c>
      <c r="AD223" s="5"/>
      <c r="AE223" s="5">
        <v>9.1</v>
      </c>
      <c r="AF223">
        <f t="shared" si="13"/>
        <v>59.15</v>
      </c>
      <c r="AG223" s="5">
        <v>6.5</v>
      </c>
      <c r="AH223" s="5">
        <f>VLOOKUP(A223,[1]HDLAB!$D$1:$BI$65536,58,0)</f>
        <v>0.8</v>
      </c>
      <c r="AI223" s="5">
        <f>VLOOKUP(A223,[1]HDLAB!$D$1:$BK$65536,60,0)</f>
        <v>1.59</v>
      </c>
      <c r="AJ223" s="8">
        <f>VLOOKUP(A223,[1]HDLAB!$D$1:$CA$65536,76,0)</f>
        <v>1.9463829424382528</v>
      </c>
      <c r="AK223" s="5"/>
      <c r="AL223" s="5"/>
      <c r="AM223" s="5">
        <v>60</v>
      </c>
      <c r="AN223" s="5">
        <v>222</v>
      </c>
      <c r="AO223" s="5">
        <v>843.7</v>
      </c>
      <c r="AP223" s="9">
        <f>VLOOKUP(A223,[1]TAST!$B$1:$F$65536,5,0)</f>
        <v>0.27027027027027029</v>
      </c>
      <c r="AQ223" s="5"/>
      <c r="AR223" s="5"/>
      <c r="AS223" s="5"/>
      <c r="AT223" s="5">
        <f>VLOOKUP(A223,[1]HDLAB!$D$1:$BS$65536,68,0)</f>
        <v>455</v>
      </c>
      <c r="AU223" s="5"/>
      <c r="AV223" s="5">
        <v>1.63</v>
      </c>
      <c r="AW223" s="5">
        <v>9.1999999999999993</v>
      </c>
      <c r="AX223" s="5"/>
      <c r="AY223" s="5"/>
      <c r="AZ223" s="5">
        <v>1.5</v>
      </c>
      <c r="BA223" s="5">
        <v>25</v>
      </c>
      <c r="BB223" s="10">
        <f t="shared" si="14"/>
        <v>5.7444314185228676E-2</v>
      </c>
      <c r="BC223" s="11">
        <f t="shared" si="15"/>
        <v>9.7020000000000124</v>
      </c>
      <c r="BD223">
        <f>VLOOKUP(A223,[1]RHe!$B$1:$E$65536,4,0)</f>
        <v>33.700000000000003</v>
      </c>
      <c r="BG223" s="5"/>
      <c r="BH223" s="5"/>
      <c r="BI223" s="5"/>
      <c r="BJ223" s="5"/>
      <c r="BK223" s="5"/>
      <c r="BL223" s="5"/>
      <c r="BM223" s="5"/>
      <c r="BN223" s="5"/>
    </row>
    <row r="224" spans="1:66" customFormat="1">
      <c r="A224" s="5" t="s">
        <v>276</v>
      </c>
      <c r="B224" s="5">
        <v>1120309</v>
      </c>
      <c r="C224" s="7">
        <v>5.17</v>
      </c>
      <c r="D224" s="7">
        <v>3.55</v>
      </c>
      <c r="E224" s="7">
        <v>10.5</v>
      </c>
      <c r="F224" s="7">
        <v>31.8</v>
      </c>
      <c r="G224" s="7">
        <v>89.6</v>
      </c>
      <c r="H224" s="7">
        <v>150</v>
      </c>
      <c r="I224" s="7"/>
      <c r="J224" s="7">
        <v>4.0999999999999996</v>
      </c>
      <c r="K224" s="7">
        <v>11</v>
      </c>
      <c r="L224" s="7">
        <v>16</v>
      </c>
      <c r="M224" s="7">
        <v>61</v>
      </c>
      <c r="N224" s="7">
        <v>0.6</v>
      </c>
      <c r="O224" s="7">
        <v>198</v>
      </c>
      <c r="P224" s="7">
        <v>337</v>
      </c>
      <c r="Q224" s="7">
        <v>267</v>
      </c>
      <c r="R224" s="7">
        <v>58.8</v>
      </c>
      <c r="S224" s="7">
        <v>57.3</v>
      </c>
      <c r="T224" s="7">
        <f t="shared" si="12"/>
        <v>1.5</v>
      </c>
      <c r="U224" s="7">
        <v>240</v>
      </c>
      <c r="V224" s="7">
        <v>65</v>
      </c>
      <c r="W224" s="7">
        <v>14</v>
      </c>
      <c r="X224" s="5"/>
      <c r="Y224" s="5">
        <v>2640</v>
      </c>
      <c r="Z224" s="5">
        <v>10.09</v>
      </c>
      <c r="AA224" s="5">
        <v>7.9</v>
      </c>
      <c r="AB224" s="5">
        <v>136</v>
      </c>
      <c r="AC224" s="5">
        <v>5.0999999999999996</v>
      </c>
      <c r="AD224" s="5"/>
      <c r="AE224" s="5">
        <v>9</v>
      </c>
      <c r="AF224">
        <f t="shared" si="13"/>
        <v>44.1</v>
      </c>
      <c r="AG224" s="5">
        <v>4.9000000000000004</v>
      </c>
      <c r="AH224" s="5">
        <f>VLOOKUP(A224,[1]HDLAB!$D$1:$BI$65536,58,0)</f>
        <v>0.78</v>
      </c>
      <c r="AI224" s="5">
        <f>VLOOKUP(A224,[1]HDLAB!$D$1:$BK$65536,60,0)</f>
        <v>1.54</v>
      </c>
      <c r="AJ224" s="8">
        <f>VLOOKUP(A224,[1]HDLAB!$D$1:$CA$65536,76,0)</f>
        <v>1.7811474576341886</v>
      </c>
      <c r="AK224" s="5"/>
      <c r="AL224" s="5"/>
      <c r="AM224" s="5">
        <v>74</v>
      </c>
      <c r="AN224" s="5">
        <v>308</v>
      </c>
      <c r="AO224" s="5">
        <v>816.5</v>
      </c>
      <c r="AP224" s="9">
        <f>VLOOKUP(A224,[1]TAST!$B$1:$F$65536,5,0)</f>
        <v>0.24025974025974026</v>
      </c>
      <c r="AQ224" s="5"/>
      <c r="AR224" s="5"/>
      <c r="AS224" s="5"/>
      <c r="AT224" s="5">
        <f>VLOOKUP(A224,[1]HDLAB!$D$1:$BS$65536,68,0)</f>
        <v>0</v>
      </c>
      <c r="AU224" s="5"/>
      <c r="AV224" s="5">
        <v>1.41</v>
      </c>
      <c r="AW224" s="5">
        <v>10</v>
      </c>
      <c r="AX224" s="5"/>
      <c r="AY224" s="5"/>
      <c r="AZ224" s="5">
        <v>0</v>
      </c>
      <c r="BA224" s="5">
        <v>12.5</v>
      </c>
      <c r="BB224" s="10">
        <f t="shared" si="14"/>
        <v>2.6178010471204188E-2</v>
      </c>
      <c r="BC224" s="11">
        <f t="shared" si="15"/>
        <v>6.12</v>
      </c>
      <c r="BD224">
        <f>VLOOKUP(A224,[1]RHe!$B$1:$E$65536,4,0)</f>
        <v>32.1</v>
      </c>
      <c r="BG224" s="5"/>
      <c r="BH224" s="5"/>
      <c r="BI224" s="5"/>
      <c r="BJ224" s="5"/>
      <c r="BK224" s="5"/>
      <c r="BL224" s="5"/>
      <c r="BM224" s="5"/>
      <c r="BN224" s="5"/>
    </row>
    <row r="225" spans="1:66" customFormat="1">
      <c r="A225" s="5" t="s">
        <v>277</v>
      </c>
      <c r="B225" s="5">
        <v>1120309</v>
      </c>
      <c r="C225" s="7">
        <v>5.91</v>
      </c>
      <c r="D225" s="7">
        <v>3.85</v>
      </c>
      <c r="E225" s="7">
        <v>11.9</v>
      </c>
      <c r="F225" s="7">
        <v>35.700000000000003</v>
      </c>
      <c r="G225" s="7">
        <v>92.7</v>
      </c>
      <c r="H225" s="7">
        <v>232</v>
      </c>
      <c r="I225" s="7"/>
      <c r="J225" s="7">
        <v>3.7</v>
      </c>
      <c r="K225" s="7">
        <v>23</v>
      </c>
      <c r="L225" s="7">
        <v>26</v>
      </c>
      <c r="M225" s="7">
        <v>171</v>
      </c>
      <c r="N225" s="7">
        <v>1</v>
      </c>
      <c r="O225" s="7">
        <v>166</v>
      </c>
      <c r="P225" s="7">
        <v>63</v>
      </c>
      <c r="Q225" s="7">
        <v>167</v>
      </c>
      <c r="R225" s="7">
        <v>61.3</v>
      </c>
      <c r="S225" s="7">
        <v>57.6</v>
      </c>
      <c r="T225" s="7">
        <f t="shared" si="12"/>
        <v>3.6999999999999957</v>
      </c>
      <c r="U225" s="7">
        <v>240</v>
      </c>
      <c r="V225" s="7">
        <v>100</v>
      </c>
      <c r="W225" s="7">
        <v>30</v>
      </c>
      <c r="X225" s="5"/>
      <c r="Y225" s="5">
        <v>2640</v>
      </c>
      <c r="Z225" s="5">
        <v>9.4700000000000006</v>
      </c>
      <c r="AA225" s="5">
        <v>6.9</v>
      </c>
      <c r="AB225" s="5">
        <v>134</v>
      </c>
      <c r="AC225" s="5">
        <v>5.4</v>
      </c>
      <c r="AD225" s="5"/>
      <c r="AE225" s="5">
        <v>9.6</v>
      </c>
      <c r="AF225">
        <f t="shared" si="13"/>
        <v>67.2</v>
      </c>
      <c r="AG225" s="5">
        <v>7</v>
      </c>
      <c r="AH225" s="5">
        <f>VLOOKUP(A225,[1]HDLAB!$D$1:$BI$65536,58,0)</f>
        <v>0.7</v>
      </c>
      <c r="AI225" s="5">
        <f>VLOOKUP(A225,[1]HDLAB!$D$1:$BK$65536,60,0)</f>
        <v>1.2</v>
      </c>
      <c r="AJ225" s="8">
        <f>VLOOKUP(A225,[1]HDLAB!$D$1:$CA$65536,76,0)</f>
        <v>1.5062648262490579</v>
      </c>
      <c r="AK225" s="5"/>
      <c r="AL225" s="5"/>
      <c r="AM225" s="5">
        <v>36</v>
      </c>
      <c r="AN225" s="5">
        <v>230</v>
      </c>
      <c r="AO225" s="5">
        <v>276</v>
      </c>
      <c r="AP225" s="9">
        <f>VLOOKUP(A225,[1]TAST!$B$1:$F$65536,5,0)</f>
        <v>0.15652173913043479</v>
      </c>
      <c r="AQ225" s="5"/>
      <c r="AR225" s="5"/>
      <c r="AS225" s="5"/>
      <c r="AT225" s="5">
        <f>VLOOKUP(A225,[1]HDLAB!$D$1:$BS$65536,68,0)</f>
        <v>0</v>
      </c>
      <c r="AU225" s="5"/>
      <c r="AV225" s="5">
        <v>1.33</v>
      </c>
      <c r="AW225" s="5">
        <v>8</v>
      </c>
      <c r="AX225" s="5"/>
      <c r="AY225" s="5"/>
      <c r="AZ225" s="5">
        <v>0</v>
      </c>
      <c r="BA225" s="5">
        <v>25</v>
      </c>
      <c r="BB225" s="10">
        <f t="shared" si="14"/>
        <v>6.4236111111111036E-2</v>
      </c>
      <c r="BC225" s="11">
        <f t="shared" si="15"/>
        <v>14.873999999999983</v>
      </c>
      <c r="BD225">
        <f>VLOOKUP(A225,[1]RHe!$B$1:$E$65536,4,0)</f>
        <v>31.9</v>
      </c>
      <c r="BG225" s="5"/>
      <c r="BH225" s="5"/>
      <c r="BI225" s="5"/>
      <c r="BJ225" s="5"/>
      <c r="BK225" s="5"/>
      <c r="BL225" s="5"/>
      <c r="BM225" s="5"/>
      <c r="BN225" s="5"/>
    </row>
    <row r="226" spans="1:66" customFormat="1">
      <c r="A226" s="5" t="s">
        <v>278</v>
      </c>
      <c r="B226" s="5">
        <v>1120310</v>
      </c>
      <c r="C226" s="7">
        <v>6.95</v>
      </c>
      <c r="D226" s="7">
        <v>3.63</v>
      </c>
      <c r="E226" s="7">
        <v>10.9</v>
      </c>
      <c r="F226" s="7">
        <v>32.6</v>
      </c>
      <c r="G226" s="7">
        <v>89.8</v>
      </c>
      <c r="H226" s="7">
        <v>178</v>
      </c>
      <c r="I226" s="7"/>
      <c r="J226" s="7">
        <v>4.2</v>
      </c>
      <c r="K226" s="7">
        <v>13</v>
      </c>
      <c r="L226" s="7">
        <v>11</v>
      </c>
      <c r="M226" s="7">
        <v>63</v>
      </c>
      <c r="N226" s="7">
        <v>0.6</v>
      </c>
      <c r="O226" s="7">
        <v>192</v>
      </c>
      <c r="P226" s="7">
        <v>135</v>
      </c>
      <c r="Q226" s="7">
        <v>155</v>
      </c>
      <c r="R226" s="7">
        <v>67.099999999999994</v>
      </c>
      <c r="S226" s="7">
        <v>65.25</v>
      </c>
      <c r="T226" s="7">
        <f t="shared" si="12"/>
        <v>1.8499999999999943</v>
      </c>
      <c r="U226" s="7">
        <v>230</v>
      </c>
      <c r="V226" s="7">
        <v>76</v>
      </c>
      <c r="W226" s="7">
        <v>17</v>
      </c>
      <c r="X226" s="5"/>
      <c r="Y226" s="5">
        <v>2640</v>
      </c>
      <c r="Z226" s="5">
        <v>7.98</v>
      </c>
      <c r="AA226" s="5">
        <v>7</v>
      </c>
      <c r="AB226" s="5">
        <v>138</v>
      </c>
      <c r="AC226" s="5">
        <v>4.5</v>
      </c>
      <c r="AD226" s="5"/>
      <c r="AE226" s="5">
        <v>9</v>
      </c>
      <c r="AF226">
        <f t="shared" si="13"/>
        <v>50.4</v>
      </c>
      <c r="AG226" s="5">
        <v>5.6</v>
      </c>
      <c r="AH226" s="5">
        <f>VLOOKUP(A226,[1]HDLAB!$D$1:$BI$65536,58,0)</f>
        <v>0.78</v>
      </c>
      <c r="AI226" s="5">
        <f>VLOOKUP(A226,[1]HDLAB!$D$1:$BK$65536,60,0)</f>
        <v>1.5</v>
      </c>
      <c r="AJ226" s="8">
        <f>VLOOKUP(A226,[1]HDLAB!$D$1:$CA$65536,76,0)</f>
        <v>1.736048992383759</v>
      </c>
      <c r="AK226" s="5"/>
      <c r="AL226" s="5"/>
      <c r="AM226" s="5">
        <v>70</v>
      </c>
      <c r="AN226" s="5">
        <v>252</v>
      </c>
      <c r="AO226" s="5">
        <v>495.7</v>
      </c>
      <c r="AP226" s="9">
        <f>VLOOKUP(A226,[1]TAST!$B$1:$F$65536,5,0)</f>
        <v>0.27777777777777779</v>
      </c>
      <c r="AQ226" s="5"/>
      <c r="AR226" s="5"/>
      <c r="AS226" s="5"/>
      <c r="AT226" s="5">
        <f>VLOOKUP(A226,[1]HDLAB!$D$1:$BS$65536,68,0)</f>
        <v>0</v>
      </c>
      <c r="AU226" s="5"/>
      <c r="AV226" s="5">
        <v>1.45</v>
      </c>
      <c r="AW226" s="5">
        <v>6.8</v>
      </c>
      <c r="AX226" s="5"/>
      <c r="AY226" s="5"/>
      <c r="AZ226" s="5">
        <v>0</v>
      </c>
      <c r="BA226" s="5">
        <v>25</v>
      </c>
      <c r="BB226" s="10">
        <f t="shared" si="14"/>
        <v>2.835249042145585E-2</v>
      </c>
      <c r="BC226" s="11">
        <f t="shared" si="15"/>
        <v>7.6589999999999758</v>
      </c>
      <c r="BD226">
        <f>VLOOKUP(A226,[1]RHe!$B$1:$E$65536,4,0)</f>
        <v>34</v>
      </c>
      <c r="BG226" s="5"/>
      <c r="BH226" s="5"/>
      <c r="BI226" s="5"/>
      <c r="BJ226" s="5"/>
      <c r="BK226" s="5"/>
      <c r="BL226" s="5"/>
      <c r="BM226" s="5"/>
      <c r="BN226" s="5"/>
    </row>
    <row r="227" spans="1:66" customFormat="1">
      <c r="A227" s="5" t="s">
        <v>279</v>
      </c>
      <c r="B227" s="5">
        <v>1120309</v>
      </c>
      <c r="C227" s="7">
        <v>5.85</v>
      </c>
      <c r="D227" s="7">
        <v>4</v>
      </c>
      <c r="E227" s="7">
        <v>12.1</v>
      </c>
      <c r="F227" s="7">
        <v>36.200000000000003</v>
      </c>
      <c r="G227" s="7">
        <v>90.5</v>
      </c>
      <c r="H227" s="7">
        <v>227</v>
      </c>
      <c r="I227" s="7"/>
      <c r="J227" s="7">
        <v>4</v>
      </c>
      <c r="K227" s="7">
        <v>14</v>
      </c>
      <c r="L227" s="7">
        <v>12</v>
      </c>
      <c r="M227" s="7">
        <v>91</v>
      </c>
      <c r="N227" s="7">
        <v>0.7</v>
      </c>
      <c r="O227" s="7">
        <v>144</v>
      </c>
      <c r="P227" s="7">
        <v>156</v>
      </c>
      <c r="Q227" s="7">
        <v>204</v>
      </c>
      <c r="R227" s="7">
        <v>76.900000000000006</v>
      </c>
      <c r="S227" s="7">
        <v>73.2</v>
      </c>
      <c r="T227" s="7">
        <f t="shared" si="12"/>
        <v>3.7000000000000028</v>
      </c>
      <c r="U227" s="7">
        <v>230</v>
      </c>
      <c r="V227" s="7">
        <v>85</v>
      </c>
      <c r="W227" s="7">
        <v>24</v>
      </c>
      <c r="X227" s="5"/>
      <c r="Y227" s="5">
        <v>2640</v>
      </c>
      <c r="Z227" s="5">
        <v>11.82</v>
      </c>
      <c r="AA227" s="5">
        <v>9.3000000000000007</v>
      </c>
      <c r="AB227" s="5">
        <v>134</v>
      </c>
      <c r="AC227" s="5">
        <v>4.8</v>
      </c>
      <c r="AD227" s="5"/>
      <c r="AE227" s="5">
        <v>9.6</v>
      </c>
      <c r="AF227">
        <f t="shared" si="13"/>
        <v>74.88</v>
      </c>
      <c r="AG227" s="5">
        <v>7.8</v>
      </c>
      <c r="AH227" s="5">
        <f>VLOOKUP(A227,[1]HDLAB!$D$1:$BI$65536,58,0)</f>
        <v>0.72</v>
      </c>
      <c r="AI227" s="5">
        <f>VLOOKUP(A227,[1]HDLAB!$D$1:$BK$65536,60,0)</f>
        <v>1.26</v>
      </c>
      <c r="AJ227" s="8">
        <f>VLOOKUP(A227,[1]HDLAB!$D$1:$CA$65536,76,0)</f>
        <v>1.5316999714367026</v>
      </c>
      <c r="AK227" s="5"/>
      <c r="AL227" s="5"/>
      <c r="AM227" s="5">
        <v>58</v>
      </c>
      <c r="AN227" s="5">
        <v>215</v>
      </c>
      <c r="AO227" s="5">
        <v>117.3</v>
      </c>
      <c r="AP227" s="9">
        <f>VLOOKUP(A227,[1]TAST!$B$1:$F$65536,5,0)</f>
        <v>0.26976744186046514</v>
      </c>
      <c r="AQ227" s="5"/>
      <c r="AR227" s="5"/>
      <c r="AS227" s="5"/>
      <c r="AT227" s="5">
        <f>VLOOKUP(A227,[1]HDLAB!$D$1:$BS$65536,68,0)</f>
        <v>869</v>
      </c>
      <c r="AU227" s="5"/>
      <c r="AV227" s="5">
        <v>1.4</v>
      </c>
      <c r="AW227" s="5">
        <v>5.7</v>
      </c>
      <c r="AX227" s="5"/>
      <c r="AY227" s="5"/>
      <c r="AZ227" s="5">
        <v>6</v>
      </c>
      <c r="BA227" s="5">
        <v>50</v>
      </c>
      <c r="BB227" s="10">
        <f t="shared" si="14"/>
        <v>5.0546448087431729E-2</v>
      </c>
      <c r="BC227" s="11">
        <f t="shared" si="15"/>
        <v>14.874000000000013</v>
      </c>
      <c r="BD227">
        <f>VLOOKUP(A227,[1]RHe!$B$1:$E$65536,4,0)</f>
        <v>33.1</v>
      </c>
      <c r="BG227" s="5"/>
      <c r="BH227" s="5"/>
      <c r="BI227" s="5"/>
      <c r="BJ227" s="5"/>
      <c r="BK227" s="5"/>
      <c r="BL227" s="5"/>
      <c r="BM227" s="5"/>
    </row>
    <row r="228" spans="1:66" customFormat="1">
      <c r="A228" s="5" t="s">
        <v>280</v>
      </c>
      <c r="B228" s="5">
        <v>1120309</v>
      </c>
      <c r="C228" s="7">
        <v>5.55</v>
      </c>
      <c r="D228" s="7">
        <v>4.1100000000000003</v>
      </c>
      <c r="E228" s="7">
        <v>11.9</v>
      </c>
      <c r="F228" s="7">
        <v>36.299999999999997</v>
      </c>
      <c r="G228" s="7">
        <v>88.3</v>
      </c>
      <c r="H228" s="7">
        <v>190</v>
      </c>
      <c r="I228" s="7"/>
      <c r="J228" s="7">
        <v>4.2</v>
      </c>
      <c r="K228" s="7">
        <v>9</v>
      </c>
      <c r="L228" s="7">
        <v>5</v>
      </c>
      <c r="M228" s="7">
        <v>48</v>
      </c>
      <c r="N228" s="7">
        <v>0.9</v>
      </c>
      <c r="O228" s="7">
        <v>142</v>
      </c>
      <c r="P228" s="7">
        <v>51</v>
      </c>
      <c r="Q228" s="7"/>
      <c r="R228" s="7">
        <v>79</v>
      </c>
      <c r="S228" s="7">
        <v>75</v>
      </c>
      <c r="T228" s="7">
        <f t="shared" si="12"/>
        <v>4</v>
      </c>
      <c r="U228" s="7">
        <v>240</v>
      </c>
      <c r="V228" s="7">
        <v>69</v>
      </c>
      <c r="W228" s="7">
        <v>19</v>
      </c>
      <c r="X228" s="5"/>
      <c r="Y228" s="5">
        <v>2640</v>
      </c>
      <c r="Z228" s="5">
        <v>13.41</v>
      </c>
      <c r="AA228" s="5">
        <v>7.7</v>
      </c>
      <c r="AB228" s="5">
        <v>137</v>
      </c>
      <c r="AC228" s="5">
        <v>5.4</v>
      </c>
      <c r="AD228" s="5"/>
      <c r="AE228" s="5">
        <v>9.5</v>
      </c>
      <c r="AF228">
        <f t="shared" si="13"/>
        <v>48.449999999999996</v>
      </c>
      <c r="AG228" s="5">
        <v>5.0999999999999996</v>
      </c>
      <c r="AH228" s="5">
        <f>VLOOKUP(A228,[1]HDLAB!$D$1:$BI$65536,58,0)</f>
        <v>0.72</v>
      </c>
      <c r="AI228" s="5">
        <f>VLOOKUP(A228,[1]HDLAB!$D$1:$BK$65536,60,0)</f>
        <v>1.29</v>
      </c>
      <c r="AJ228" s="8">
        <f>VLOOKUP(A228,[1]HDLAB!$D$1:$CA$65536,76,0)</f>
        <v>1.575136289228686</v>
      </c>
      <c r="AK228" s="5"/>
      <c r="AL228" s="5"/>
      <c r="AM228" s="5">
        <v>63</v>
      </c>
      <c r="AN228" s="5">
        <v>308</v>
      </c>
      <c r="AO228" s="5">
        <v>45.4</v>
      </c>
      <c r="AP228" s="9">
        <f>VLOOKUP(A228,[1]TAST!$B$1:$F$65536,5,0)</f>
        <v>0.20454545454545456</v>
      </c>
      <c r="AQ228" s="5"/>
      <c r="AR228" s="5"/>
      <c r="AS228" s="5"/>
      <c r="AT228" s="5">
        <f>VLOOKUP(A228,[1]HDLAB!$D$1:$BS$65536,68,0)</f>
        <v>0</v>
      </c>
      <c r="AU228" s="5"/>
      <c r="AV228" s="5">
        <v>1.3</v>
      </c>
      <c r="AW228" s="5"/>
      <c r="AX228" s="5"/>
      <c r="AY228" s="5"/>
      <c r="AZ228" s="5">
        <v>0.5</v>
      </c>
      <c r="BA228" s="5">
        <v>0</v>
      </c>
      <c r="BB228" s="10">
        <f t="shared" si="14"/>
        <v>5.3333333333333337E-2</v>
      </c>
      <c r="BC228" s="11">
        <f t="shared" si="15"/>
        <v>16.440000000000001</v>
      </c>
      <c r="BD228">
        <f>VLOOKUP(A228,[1]RHe!$B$1:$E$65536,4,0)</f>
        <v>36.299999999999997</v>
      </c>
      <c r="BG228" s="5"/>
      <c r="BH228" s="5"/>
      <c r="BI228" s="5"/>
      <c r="BJ228" s="5"/>
      <c r="BK228" s="5"/>
      <c r="BL228" s="5"/>
      <c r="BM228" s="5"/>
      <c r="BN228" s="5"/>
    </row>
    <row r="229" spans="1:66" customFormat="1">
      <c r="A229" s="5" t="s">
        <v>281</v>
      </c>
      <c r="B229" s="5">
        <v>1120307</v>
      </c>
      <c r="C229" s="7">
        <v>4.2300000000000004</v>
      </c>
      <c r="D229" s="7">
        <v>3.5</v>
      </c>
      <c r="E229" s="7">
        <v>10.4</v>
      </c>
      <c r="F229" s="7">
        <v>31.8</v>
      </c>
      <c r="G229" s="7">
        <v>90.9</v>
      </c>
      <c r="H229" s="7">
        <v>193</v>
      </c>
      <c r="I229" s="7"/>
      <c r="J229" s="7">
        <v>3.8</v>
      </c>
      <c r="K229" s="7">
        <v>26</v>
      </c>
      <c r="L229" s="7">
        <v>17</v>
      </c>
      <c r="M229" s="7">
        <v>42</v>
      </c>
      <c r="N229" s="7">
        <v>0.6</v>
      </c>
      <c r="O229" s="7">
        <v>176</v>
      </c>
      <c r="P229" s="7">
        <v>313</v>
      </c>
      <c r="Q229" s="7"/>
      <c r="R229" s="7">
        <v>73.5</v>
      </c>
      <c r="S229" s="7">
        <v>71.25</v>
      </c>
      <c r="T229" s="7">
        <f t="shared" si="12"/>
        <v>2.25</v>
      </c>
      <c r="U229" s="7">
        <v>240</v>
      </c>
      <c r="V229" s="7">
        <v>90</v>
      </c>
      <c r="W229" s="7">
        <v>18</v>
      </c>
      <c r="X229" s="5"/>
      <c r="Y229" s="5">
        <v>2640</v>
      </c>
      <c r="Z229" s="5">
        <v>8.5299999999999994</v>
      </c>
      <c r="AA229" s="5">
        <v>8.5</v>
      </c>
      <c r="AB229" s="5">
        <v>137</v>
      </c>
      <c r="AC229" s="5">
        <v>5.4</v>
      </c>
      <c r="AD229" s="5"/>
      <c r="AE229" s="5">
        <v>9.6</v>
      </c>
      <c r="AF229">
        <f t="shared" si="13"/>
        <v>46.08</v>
      </c>
      <c r="AG229" s="5">
        <v>4.8</v>
      </c>
      <c r="AH229" s="5">
        <f>VLOOKUP(A229,[1]HDLAB!$D$1:$BI$65536,58,0)</f>
        <v>0.8</v>
      </c>
      <c r="AI229" s="5">
        <f>VLOOKUP(A229,[1]HDLAB!$D$1:$BK$65536,60,0)</f>
        <v>1.61</v>
      </c>
      <c r="AJ229" s="8">
        <f>VLOOKUP(A229,[1]HDLAB!$D$1:$CA$65536,76,0)</f>
        <v>1.8880018258946676</v>
      </c>
      <c r="AK229" s="5"/>
      <c r="AL229" s="5"/>
      <c r="AM229" s="5">
        <v>85</v>
      </c>
      <c r="AN229" s="5">
        <v>325</v>
      </c>
      <c r="AO229" s="5">
        <v>599.70000000000005</v>
      </c>
      <c r="AP229" s="9">
        <f>VLOOKUP(A229,[1]TAST!$B$1:$F$65536,5,0)</f>
        <v>0.26153846153846155</v>
      </c>
      <c r="AQ229" s="5"/>
      <c r="AR229" s="5"/>
      <c r="AS229" s="5"/>
      <c r="AT229" s="5">
        <f>VLOOKUP(A229,[1]HDLAB!$D$1:$BS$65536,68,0)</f>
        <v>0</v>
      </c>
      <c r="AU229" s="5"/>
      <c r="AV229" s="5">
        <v>1.5</v>
      </c>
      <c r="AW229" s="5"/>
      <c r="AX229" s="5"/>
      <c r="AY229" s="5"/>
      <c r="AZ229" s="5">
        <v>0</v>
      </c>
      <c r="BA229" s="5">
        <v>0</v>
      </c>
      <c r="BB229" s="10">
        <f t="shared" si="14"/>
        <v>3.1578947368421054E-2</v>
      </c>
      <c r="BC229" s="11">
        <f t="shared" si="15"/>
        <v>9.2475000000000005</v>
      </c>
      <c r="BD229">
        <f>VLOOKUP(A229,[1]RHe!$B$1:$E$65536,4,0)</f>
        <v>33.700000000000003</v>
      </c>
      <c r="BG229" s="5"/>
      <c r="BH229" s="5"/>
      <c r="BI229" s="5"/>
      <c r="BJ229" s="5"/>
      <c r="BK229" s="5"/>
      <c r="BL229" s="5"/>
      <c r="BM229" s="5"/>
      <c r="BN229" s="5"/>
    </row>
    <row r="230" spans="1:66" customFormat="1">
      <c r="A230" s="5" t="s">
        <v>282</v>
      </c>
      <c r="B230" s="5">
        <v>1120309</v>
      </c>
      <c r="C230" s="7">
        <v>8.82</v>
      </c>
      <c r="D230" s="7">
        <v>3.94</v>
      </c>
      <c r="E230" s="7">
        <v>12</v>
      </c>
      <c r="F230" s="7">
        <v>34.799999999999997</v>
      </c>
      <c r="G230" s="7">
        <v>88.3</v>
      </c>
      <c r="H230" s="7">
        <v>262</v>
      </c>
      <c r="I230" s="7"/>
      <c r="J230" s="7">
        <v>4.4000000000000004</v>
      </c>
      <c r="K230" s="7">
        <v>17</v>
      </c>
      <c r="L230" s="7">
        <v>12</v>
      </c>
      <c r="M230" s="7">
        <v>61</v>
      </c>
      <c r="N230" s="7">
        <v>0.7</v>
      </c>
      <c r="O230" s="7">
        <v>246</v>
      </c>
      <c r="P230" s="7">
        <v>393</v>
      </c>
      <c r="Q230" s="7">
        <v>56</v>
      </c>
      <c r="R230" s="7">
        <v>89.5</v>
      </c>
      <c r="S230" s="7">
        <v>85.9</v>
      </c>
      <c r="T230" s="7">
        <f t="shared" si="12"/>
        <v>3.5999999999999943</v>
      </c>
      <c r="U230" s="7">
        <v>250</v>
      </c>
      <c r="V230" s="7">
        <v>74</v>
      </c>
      <c r="W230" s="7">
        <v>20</v>
      </c>
      <c r="X230" s="5"/>
      <c r="Y230" s="5">
        <v>2640</v>
      </c>
      <c r="Z230" s="5">
        <v>13.19</v>
      </c>
      <c r="AA230" s="5">
        <v>8.3000000000000007</v>
      </c>
      <c r="AB230" s="5">
        <v>135</v>
      </c>
      <c r="AC230" s="5">
        <v>5</v>
      </c>
      <c r="AD230" s="5"/>
      <c r="AE230" s="5">
        <v>9.1</v>
      </c>
      <c r="AF230">
        <f t="shared" si="13"/>
        <v>54.599999999999994</v>
      </c>
      <c r="AG230" s="5">
        <v>6</v>
      </c>
      <c r="AH230" s="5">
        <f>VLOOKUP(A230,[1]HDLAB!$D$1:$BI$65536,58,0)</f>
        <v>0.73</v>
      </c>
      <c r="AI230" s="5">
        <f>VLOOKUP(A230,[1]HDLAB!$D$1:$BK$65536,60,0)</f>
        <v>1.31</v>
      </c>
      <c r="AJ230" s="8">
        <f>VLOOKUP(A230,[1]HDLAB!$D$1:$CA$65536,76,0)</f>
        <v>1.5677291446088268</v>
      </c>
      <c r="AK230" s="5"/>
      <c r="AL230" s="5"/>
      <c r="AM230" s="5">
        <v>58</v>
      </c>
      <c r="AN230" s="5">
        <v>275</v>
      </c>
      <c r="AO230" s="5">
        <v>290.8</v>
      </c>
      <c r="AP230" s="9">
        <f>VLOOKUP(A230,[1]TAST!$B$1:$F$65536,5,0)</f>
        <v>0.21090909090909091</v>
      </c>
      <c r="AQ230" s="5"/>
      <c r="AR230" s="5"/>
      <c r="AS230" s="5"/>
      <c r="AT230" s="5">
        <f>VLOOKUP(A230,[1]HDLAB!$D$1:$BS$65536,68,0)</f>
        <v>0</v>
      </c>
      <c r="AU230" s="5"/>
      <c r="AV230" s="5">
        <v>1.19</v>
      </c>
      <c r="AW230" s="5">
        <v>8.5</v>
      </c>
      <c r="AX230" s="5"/>
      <c r="AY230" s="5"/>
      <c r="AZ230" s="5">
        <v>0.75</v>
      </c>
      <c r="BA230" s="5">
        <v>0</v>
      </c>
      <c r="BB230" s="10">
        <f t="shared" si="14"/>
        <v>4.190919674039574E-2</v>
      </c>
      <c r="BC230" s="11">
        <f t="shared" si="15"/>
        <v>14.579999999999977</v>
      </c>
      <c r="BD230">
        <f>VLOOKUP(A230,[1]RHe!$B$1:$E$65536,4,0)</f>
        <v>35</v>
      </c>
      <c r="BG230" s="5"/>
      <c r="BH230" s="5"/>
      <c r="BI230" s="5"/>
      <c r="BJ230" s="5"/>
      <c r="BK230" s="5"/>
      <c r="BL230" s="5"/>
      <c r="BM230" s="5"/>
      <c r="BN230" s="5"/>
    </row>
    <row r="231" spans="1:66" customFormat="1">
      <c r="A231" s="5" t="s">
        <v>283</v>
      </c>
      <c r="B231" s="5">
        <v>1120309</v>
      </c>
      <c r="C231" s="7">
        <v>9.35</v>
      </c>
      <c r="D231" s="7">
        <v>3.03</v>
      </c>
      <c r="E231" s="7">
        <v>9.1999999999999993</v>
      </c>
      <c r="F231" s="7">
        <v>29.6</v>
      </c>
      <c r="G231" s="7">
        <v>97.7</v>
      </c>
      <c r="H231" s="7">
        <v>219</v>
      </c>
      <c r="I231" s="7"/>
      <c r="J231" s="7">
        <v>3.6</v>
      </c>
      <c r="K231" s="7">
        <v>15</v>
      </c>
      <c r="L231" s="7">
        <v>8</v>
      </c>
      <c r="M231" s="7">
        <v>78</v>
      </c>
      <c r="N231" s="7">
        <v>0.5</v>
      </c>
      <c r="O231" s="7">
        <v>123</v>
      </c>
      <c r="P231" s="7">
        <v>110</v>
      </c>
      <c r="Q231" s="7">
        <v>140</v>
      </c>
      <c r="R231" s="7">
        <v>68.2</v>
      </c>
      <c r="S231" s="7">
        <v>65.650000000000006</v>
      </c>
      <c r="T231" s="7">
        <f t="shared" si="12"/>
        <v>2.5499999999999972</v>
      </c>
      <c r="U231" s="7">
        <v>210</v>
      </c>
      <c r="V231" s="7">
        <v>72</v>
      </c>
      <c r="W231" s="7">
        <v>17</v>
      </c>
      <c r="X231" s="5"/>
      <c r="Y231" s="5">
        <v>2640</v>
      </c>
      <c r="Z231" s="5">
        <v>11.99</v>
      </c>
      <c r="AA231" s="5">
        <v>1</v>
      </c>
      <c r="AB231" s="5">
        <v>141</v>
      </c>
      <c r="AC231" s="5">
        <v>2.9</v>
      </c>
      <c r="AD231" s="5"/>
      <c r="AE231" s="5">
        <v>8.1</v>
      </c>
      <c r="AF231">
        <f t="shared" si="13"/>
        <v>34.020000000000003</v>
      </c>
      <c r="AG231" s="5">
        <v>4.2</v>
      </c>
      <c r="AH231" s="5">
        <f>VLOOKUP(A231,[1]HDLAB!$D$1:$BI$65536,58,0)</f>
        <v>0.76</v>
      </c>
      <c r="AI231" s="5">
        <f>VLOOKUP(A231,[1]HDLAB!$D$1:$BK$65536,60,0)</f>
        <v>1.44</v>
      </c>
      <c r="AJ231" s="8">
        <f>VLOOKUP(A231,[1]HDLAB!$D$1:$CA$65536,76,0)</f>
        <v>1.6929536540012036</v>
      </c>
      <c r="AK231" s="5"/>
      <c r="AL231" s="5"/>
      <c r="AM231" s="5">
        <v>26</v>
      </c>
      <c r="AN231" s="5">
        <v>136</v>
      </c>
      <c r="AO231" s="5">
        <v>431.5</v>
      </c>
      <c r="AP231" s="9">
        <f>VLOOKUP(A231,[1]TAST!$B$1:$F$65536,5,0)</f>
        <v>0.19117647058823528</v>
      </c>
      <c r="AQ231" s="5"/>
      <c r="AR231" s="5"/>
      <c r="AS231" s="5"/>
      <c r="AT231" s="5">
        <f>VLOOKUP(A231,[1]HDLAB!$D$1:$BS$65536,68,0)</f>
        <v>0</v>
      </c>
      <c r="AU231" s="5"/>
      <c r="AV231" s="5">
        <v>1.36</v>
      </c>
      <c r="AW231" s="5">
        <v>5.2</v>
      </c>
      <c r="AX231" s="5"/>
      <c r="AY231" s="5"/>
      <c r="AZ231" s="5">
        <v>0</v>
      </c>
      <c r="BA231" s="5">
        <v>50</v>
      </c>
      <c r="BB231" s="10">
        <f t="shared" si="14"/>
        <v>3.8842345773038793E-2</v>
      </c>
      <c r="BC231" s="11">
        <f t="shared" si="15"/>
        <v>10.786499999999988</v>
      </c>
      <c r="BD231">
        <f>VLOOKUP(A231,[1]RHe!$B$1:$E$65536,4,0)</f>
        <v>29.4</v>
      </c>
      <c r="BG231" s="5"/>
      <c r="BH231" s="5"/>
      <c r="BI231" s="5"/>
      <c r="BJ231" s="5"/>
      <c r="BK231" s="5"/>
      <c r="BL231" s="5"/>
      <c r="BM231" s="5"/>
      <c r="BN231" s="5"/>
    </row>
    <row r="232" spans="1:66" customFormat="1">
      <c r="A232" s="5" t="s">
        <v>284</v>
      </c>
      <c r="B232" s="5">
        <v>1120309</v>
      </c>
      <c r="C232" s="7">
        <v>6.57</v>
      </c>
      <c r="D232" s="7">
        <v>4.24</v>
      </c>
      <c r="E232" s="7">
        <v>13.7</v>
      </c>
      <c r="F232" s="7">
        <v>39.799999999999997</v>
      </c>
      <c r="G232" s="7">
        <v>93.9</v>
      </c>
      <c r="H232" s="7">
        <v>269</v>
      </c>
      <c r="I232" s="7"/>
      <c r="J232" s="7">
        <v>4.4000000000000004</v>
      </c>
      <c r="K232" s="7">
        <v>15</v>
      </c>
      <c r="L232" s="7">
        <v>22</v>
      </c>
      <c r="M232" s="7">
        <v>113</v>
      </c>
      <c r="N232" s="7">
        <v>0.7</v>
      </c>
      <c r="O232" s="7">
        <v>148</v>
      </c>
      <c r="P232" s="7">
        <v>193</v>
      </c>
      <c r="Q232" s="7"/>
      <c r="R232" s="7">
        <v>66.099999999999994</v>
      </c>
      <c r="S232" s="7">
        <v>64.7</v>
      </c>
      <c r="T232" s="7">
        <f t="shared" si="12"/>
        <v>1.3999999999999915</v>
      </c>
      <c r="U232" s="7">
        <v>220</v>
      </c>
      <c r="V232" s="7">
        <v>54</v>
      </c>
      <c r="W232" s="7">
        <v>13</v>
      </c>
      <c r="X232" s="5"/>
      <c r="Y232" s="5">
        <v>2640</v>
      </c>
      <c r="Z232" s="5">
        <v>11.83</v>
      </c>
      <c r="AA232" s="5">
        <v>4.9000000000000004</v>
      </c>
      <c r="AB232" s="5">
        <v>138</v>
      </c>
      <c r="AC232" s="5">
        <v>4.9000000000000004</v>
      </c>
      <c r="AD232" s="5"/>
      <c r="AE232" s="5">
        <v>10.3</v>
      </c>
      <c r="AF232">
        <f t="shared" si="13"/>
        <v>61.800000000000004</v>
      </c>
      <c r="AG232" s="5">
        <v>6</v>
      </c>
      <c r="AH232" s="5">
        <f>VLOOKUP(A232,[1]HDLAB!$D$1:$BI$65536,58,0)</f>
        <v>0.76</v>
      </c>
      <c r="AI232" s="5">
        <f>VLOOKUP(A232,[1]HDLAB!$D$1:$BK$65536,60,0)</f>
        <v>1.42</v>
      </c>
      <c r="AJ232" s="8">
        <f>VLOOKUP(A232,[1]HDLAB!$D$1:$CA$65536,76,0)</f>
        <v>1.6224153389156899</v>
      </c>
      <c r="AK232" s="5"/>
      <c r="AL232" s="5"/>
      <c r="AM232" s="5">
        <v>66</v>
      </c>
      <c r="AN232" s="5">
        <v>260</v>
      </c>
      <c r="AO232" s="5">
        <v>158.80000000000001</v>
      </c>
      <c r="AP232" s="9">
        <f>VLOOKUP(A232,[1]TAST!$B$1:$F$65536,5,0)</f>
        <v>0.25384615384615383</v>
      </c>
      <c r="AQ232" s="5"/>
      <c r="AR232" s="5"/>
      <c r="AS232" s="5"/>
      <c r="AT232" s="5">
        <f>VLOOKUP(A232,[1]HDLAB!$D$1:$BS$65536,68,0)</f>
        <v>0</v>
      </c>
      <c r="AU232" s="5"/>
      <c r="AV232" s="5">
        <v>1.21</v>
      </c>
      <c r="AW232" s="5"/>
      <c r="AX232" s="5"/>
      <c r="AY232" s="5"/>
      <c r="AZ232" s="5">
        <v>0</v>
      </c>
      <c r="BA232" s="5">
        <v>12.5</v>
      </c>
      <c r="BB232" s="10">
        <f t="shared" si="14"/>
        <v>2.1638330757341444E-2</v>
      </c>
      <c r="BC232" s="11">
        <f t="shared" si="15"/>
        <v>5.7959999999999647</v>
      </c>
      <c r="BD232">
        <f>VLOOKUP(A232,[1]RHe!$B$1:$E$65536,4,0)</f>
        <v>34.5</v>
      </c>
      <c r="BG232" s="5"/>
      <c r="BH232" s="5"/>
      <c r="BI232" s="5"/>
      <c r="BJ232" s="5"/>
      <c r="BK232" s="5"/>
      <c r="BL232" s="5"/>
      <c r="BM232" s="5"/>
      <c r="BN232" s="5"/>
    </row>
    <row r="233" spans="1:66" customFormat="1">
      <c r="A233" s="5" t="s">
        <v>285</v>
      </c>
      <c r="B233" s="5">
        <v>1120309</v>
      </c>
      <c r="C233" s="7">
        <v>8.0299999999999994</v>
      </c>
      <c r="D233" s="7">
        <v>3.83</v>
      </c>
      <c r="E233" s="7">
        <v>11.8</v>
      </c>
      <c r="F233" s="7">
        <v>35.1</v>
      </c>
      <c r="G233" s="7">
        <v>91.6</v>
      </c>
      <c r="H233" s="7">
        <v>253</v>
      </c>
      <c r="I233" s="7"/>
      <c r="J233" s="7">
        <v>3.6</v>
      </c>
      <c r="K233" s="7">
        <v>33</v>
      </c>
      <c r="L233" s="7">
        <v>61</v>
      </c>
      <c r="M233" s="7">
        <v>226</v>
      </c>
      <c r="N233" s="7">
        <v>0.7</v>
      </c>
      <c r="O233" s="7">
        <v>109</v>
      </c>
      <c r="P233" s="7">
        <v>99</v>
      </c>
      <c r="Q233" s="7">
        <v>179</v>
      </c>
      <c r="R233" s="7">
        <v>57.15</v>
      </c>
      <c r="S233" s="7">
        <v>55.85</v>
      </c>
      <c r="T233" s="7">
        <f t="shared" si="12"/>
        <v>1.2999999999999972</v>
      </c>
      <c r="U233" s="7">
        <v>240</v>
      </c>
      <c r="V233" s="7">
        <v>62</v>
      </c>
      <c r="W233" s="7">
        <v>14</v>
      </c>
      <c r="X233" s="5"/>
      <c r="Y233" s="5">
        <v>2640</v>
      </c>
      <c r="Z233" s="5">
        <v>9.24</v>
      </c>
      <c r="AA233" s="5">
        <v>6.1</v>
      </c>
      <c r="AB233" s="5">
        <v>136</v>
      </c>
      <c r="AC233" s="5">
        <v>3.6</v>
      </c>
      <c r="AD233" s="5"/>
      <c r="AE233" s="5">
        <v>9.3000000000000007</v>
      </c>
      <c r="AF233">
        <f t="shared" si="13"/>
        <v>37.200000000000003</v>
      </c>
      <c r="AG233" s="5">
        <v>4</v>
      </c>
      <c r="AH233" s="5">
        <f>VLOOKUP(A233,[1]HDLAB!$D$1:$BI$65536,58,0)</f>
        <v>0.77</v>
      </c>
      <c r="AI233" s="5">
        <f>VLOOKUP(A233,[1]HDLAB!$D$1:$BK$65536,60,0)</f>
        <v>1.49</v>
      </c>
      <c r="AJ233" s="8">
        <f>VLOOKUP(A233,[1]HDLAB!$D$1:$CA$65536,76,0)</f>
        <v>1.7156057760602201</v>
      </c>
      <c r="AK233" s="5"/>
      <c r="AL233" s="5"/>
      <c r="AM233" s="5">
        <v>65</v>
      </c>
      <c r="AN233" s="5">
        <v>245</v>
      </c>
      <c r="AO233" s="5">
        <v>518</v>
      </c>
      <c r="AP233" s="9">
        <f>VLOOKUP(A233,[1]TAST!$B$1:$F$65536,5,0)</f>
        <v>0.26530612244897961</v>
      </c>
      <c r="AQ233" s="5"/>
      <c r="AR233" s="5"/>
      <c r="AS233" s="5"/>
      <c r="AT233" s="5">
        <f>VLOOKUP(A233,[1]HDLAB!$D$1:$BS$65536,68,0)</f>
        <v>0</v>
      </c>
      <c r="AU233" s="5"/>
      <c r="AV233" s="5">
        <v>1.28</v>
      </c>
      <c r="AW233" s="5">
        <v>5.8</v>
      </c>
      <c r="AX233" s="5"/>
      <c r="AY233" s="5"/>
      <c r="AZ233" s="5">
        <v>0</v>
      </c>
      <c r="BA233" s="5">
        <v>25</v>
      </c>
      <c r="BB233" s="10">
        <f t="shared" si="14"/>
        <v>2.3276633840644531E-2</v>
      </c>
      <c r="BC233" s="11">
        <f t="shared" si="15"/>
        <v>5.3039999999999887</v>
      </c>
      <c r="BD233">
        <f>VLOOKUP(A233,[1]RHe!$B$1:$E$65536,4,0)</f>
        <v>35.9</v>
      </c>
      <c r="BG233" s="5"/>
      <c r="BH233" s="5"/>
      <c r="BI233" s="5"/>
      <c r="BJ233" s="5"/>
      <c r="BK233" s="5"/>
      <c r="BL233" s="5"/>
      <c r="BM233" s="5"/>
    </row>
    <row r="234" spans="1:66" customFormat="1">
      <c r="A234" s="5" t="s">
        <v>286</v>
      </c>
      <c r="B234" s="5">
        <v>1120309</v>
      </c>
      <c r="C234" s="7">
        <v>3.95</v>
      </c>
      <c r="D234" s="7">
        <v>4.09</v>
      </c>
      <c r="E234" s="7">
        <v>11.1</v>
      </c>
      <c r="F234" s="7">
        <v>34.1</v>
      </c>
      <c r="G234" s="7">
        <v>83.4</v>
      </c>
      <c r="H234" s="7">
        <v>183</v>
      </c>
      <c r="I234" s="7"/>
      <c r="J234" s="7">
        <v>3.9</v>
      </c>
      <c r="K234" s="7">
        <v>14</v>
      </c>
      <c r="L234" s="7">
        <v>12</v>
      </c>
      <c r="M234" s="7">
        <v>61</v>
      </c>
      <c r="N234" s="7">
        <v>0.9</v>
      </c>
      <c r="O234" s="7">
        <v>136</v>
      </c>
      <c r="P234" s="7">
        <v>145</v>
      </c>
      <c r="Q234" s="7">
        <v>203</v>
      </c>
      <c r="R234" s="7">
        <v>41.9</v>
      </c>
      <c r="S234" s="7">
        <v>40.6</v>
      </c>
      <c r="T234" s="7">
        <f t="shared" si="12"/>
        <v>1.2999999999999972</v>
      </c>
      <c r="U234" s="7">
        <v>210</v>
      </c>
      <c r="V234" s="7">
        <v>76</v>
      </c>
      <c r="W234" s="7">
        <v>14</v>
      </c>
      <c r="X234" s="5"/>
      <c r="Y234" s="5">
        <v>2640</v>
      </c>
      <c r="Z234" s="5">
        <v>7.64</v>
      </c>
      <c r="AA234" s="5">
        <v>6.3</v>
      </c>
      <c r="AB234" s="5">
        <v>133</v>
      </c>
      <c r="AC234" s="5">
        <v>3.5</v>
      </c>
      <c r="AD234" s="5"/>
      <c r="AE234" s="5">
        <v>9.1999999999999993</v>
      </c>
      <c r="AF234">
        <f t="shared" si="13"/>
        <v>30.359999999999996</v>
      </c>
      <c r="AG234" s="5">
        <v>3.3</v>
      </c>
      <c r="AH234" s="5">
        <f>VLOOKUP(A234,[1]HDLAB!$D$1:$BI$65536,58,0)</f>
        <v>0.82</v>
      </c>
      <c r="AI234" s="5">
        <f>VLOOKUP(A234,[1]HDLAB!$D$1:$BK$65536,60,0)</f>
        <v>1.69</v>
      </c>
      <c r="AJ234" s="8">
        <f>VLOOKUP(A234,[1]HDLAB!$D$1:$CA$65536,76,0)</f>
        <v>1.9639851884736994</v>
      </c>
      <c r="AK234" s="5"/>
      <c r="AL234" s="5"/>
      <c r="AM234" s="5">
        <v>51</v>
      </c>
      <c r="AN234" s="5">
        <v>210</v>
      </c>
      <c r="AO234" s="5">
        <v>432.6</v>
      </c>
      <c r="AP234" s="9">
        <f>VLOOKUP(A234,[1]TAST!$B$1:$F$65536,5,0)</f>
        <v>0.24285714285714285</v>
      </c>
      <c r="AQ234" s="5"/>
      <c r="AR234" s="5"/>
      <c r="AS234" s="5"/>
      <c r="AT234" s="5">
        <f>VLOOKUP(A234,[1]HDLAB!$D$1:$BS$65536,68,0)</f>
        <v>0</v>
      </c>
      <c r="AU234" s="5"/>
      <c r="AV234" s="5">
        <v>1.46</v>
      </c>
      <c r="AW234" s="5">
        <v>5.5</v>
      </c>
      <c r="AX234" s="5"/>
      <c r="AY234" s="5"/>
      <c r="AZ234" s="5">
        <v>0.25</v>
      </c>
      <c r="BA234" s="5">
        <v>12.5</v>
      </c>
      <c r="BB234" s="10">
        <f t="shared" si="14"/>
        <v>3.2019704433497463E-2</v>
      </c>
      <c r="BC234" s="11">
        <f t="shared" si="15"/>
        <v>5.1869999999999887</v>
      </c>
      <c r="BD234">
        <f>VLOOKUP(A234,[1]RHe!$B$1:$E$65536,4,0)</f>
        <v>30.1</v>
      </c>
      <c r="BG234" s="5"/>
      <c r="BH234" s="5"/>
      <c r="BI234" s="5"/>
      <c r="BJ234" s="5"/>
      <c r="BK234" s="5"/>
      <c r="BL234" s="5"/>
      <c r="BM234" s="5"/>
      <c r="BN234" s="5"/>
    </row>
    <row r="235" spans="1:66" customFormat="1">
      <c r="A235" s="5" t="s">
        <v>287</v>
      </c>
      <c r="B235" s="5">
        <v>1120309</v>
      </c>
      <c r="C235" s="7">
        <v>4.42</v>
      </c>
      <c r="D235" s="7">
        <v>3.93</v>
      </c>
      <c r="E235" s="7">
        <v>12.2</v>
      </c>
      <c r="F235" s="7">
        <v>37</v>
      </c>
      <c r="G235" s="7">
        <v>94.1</v>
      </c>
      <c r="H235" s="7">
        <v>177</v>
      </c>
      <c r="I235" s="7"/>
      <c r="J235" s="7">
        <v>3.8</v>
      </c>
      <c r="K235" s="7">
        <v>10</v>
      </c>
      <c r="L235" s="7">
        <v>6</v>
      </c>
      <c r="M235" s="7">
        <v>60</v>
      </c>
      <c r="N235" s="7">
        <v>0.7</v>
      </c>
      <c r="O235" s="7">
        <v>153</v>
      </c>
      <c r="P235" s="7">
        <v>66</v>
      </c>
      <c r="Q235" s="7"/>
      <c r="R235" s="7">
        <v>53</v>
      </c>
      <c r="S235" s="7">
        <v>52.05</v>
      </c>
      <c r="T235" s="7">
        <f t="shared" si="12"/>
        <v>0.95000000000000284</v>
      </c>
      <c r="U235" s="7">
        <v>225</v>
      </c>
      <c r="V235" s="7">
        <v>59</v>
      </c>
      <c r="W235" s="7">
        <v>15</v>
      </c>
      <c r="X235" s="5"/>
      <c r="Y235" s="5">
        <v>2640</v>
      </c>
      <c r="Z235" s="5">
        <v>12.45</v>
      </c>
      <c r="AA235" s="5">
        <v>5.5</v>
      </c>
      <c r="AB235" s="5">
        <v>136</v>
      </c>
      <c r="AC235" s="5">
        <v>4.5999999999999996</v>
      </c>
      <c r="AD235" s="5"/>
      <c r="AE235" s="5">
        <v>7.8</v>
      </c>
      <c r="AF235">
        <f t="shared" si="13"/>
        <v>66.3</v>
      </c>
      <c r="AG235" s="5">
        <v>8.5</v>
      </c>
      <c r="AH235" s="5">
        <f>VLOOKUP(A235,[1]HDLAB!$D$1:$BI$65536,58,0)</f>
        <v>0.75</v>
      </c>
      <c r="AI235" s="5">
        <f>VLOOKUP(A235,[1]HDLAB!$D$1:$BK$65536,60,0)</f>
        <v>1.37</v>
      </c>
      <c r="AJ235" s="8">
        <f>VLOOKUP(A235,[1]HDLAB!$D$1:$CA$65536,76,0)</f>
        <v>1.551816287430136</v>
      </c>
      <c r="AK235" s="5"/>
      <c r="AL235" s="5"/>
      <c r="AM235" s="5">
        <v>65</v>
      </c>
      <c r="AN235" s="5">
        <v>226</v>
      </c>
      <c r="AO235" s="5">
        <v>293.2</v>
      </c>
      <c r="AP235" s="9">
        <f>VLOOKUP(A235,[1]TAST!$B$1:$F$65536,5,0)</f>
        <v>0.28761061946902655</v>
      </c>
      <c r="AQ235" s="5"/>
      <c r="AR235" s="5"/>
      <c r="AS235" s="5"/>
      <c r="AT235" s="5">
        <f>VLOOKUP(A235,[1]HDLAB!$D$1:$BS$65536,68,0)</f>
        <v>0</v>
      </c>
      <c r="AU235" s="5"/>
      <c r="AV235" s="5">
        <v>1.28</v>
      </c>
      <c r="AW235" s="5"/>
      <c r="AX235" s="5"/>
      <c r="AY235" s="5"/>
      <c r="AZ235" s="5">
        <v>0</v>
      </c>
      <c r="BA235" s="5">
        <v>50</v>
      </c>
      <c r="BB235" s="10">
        <f t="shared" si="14"/>
        <v>1.8251681075888624E-2</v>
      </c>
      <c r="BC235" s="11">
        <f t="shared" si="15"/>
        <v>3.8760000000000114</v>
      </c>
      <c r="BD235">
        <f>VLOOKUP(A235,[1]RHe!$B$1:$E$65536,4,0)</f>
        <v>33.299999999999997</v>
      </c>
      <c r="BG235" s="5"/>
      <c r="BH235" s="5"/>
      <c r="BI235" s="5"/>
      <c r="BJ235" s="5"/>
      <c r="BK235" s="5"/>
      <c r="BL235" s="5"/>
      <c r="BM235" s="5"/>
    </row>
    <row r="236" spans="1:66" customFormat="1">
      <c r="A236" s="5" t="s">
        <v>288</v>
      </c>
      <c r="B236" s="5">
        <v>1120309</v>
      </c>
      <c r="C236" s="7">
        <v>6.02</v>
      </c>
      <c r="D236" s="7">
        <v>3.47</v>
      </c>
      <c r="E236" s="7">
        <v>10.5</v>
      </c>
      <c r="F236" s="7">
        <v>31.5</v>
      </c>
      <c r="G236" s="7">
        <v>90.8</v>
      </c>
      <c r="H236" s="7">
        <v>263</v>
      </c>
      <c r="I236" s="7"/>
      <c r="J236" s="7">
        <v>4.0999999999999996</v>
      </c>
      <c r="K236" s="7">
        <v>15</v>
      </c>
      <c r="L236" s="7">
        <v>16</v>
      </c>
      <c r="M236" s="7">
        <v>99</v>
      </c>
      <c r="N236" s="7">
        <v>0.7</v>
      </c>
      <c r="O236" s="7">
        <v>276</v>
      </c>
      <c r="P236" s="7">
        <v>147</v>
      </c>
      <c r="Q236" s="7"/>
      <c r="R236" s="7">
        <v>80.8</v>
      </c>
      <c r="S236" s="7">
        <v>78.2</v>
      </c>
      <c r="T236" s="7">
        <f t="shared" si="12"/>
        <v>2.5999999999999943</v>
      </c>
      <c r="U236" s="7">
        <v>240</v>
      </c>
      <c r="V236" s="7">
        <v>44</v>
      </c>
      <c r="W236" s="7">
        <v>12</v>
      </c>
      <c r="X236" s="5"/>
      <c r="Y236" s="5">
        <v>2640</v>
      </c>
      <c r="Z236" s="5">
        <v>13.04</v>
      </c>
      <c r="AA236" s="5">
        <v>6</v>
      </c>
      <c r="AB236" s="5">
        <v>138</v>
      </c>
      <c r="AC236" s="5">
        <v>4.3</v>
      </c>
      <c r="AD236" s="5"/>
      <c r="AE236" s="5">
        <v>9.6999999999999993</v>
      </c>
      <c r="AF236">
        <f t="shared" si="13"/>
        <v>63.05</v>
      </c>
      <c r="AG236" s="5">
        <v>6.5</v>
      </c>
      <c r="AH236" s="5">
        <f>VLOOKUP(A236,[1]HDLAB!$D$1:$BI$65536,58,0)</f>
        <v>0.73</v>
      </c>
      <c r="AI236" s="5">
        <f>VLOOKUP(A236,[1]HDLAB!$D$1:$BK$65536,60,0)</f>
        <v>1.3</v>
      </c>
      <c r="AJ236" s="8">
        <f>VLOOKUP(A236,[1]HDLAB!$D$1:$CA$65536,76,0)</f>
        <v>1.5253461566952431</v>
      </c>
      <c r="AK236" s="5"/>
      <c r="AL236" s="5"/>
      <c r="AM236" s="5">
        <v>54</v>
      </c>
      <c r="AN236" s="5">
        <v>365</v>
      </c>
      <c r="AO236" s="5">
        <v>61.8</v>
      </c>
      <c r="AP236" s="9">
        <f>VLOOKUP(A236,[1]TAST!$B$1:$F$65536,5,0)</f>
        <v>0.14794520547945206</v>
      </c>
      <c r="AQ236" s="5"/>
      <c r="AR236" s="5"/>
      <c r="AS236" s="5"/>
      <c r="AT236" s="5">
        <f>VLOOKUP(A236,[1]HDLAB!$D$1:$BS$65536,68,0)</f>
        <v>760</v>
      </c>
      <c r="AU236" s="5"/>
      <c r="AV236" s="5">
        <v>1.34</v>
      </c>
      <c r="AW236" s="5"/>
      <c r="AX236" s="5"/>
      <c r="AY236" s="5"/>
      <c r="AZ236" s="5">
        <v>2</v>
      </c>
      <c r="BA236" s="5">
        <v>0</v>
      </c>
      <c r="BB236" s="10">
        <f t="shared" si="14"/>
        <v>3.3248081841432152E-2</v>
      </c>
      <c r="BC236" s="11">
        <f t="shared" si="15"/>
        <v>10.763999999999976</v>
      </c>
      <c r="BD236">
        <f>VLOOKUP(A236,[1]RHe!$B$1:$E$65536,4,0)</f>
        <v>34.6</v>
      </c>
      <c r="BG236" s="5"/>
      <c r="BH236" s="5"/>
      <c r="BI236" s="5"/>
      <c r="BJ236" s="5"/>
      <c r="BK236" s="5"/>
      <c r="BL236" s="5"/>
      <c r="BM236" s="5"/>
    </row>
    <row r="237" spans="1:66" customFormat="1">
      <c r="A237" s="5" t="s">
        <v>289</v>
      </c>
      <c r="B237" s="5">
        <v>1120309</v>
      </c>
      <c r="C237" s="7">
        <v>7.57</v>
      </c>
      <c r="D237" s="7">
        <v>3.74</v>
      </c>
      <c r="E237" s="7">
        <v>11</v>
      </c>
      <c r="F237" s="7">
        <v>32.9</v>
      </c>
      <c r="G237" s="7">
        <v>88</v>
      </c>
      <c r="H237" s="7">
        <v>200</v>
      </c>
      <c r="I237" s="7"/>
      <c r="J237" s="7">
        <v>3.9</v>
      </c>
      <c r="K237" s="7">
        <v>20</v>
      </c>
      <c r="L237" s="7">
        <v>14</v>
      </c>
      <c r="M237" s="7">
        <v>88</v>
      </c>
      <c r="N237" s="7">
        <v>0.7</v>
      </c>
      <c r="O237" s="7">
        <v>182</v>
      </c>
      <c r="P237" s="7">
        <v>73</v>
      </c>
      <c r="Q237" s="7">
        <v>121</v>
      </c>
      <c r="R237" s="7">
        <v>65.25</v>
      </c>
      <c r="S237" s="7">
        <v>62.1</v>
      </c>
      <c r="T237" s="7">
        <f t="shared" si="12"/>
        <v>3.1499999999999986</v>
      </c>
      <c r="U237" s="7">
        <v>240</v>
      </c>
      <c r="V237" s="7">
        <v>108</v>
      </c>
      <c r="W237" s="7">
        <v>22</v>
      </c>
      <c r="X237" s="5"/>
      <c r="Y237" s="5">
        <v>2640</v>
      </c>
      <c r="Z237" s="5">
        <v>8.98</v>
      </c>
      <c r="AA237" s="5">
        <v>10</v>
      </c>
      <c r="AB237" s="5">
        <v>138</v>
      </c>
      <c r="AC237" s="5">
        <v>4.7</v>
      </c>
      <c r="AD237" s="5"/>
      <c r="AE237" s="5">
        <v>10.4</v>
      </c>
      <c r="AF237">
        <f t="shared" si="13"/>
        <v>59.28</v>
      </c>
      <c r="AG237" s="5">
        <v>5.7</v>
      </c>
      <c r="AH237" s="5">
        <f>VLOOKUP(A237,[1]HDLAB!$D$1:$BI$65536,58,0)</f>
        <v>0.8</v>
      </c>
      <c r="AI237" s="5">
        <f>VLOOKUP(A237,[1]HDLAB!$D$1:$BK$65536,60,0)</f>
        <v>1.59</v>
      </c>
      <c r="AJ237" s="8">
        <f>VLOOKUP(A237,[1]HDLAB!$D$1:$CA$65536,76,0)</f>
        <v>1.9287187032750794</v>
      </c>
      <c r="AK237" s="5"/>
      <c r="AL237" s="5"/>
      <c r="AM237" s="5">
        <v>22</v>
      </c>
      <c r="AN237" s="5">
        <v>276</v>
      </c>
      <c r="AO237" s="5">
        <v>385.2</v>
      </c>
      <c r="AP237" s="9">
        <f>VLOOKUP(A237,[1]TAST!$B$1:$F$65536,5,0)</f>
        <v>7.9710144927536225E-2</v>
      </c>
      <c r="AQ237" s="5"/>
      <c r="AR237" s="5"/>
      <c r="AS237" s="5"/>
      <c r="AT237" s="5">
        <f>VLOOKUP(A237,[1]HDLAB!$D$1:$BS$65536,68,0)</f>
        <v>0</v>
      </c>
      <c r="AU237" s="5"/>
      <c r="AV237" s="5">
        <v>1.51</v>
      </c>
      <c r="AW237" s="5"/>
      <c r="AX237" s="5"/>
      <c r="AY237" s="5"/>
      <c r="AZ237" s="5">
        <v>0</v>
      </c>
      <c r="BA237" s="5">
        <v>25</v>
      </c>
      <c r="BB237" s="10">
        <f t="shared" si="14"/>
        <v>5.0724637681159396E-2</v>
      </c>
      <c r="BC237" s="11">
        <f t="shared" si="15"/>
        <v>13.040999999999995</v>
      </c>
      <c r="BD237">
        <f>VLOOKUP(A237,[1]RHe!$B$1:$E$65536,4,0)</f>
        <v>32.4</v>
      </c>
      <c r="BG237" s="5"/>
      <c r="BH237" s="5"/>
      <c r="BI237" s="5"/>
      <c r="BJ237" s="5"/>
      <c r="BK237" s="5"/>
      <c r="BL237" s="5"/>
      <c r="BM237" s="5"/>
    </row>
    <row r="238" spans="1:66" customFormat="1">
      <c r="A238" s="5" t="s">
        <v>290</v>
      </c>
      <c r="B238" s="5">
        <v>1120309</v>
      </c>
      <c r="C238" s="7">
        <v>4.4400000000000004</v>
      </c>
      <c r="D238" s="7">
        <v>3.05</v>
      </c>
      <c r="E238" s="7">
        <v>9.1999999999999993</v>
      </c>
      <c r="F238" s="7">
        <v>27.8</v>
      </c>
      <c r="G238" s="7">
        <v>91.1</v>
      </c>
      <c r="H238" s="7">
        <v>150</v>
      </c>
      <c r="I238" s="7"/>
      <c r="J238" s="7">
        <v>3.8</v>
      </c>
      <c r="K238" s="7">
        <v>15</v>
      </c>
      <c r="L238" s="7">
        <v>12</v>
      </c>
      <c r="M238" s="7">
        <v>42</v>
      </c>
      <c r="N238" s="7">
        <v>0.7</v>
      </c>
      <c r="O238" s="7">
        <v>293</v>
      </c>
      <c r="P238" s="7">
        <v>102</v>
      </c>
      <c r="Q238" s="7"/>
      <c r="R238" s="7">
        <v>59.5</v>
      </c>
      <c r="S238" s="7">
        <v>56.45</v>
      </c>
      <c r="T238" s="7">
        <f t="shared" si="12"/>
        <v>3.0499999999999972</v>
      </c>
      <c r="U238" s="7">
        <v>240</v>
      </c>
      <c r="V238" s="7">
        <v>86</v>
      </c>
      <c r="W238" s="7">
        <v>14</v>
      </c>
      <c r="X238" s="5"/>
      <c r="Y238" s="5">
        <v>2640</v>
      </c>
      <c r="Z238" s="5">
        <v>9.15</v>
      </c>
      <c r="AA238" s="5">
        <v>7.4</v>
      </c>
      <c r="AB238" s="5">
        <v>141</v>
      </c>
      <c r="AC238" s="5">
        <v>4</v>
      </c>
      <c r="AD238" s="5"/>
      <c r="AE238" s="5">
        <v>7.4</v>
      </c>
      <c r="AF238">
        <f t="shared" si="13"/>
        <v>47.360000000000007</v>
      </c>
      <c r="AG238" s="5">
        <v>6.4</v>
      </c>
      <c r="AH238" s="5">
        <f>VLOOKUP(A238,[1]HDLAB!$D$1:$BI$65536,58,0)</f>
        <v>0.84</v>
      </c>
      <c r="AI238" s="5">
        <f>VLOOKUP(A238,[1]HDLAB!$D$1:$BK$65536,60,0)</f>
        <v>1.82</v>
      </c>
      <c r="AJ238" s="8">
        <f>VLOOKUP(A238,[1]HDLAB!$D$1:$CA$65536,76,0)</f>
        <v>2.2194928212795397</v>
      </c>
      <c r="AK238" s="5"/>
      <c r="AL238" s="5"/>
      <c r="AM238" s="5">
        <v>41</v>
      </c>
      <c r="AN238" s="5">
        <v>189</v>
      </c>
      <c r="AO238" s="5">
        <v>560.5</v>
      </c>
      <c r="AP238" s="9">
        <f>VLOOKUP(A238,[1]TAST!$B$1:$F$65536,5,0)</f>
        <v>0.21693121693121692</v>
      </c>
      <c r="AQ238" s="5"/>
      <c r="AR238" s="5"/>
      <c r="AS238" s="5"/>
      <c r="AT238" s="5">
        <f>VLOOKUP(A238,[1]HDLAB!$D$1:$BS$65536,68,0)</f>
        <v>0</v>
      </c>
      <c r="AU238" s="5"/>
      <c r="AV238" s="5">
        <v>1.75</v>
      </c>
      <c r="AW238" s="5"/>
      <c r="AX238" s="5"/>
      <c r="AY238" s="5"/>
      <c r="AZ238" s="5">
        <v>0</v>
      </c>
      <c r="BA238" s="5">
        <v>50</v>
      </c>
      <c r="BB238" s="10">
        <f t="shared" si="14"/>
        <v>5.403011514614698E-2</v>
      </c>
      <c r="BC238" s="11">
        <f t="shared" si="15"/>
        <v>12.901499999999988</v>
      </c>
      <c r="BD238">
        <f>VLOOKUP(A238,[1]RHe!$B$1:$E$65536,4,0)</f>
        <v>31.3</v>
      </c>
      <c r="BG238" s="5"/>
      <c r="BH238" s="5"/>
      <c r="BI238" s="5"/>
      <c r="BJ238" s="5"/>
      <c r="BK238" s="5"/>
      <c r="BL238" s="5"/>
      <c r="BM238" s="5"/>
    </row>
    <row r="239" spans="1:66" customFormat="1">
      <c r="A239" s="5" t="s">
        <v>291</v>
      </c>
      <c r="B239" s="5">
        <v>1120309</v>
      </c>
      <c r="C239" s="7">
        <v>5.47</v>
      </c>
      <c r="D239" s="7">
        <v>4.12</v>
      </c>
      <c r="E239" s="7">
        <v>12.9</v>
      </c>
      <c r="F239" s="7">
        <v>38.5</v>
      </c>
      <c r="G239" s="7">
        <v>93.4</v>
      </c>
      <c r="H239" s="7">
        <v>156</v>
      </c>
      <c r="I239" s="7"/>
      <c r="J239" s="7">
        <v>4.4000000000000004</v>
      </c>
      <c r="K239" s="7">
        <v>11</v>
      </c>
      <c r="L239" s="7">
        <v>5</v>
      </c>
      <c r="M239" s="7">
        <v>171</v>
      </c>
      <c r="N239" s="7">
        <v>0.7</v>
      </c>
      <c r="O239" s="7">
        <v>223</v>
      </c>
      <c r="P239" s="7">
        <v>298</v>
      </c>
      <c r="Q239" s="7"/>
      <c r="R239" s="7">
        <v>37.700000000000003</v>
      </c>
      <c r="S239" s="7">
        <v>38</v>
      </c>
      <c r="T239" s="7">
        <f t="shared" si="12"/>
        <v>-0.29999999999999716</v>
      </c>
      <c r="U239" s="7">
        <v>230</v>
      </c>
      <c r="V239" s="7">
        <v>126</v>
      </c>
      <c r="W239" s="7">
        <v>21</v>
      </c>
      <c r="X239" s="5"/>
      <c r="Y239" s="5">
        <v>2640</v>
      </c>
      <c r="Z239" s="5">
        <v>13.35</v>
      </c>
      <c r="AA239" s="5">
        <v>12</v>
      </c>
      <c r="AB239" s="5">
        <v>134</v>
      </c>
      <c r="AC239" s="5">
        <v>4</v>
      </c>
      <c r="AD239" s="5"/>
      <c r="AE239" s="5">
        <v>6.4</v>
      </c>
      <c r="AF239">
        <f t="shared" si="13"/>
        <v>27.52</v>
      </c>
      <c r="AG239" s="5">
        <v>4.3</v>
      </c>
      <c r="AH239" s="5">
        <f>VLOOKUP(A239,[1]HDLAB!$D$1:$BI$65536,58,0)</f>
        <v>0.83</v>
      </c>
      <c r="AI239" s="5">
        <f>VLOOKUP(A239,[1]HDLAB!$D$1:$BK$65536,60,0)</f>
        <v>1.79</v>
      </c>
      <c r="AJ239" s="8">
        <f>VLOOKUP(A239,[1]HDLAB!$D$1:$CA$65536,76,0)</f>
        <v>1.9679306498250495</v>
      </c>
      <c r="AK239" s="5"/>
      <c r="AL239" s="5"/>
      <c r="AM239" s="5">
        <v>113</v>
      </c>
      <c r="AN239" s="5">
        <v>242</v>
      </c>
      <c r="AO239" s="5">
        <v>1103.4000000000001</v>
      </c>
      <c r="AP239" s="9">
        <f>VLOOKUP(A239,[1]TAST!$B$1:$F$65536,5,0)</f>
        <v>0.46694214876033058</v>
      </c>
      <c r="AQ239" s="5"/>
      <c r="AR239" s="5"/>
      <c r="AS239" s="5"/>
      <c r="AT239" s="5">
        <f>VLOOKUP(A239,[1]HDLAB!$D$1:$BS$65536,68,0)</f>
        <v>585</v>
      </c>
      <c r="AU239" s="5"/>
      <c r="AV239" s="5">
        <v>1.3</v>
      </c>
      <c r="AW239" s="5"/>
      <c r="AX239" s="5"/>
      <c r="AY239" s="5"/>
      <c r="AZ239" s="5">
        <v>1.5</v>
      </c>
      <c r="BA239" s="5">
        <v>50</v>
      </c>
      <c r="BB239" s="10">
        <f t="shared" si="14"/>
        <v>-7.8947368421051888E-3</v>
      </c>
      <c r="BC239" s="11">
        <f t="shared" si="15"/>
        <v>-1.2059999999999886</v>
      </c>
      <c r="BD239">
        <f>VLOOKUP(A239,[1]RHe!$B$1:$E$65536,4,0)</f>
        <v>34.4</v>
      </c>
      <c r="BG239" s="5"/>
      <c r="BH239" s="5"/>
      <c r="BI239" s="5"/>
      <c r="BJ239" s="5"/>
      <c r="BK239" s="5"/>
      <c r="BL239" s="5"/>
      <c r="BM239" s="5"/>
    </row>
    <row r="240" spans="1:66" customFormat="1">
      <c r="A240" s="5" t="s">
        <v>292</v>
      </c>
      <c r="B240" s="5">
        <v>1120309</v>
      </c>
      <c r="C240" s="7">
        <v>5.48</v>
      </c>
      <c r="D240" s="7">
        <v>3.73</v>
      </c>
      <c r="E240" s="7">
        <v>11.5</v>
      </c>
      <c r="F240" s="7">
        <v>33.700000000000003</v>
      </c>
      <c r="G240" s="7">
        <v>90.3</v>
      </c>
      <c r="H240" s="7">
        <v>173</v>
      </c>
      <c r="I240" s="7"/>
      <c r="J240" s="7">
        <v>4</v>
      </c>
      <c r="K240" s="7">
        <v>18</v>
      </c>
      <c r="L240" s="7">
        <v>15</v>
      </c>
      <c r="M240" s="7">
        <v>62</v>
      </c>
      <c r="N240" s="7">
        <v>0.7</v>
      </c>
      <c r="O240" s="7">
        <v>157</v>
      </c>
      <c r="P240" s="7">
        <v>71</v>
      </c>
      <c r="Q240" s="7"/>
      <c r="R240" s="7">
        <v>56.45</v>
      </c>
      <c r="S240" s="7">
        <v>54.55</v>
      </c>
      <c r="T240" s="7">
        <f t="shared" si="12"/>
        <v>1.9000000000000057</v>
      </c>
      <c r="U240" s="7">
        <v>240</v>
      </c>
      <c r="V240" s="7">
        <v>57</v>
      </c>
      <c r="W240" s="7">
        <v>12</v>
      </c>
      <c r="X240" s="5"/>
      <c r="Y240" s="5">
        <v>2640</v>
      </c>
      <c r="Z240" s="5">
        <v>11.34</v>
      </c>
      <c r="AA240" s="5">
        <v>7.9</v>
      </c>
      <c r="AB240" s="5">
        <v>138</v>
      </c>
      <c r="AC240" s="5">
        <v>4.2</v>
      </c>
      <c r="AD240" s="5"/>
      <c r="AE240" s="5">
        <v>9.1</v>
      </c>
      <c r="AF240">
        <f t="shared" si="13"/>
        <v>30.939999999999998</v>
      </c>
      <c r="AG240" s="5">
        <v>3.4</v>
      </c>
      <c r="AH240" s="5">
        <f>VLOOKUP(A240,[1]HDLAB!$D$1:$BI$65536,58,0)</f>
        <v>0.79</v>
      </c>
      <c r="AI240" s="5">
        <f>VLOOKUP(A240,[1]HDLAB!$D$1:$BK$65536,60,0)</f>
        <v>1.56</v>
      </c>
      <c r="AJ240" s="8">
        <f>VLOOKUP(A240,[1]HDLAB!$D$1:$CA$65536,76,0)</f>
        <v>1.8366764564705147</v>
      </c>
      <c r="AK240" s="5"/>
      <c r="AL240" s="5"/>
      <c r="AM240" s="5">
        <v>38</v>
      </c>
      <c r="AN240" s="5">
        <v>215</v>
      </c>
      <c r="AO240" s="5">
        <v>268.2</v>
      </c>
      <c r="AP240" s="9">
        <f>VLOOKUP(A240,[1]TAST!$B$1:$F$65536,5,0)</f>
        <v>0.17674418604651163</v>
      </c>
      <c r="AQ240" s="5"/>
      <c r="AR240" s="5"/>
      <c r="AS240" s="5"/>
      <c r="AT240" s="5">
        <f>VLOOKUP(A240,[1]HDLAB!$D$1:$BS$65536,68,0)</f>
        <v>0</v>
      </c>
      <c r="AU240" s="5"/>
      <c r="AV240" s="5">
        <v>1.5</v>
      </c>
      <c r="AW240" s="5"/>
      <c r="AX240" s="5"/>
      <c r="AY240" s="5"/>
      <c r="AZ240" s="5">
        <v>1.5</v>
      </c>
      <c r="BA240" s="5">
        <v>25</v>
      </c>
      <c r="BB240" s="10">
        <f t="shared" si="14"/>
        <v>3.4830430797433656E-2</v>
      </c>
      <c r="BC240" s="11">
        <f t="shared" si="15"/>
        <v>7.8660000000000245</v>
      </c>
      <c r="BD240">
        <f>VLOOKUP(A240,[1]RHe!$B$1:$E$65536,4,0)</f>
        <v>34.4</v>
      </c>
      <c r="BG240" s="5"/>
      <c r="BH240" s="5"/>
      <c r="BI240" s="5"/>
      <c r="BJ240" s="5"/>
      <c r="BK240" s="5"/>
      <c r="BL240" s="5"/>
      <c r="BM240" s="5"/>
    </row>
    <row r="241" spans="1:65" customFormat="1">
      <c r="A241" s="5" t="s">
        <v>293</v>
      </c>
      <c r="B241" s="5">
        <v>1120309</v>
      </c>
      <c r="C241" s="7">
        <v>7.52</v>
      </c>
      <c r="D241" s="7">
        <v>3.67</v>
      </c>
      <c r="E241" s="7">
        <v>10.8</v>
      </c>
      <c r="F241" s="7">
        <v>33.1</v>
      </c>
      <c r="G241" s="7">
        <v>90.2</v>
      </c>
      <c r="H241" s="7">
        <v>293</v>
      </c>
      <c r="I241" s="7"/>
      <c r="J241" s="7">
        <v>4</v>
      </c>
      <c r="K241" s="7">
        <v>34</v>
      </c>
      <c r="L241" s="7">
        <v>33</v>
      </c>
      <c r="M241" s="7">
        <v>61</v>
      </c>
      <c r="N241" s="7">
        <v>0.9</v>
      </c>
      <c r="O241" s="7">
        <v>175</v>
      </c>
      <c r="P241" s="7">
        <v>176</v>
      </c>
      <c r="Q241" s="7"/>
      <c r="R241" s="7">
        <v>95.8</v>
      </c>
      <c r="S241" s="7">
        <v>94.2</v>
      </c>
      <c r="T241" s="7">
        <f t="shared" si="12"/>
        <v>1.5999999999999943</v>
      </c>
      <c r="U241" s="7">
        <v>240</v>
      </c>
      <c r="V241" s="7">
        <v>59</v>
      </c>
      <c r="W241" s="7">
        <v>16</v>
      </c>
      <c r="X241" s="5"/>
      <c r="Y241" s="5">
        <v>2640</v>
      </c>
      <c r="Z241" s="5">
        <v>14.12</v>
      </c>
      <c r="AA241" s="5">
        <v>8.3000000000000007</v>
      </c>
      <c r="AB241" s="5">
        <v>140</v>
      </c>
      <c r="AC241" s="5">
        <v>5</v>
      </c>
      <c r="AD241" s="5"/>
      <c r="AE241" s="5">
        <v>9.8000000000000007</v>
      </c>
      <c r="AF241">
        <f t="shared" si="13"/>
        <v>55.860000000000007</v>
      </c>
      <c r="AG241" s="5">
        <v>5.7</v>
      </c>
      <c r="AH241" s="5">
        <f>VLOOKUP(A241,[1]HDLAB!$D$1:$BI$65536,58,0)</f>
        <v>0.73</v>
      </c>
      <c r="AI241" s="5">
        <f>VLOOKUP(A241,[1]HDLAB!$D$1:$BK$65536,60,0)</f>
        <v>1.3</v>
      </c>
      <c r="AJ241" s="8">
        <f>VLOOKUP(A241,[1]HDLAB!$D$1:$CA$65536,76,0)</f>
        <v>1.4823310097389844</v>
      </c>
      <c r="AK241" s="5"/>
      <c r="AL241" s="5"/>
      <c r="AM241" s="5">
        <v>56</v>
      </c>
      <c r="AN241" s="5">
        <v>284</v>
      </c>
      <c r="AO241" s="5">
        <v>573.9</v>
      </c>
      <c r="AP241" s="9">
        <f>VLOOKUP(A241,[1]TAST!$B$1:$F$65536,5,0)</f>
        <v>0.19718309859154928</v>
      </c>
      <c r="AQ241" s="5"/>
      <c r="AR241" s="5"/>
      <c r="AS241" s="5"/>
      <c r="AT241" s="5">
        <f>VLOOKUP(A241,[1]HDLAB!$D$1:$BS$65536,68,0)</f>
        <v>0</v>
      </c>
      <c r="AU241" s="5"/>
      <c r="AV241" s="5">
        <v>1.23</v>
      </c>
      <c r="AW241" s="5"/>
      <c r="AX241" s="5"/>
      <c r="AY241" s="5"/>
      <c r="AZ241" s="5">
        <v>0</v>
      </c>
      <c r="BA241" s="5">
        <v>50</v>
      </c>
      <c r="BB241" s="10">
        <f t="shared" si="14"/>
        <v>1.6985138004246225E-2</v>
      </c>
      <c r="BC241" s="11">
        <f t="shared" si="15"/>
        <v>6.7199999999999758</v>
      </c>
      <c r="BD241">
        <f>VLOOKUP(A241,[1]RHe!$B$1:$E$65536,4,0)</f>
        <v>30.4</v>
      </c>
      <c r="BG241" s="5"/>
      <c r="BH241" s="5"/>
      <c r="BI241" s="5"/>
      <c r="BJ241" s="5"/>
      <c r="BK241" s="5"/>
      <c r="BL241" s="5"/>
      <c r="BM241" s="5"/>
    </row>
    <row r="242" spans="1:65" customFormat="1">
      <c r="A242" s="5" t="s">
        <v>294</v>
      </c>
      <c r="B242" s="5">
        <v>1120311</v>
      </c>
      <c r="C242" s="7">
        <v>6.25</v>
      </c>
      <c r="D242" s="7">
        <v>3.67</v>
      </c>
      <c r="E242" s="7">
        <v>11.4</v>
      </c>
      <c r="F242" s="7">
        <v>32.5</v>
      </c>
      <c r="G242" s="7">
        <v>88.6</v>
      </c>
      <c r="H242" s="7">
        <v>153</v>
      </c>
      <c r="I242" s="7"/>
      <c r="J242" s="7">
        <v>4.2</v>
      </c>
      <c r="K242" s="7">
        <v>9</v>
      </c>
      <c r="L242" s="7">
        <v>15</v>
      </c>
      <c r="M242" s="7">
        <v>47</v>
      </c>
      <c r="N242" s="7">
        <v>0.8</v>
      </c>
      <c r="O242" s="7">
        <v>151</v>
      </c>
      <c r="P242" s="7">
        <v>122</v>
      </c>
      <c r="Q242" s="7"/>
      <c r="R242" s="7">
        <v>69</v>
      </c>
      <c r="S242" s="7">
        <v>65.900000000000006</v>
      </c>
      <c r="T242" s="7">
        <f t="shared" si="12"/>
        <v>3.0999999999999943</v>
      </c>
      <c r="U242" s="7">
        <v>240</v>
      </c>
      <c r="V242" s="7">
        <v>79</v>
      </c>
      <c r="W242" s="7">
        <v>23</v>
      </c>
      <c r="X242" s="5"/>
      <c r="Y242" s="5">
        <v>2640</v>
      </c>
      <c r="Z242" s="5">
        <v>13.61</v>
      </c>
      <c r="AA242" s="5">
        <v>8.1999999999999993</v>
      </c>
      <c r="AB242" s="5">
        <v>136</v>
      </c>
      <c r="AC242" s="5">
        <v>5.4</v>
      </c>
      <c r="AD242" s="5"/>
      <c r="AE242" s="5">
        <v>9.1</v>
      </c>
      <c r="AF242">
        <f t="shared" si="13"/>
        <v>54.599999999999994</v>
      </c>
      <c r="AG242" s="5">
        <v>6</v>
      </c>
      <c r="AH242" s="5">
        <f>VLOOKUP(A242,[1]HDLAB!$D$1:$BI$65536,58,0)</f>
        <v>0.71</v>
      </c>
      <c r="AI242" s="5">
        <f>VLOOKUP(A242,[1]HDLAB!$D$1:$BK$65536,60,0)</f>
        <v>1.23</v>
      </c>
      <c r="AJ242" s="8">
        <f>VLOOKUP(A242,[1]HDLAB!$D$1:$CA$65536,76,0)</f>
        <v>1.4906194841179756</v>
      </c>
      <c r="AK242" s="5"/>
      <c r="AL242" s="5"/>
      <c r="AM242" s="5">
        <v>63</v>
      </c>
      <c r="AN242" s="5">
        <v>221</v>
      </c>
      <c r="AO242" s="5">
        <v>330.3</v>
      </c>
      <c r="AP242" s="9">
        <f>VLOOKUP(A242,[1]TAST!$B$1:$F$65536,5,0)</f>
        <v>0.28506787330316741</v>
      </c>
      <c r="AQ242" s="5"/>
      <c r="AR242" s="5"/>
      <c r="AS242" s="5"/>
      <c r="AT242" s="5">
        <f>VLOOKUP(A242,[1]HDLAB!$D$1:$BS$65536,68,0)</f>
        <v>0</v>
      </c>
      <c r="AU242" s="5"/>
      <c r="AV242" s="5">
        <v>1.23</v>
      </c>
      <c r="AW242" s="5"/>
      <c r="AX242" s="5"/>
      <c r="AY242" s="5"/>
      <c r="AZ242" s="5">
        <v>1.5</v>
      </c>
      <c r="BA242" s="5">
        <v>25</v>
      </c>
      <c r="BB242" s="10">
        <f t="shared" si="14"/>
        <v>4.7040971168436939E-2</v>
      </c>
      <c r="BC242" s="11">
        <f t="shared" si="15"/>
        <v>12.647999999999977</v>
      </c>
      <c r="BD242">
        <f>VLOOKUP(A242,[1]RHe!$B$1:$E$65536,4,0)</f>
        <v>36.1</v>
      </c>
      <c r="BG242" s="5"/>
      <c r="BH242" s="5"/>
      <c r="BI242" s="5"/>
      <c r="BJ242" s="5"/>
      <c r="BK242" s="5"/>
      <c r="BL242" s="5"/>
      <c r="BM242" s="5"/>
    </row>
    <row r="243" spans="1:65" customFormat="1">
      <c r="A243" s="5" t="s">
        <v>295</v>
      </c>
      <c r="B243" s="5">
        <v>1120309</v>
      </c>
      <c r="C243" s="7">
        <v>4.63</v>
      </c>
      <c r="D243" s="7">
        <v>3.51</v>
      </c>
      <c r="E243" s="7">
        <v>11.3</v>
      </c>
      <c r="F243" s="7">
        <v>33</v>
      </c>
      <c r="G243" s="7">
        <v>94</v>
      </c>
      <c r="H243" s="7">
        <v>269</v>
      </c>
      <c r="I243" s="7"/>
      <c r="J243" s="7">
        <v>3.7</v>
      </c>
      <c r="K243" s="7">
        <v>15</v>
      </c>
      <c r="L243" s="7">
        <v>12</v>
      </c>
      <c r="M243" s="7">
        <v>34</v>
      </c>
      <c r="N243" s="7">
        <v>0.5</v>
      </c>
      <c r="O243" s="7">
        <v>191</v>
      </c>
      <c r="P243" s="7">
        <v>81</v>
      </c>
      <c r="Q243" s="7">
        <v>135</v>
      </c>
      <c r="R243" s="7">
        <v>61.35</v>
      </c>
      <c r="S243" s="7">
        <v>58.5</v>
      </c>
      <c r="T243" s="7">
        <f t="shared" si="12"/>
        <v>2.8500000000000014</v>
      </c>
      <c r="U243" s="7">
        <v>220</v>
      </c>
      <c r="V243" s="7">
        <v>64</v>
      </c>
      <c r="W243" s="7">
        <v>11</v>
      </c>
      <c r="X243" s="5"/>
      <c r="Y243" s="5">
        <v>2640</v>
      </c>
      <c r="Z243" s="5">
        <v>9.25</v>
      </c>
      <c r="AA243" s="5">
        <v>6.5</v>
      </c>
      <c r="AB243" s="5">
        <v>135</v>
      </c>
      <c r="AC243" s="5">
        <v>4.9000000000000004</v>
      </c>
      <c r="AD243" s="5"/>
      <c r="AE243" s="5">
        <v>9.1999999999999993</v>
      </c>
      <c r="AF243">
        <f t="shared" si="13"/>
        <v>42.319999999999993</v>
      </c>
      <c r="AG243" s="5">
        <v>4.5999999999999996</v>
      </c>
      <c r="AH243" s="5">
        <f>VLOOKUP(A243,[1]HDLAB!$D$1:$BI$65536,58,0)</f>
        <v>0.83</v>
      </c>
      <c r="AI243" s="5">
        <f>VLOOKUP(A243,[1]HDLAB!$D$1:$BK$65536,60,0)</f>
        <v>1.76</v>
      </c>
      <c r="AJ243" s="8">
        <f>VLOOKUP(A243,[1]HDLAB!$D$1:$CA$65536,76,0)</f>
        <v>2.1138729255014685</v>
      </c>
      <c r="AK243" s="5"/>
      <c r="AL243" s="5"/>
      <c r="AM243" s="5">
        <v>75</v>
      </c>
      <c r="AN243" s="5">
        <v>259</v>
      </c>
      <c r="AO243" s="5">
        <v>674.4</v>
      </c>
      <c r="AP243" s="9">
        <f>VLOOKUP(A243,[1]TAST!$B$1:$F$65536,5,0)</f>
        <v>0.28957528957528955</v>
      </c>
      <c r="AQ243" s="5"/>
      <c r="AR243" s="5"/>
      <c r="AS243" s="5"/>
      <c r="AT243" s="5">
        <f>VLOOKUP(A243,[1]HDLAB!$D$1:$BS$65536,68,0)</f>
        <v>0</v>
      </c>
      <c r="AU243" s="5"/>
      <c r="AV243" s="5">
        <v>1.58</v>
      </c>
      <c r="AW243" s="5">
        <v>6.4</v>
      </c>
      <c r="AX243" s="5"/>
      <c r="AY243" s="5"/>
      <c r="AZ243" s="5">
        <v>0</v>
      </c>
      <c r="BA243" s="5">
        <v>25</v>
      </c>
      <c r="BB243" s="10">
        <f t="shared" si="14"/>
        <v>4.8717948717948739E-2</v>
      </c>
      <c r="BC243" s="11">
        <f t="shared" si="15"/>
        <v>11.542500000000004</v>
      </c>
      <c r="BD243">
        <f>VLOOKUP(A243,[1]RHe!$B$1:$E$65536,4,0)</f>
        <v>36.200000000000003</v>
      </c>
      <c r="BG243" s="5"/>
      <c r="BH243" s="5"/>
      <c r="BI243" s="5"/>
      <c r="BJ243" s="5"/>
      <c r="BK243" s="5"/>
      <c r="BL243" s="5"/>
      <c r="BM243" s="5"/>
    </row>
    <row r="244" spans="1:65" customFormat="1">
      <c r="A244" s="5" t="s">
        <v>296</v>
      </c>
      <c r="B244" s="5">
        <v>1120309</v>
      </c>
      <c r="C244" s="7">
        <v>4.46</v>
      </c>
      <c r="D244" s="7">
        <v>4.21</v>
      </c>
      <c r="E244" s="7">
        <v>8.8000000000000007</v>
      </c>
      <c r="F244" s="7">
        <v>28.9</v>
      </c>
      <c r="G244" s="7">
        <v>68.599999999999994</v>
      </c>
      <c r="H244" s="7">
        <v>157</v>
      </c>
      <c r="I244" s="7"/>
      <c r="J244" s="7">
        <v>3.6</v>
      </c>
      <c r="K244" s="7">
        <v>8</v>
      </c>
      <c r="L244" s="7">
        <v>9</v>
      </c>
      <c r="M244" s="7">
        <v>71</v>
      </c>
      <c r="N244" s="7">
        <v>0.6</v>
      </c>
      <c r="O244" s="7">
        <v>191</v>
      </c>
      <c r="P244" s="7">
        <v>118</v>
      </c>
      <c r="Q244" s="7">
        <v>380</v>
      </c>
      <c r="R244" s="7">
        <v>71.849999999999994</v>
      </c>
      <c r="S244" s="7">
        <v>69.150000000000006</v>
      </c>
      <c r="T244" s="7">
        <f t="shared" si="12"/>
        <v>2.6999999999999886</v>
      </c>
      <c r="U244" s="7">
        <v>240</v>
      </c>
      <c r="V244" s="7">
        <v>48</v>
      </c>
      <c r="W244" s="7">
        <v>12</v>
      </c>
      <c r="X244" s="5"/>
      <c r="Y244" s="5">
        <v>2640</v>
      </c>
      <c r="Z244" s="5">
        <v>6.4</v>
      </c>
      <c r="AA244" s="5">
        <v>6</v>
      </c>
      <c r="AB244" s="5">
        <v>137</v>
      </c>
      <c r="AC244" s="5">
        <v>4.8</v>
      </c>
      <c r="AD244" s="5"/>
      <c r="AE244" s="5">
        <v>9.5</v>
      </c>
      <c r="AF244">
        <f t="shared" si="13"/>
        <v>32.299999999999997</v>
      </c>
      <c r="AG244" s="5">
        <v>3.4</v>
      </c>
      <c r="AH244" s="5">
        <f>VLOOKUP(A244,[1]HDLAB!$D$1:$BI$65536,58,0)</f>
        <v>0.75</v>
      </c>
      <c r="AI244" s="5">
        <f>VLOOKUP(A244,[1]HDLAB!$D$1:$BK$65536,60,0)</f>
        <v>1.39</v>
      </c>
      <c r="AJ244" s="8">
        <f>VLOOKUP(A244,[1]HDLAB!$D$1:$CA$65536,76,0)</f>
        <v>1.6452775697722231</v>
      </c>
      <c r="AK244" s="5"/>
      <c r="AL244" s="5"/>
      <c r="AM244" s="5">
        <v>60</v>
      </c>
      <c r="AN244" s="5">
        <v>223</v>
      </c>
      <c r="AO244" s="5">
        <v>278.10000000000002</v>
      </c>
      <c r="AP244" s="9">
        <f>VLOOKUP(A244,[1]TAST!$B$1:$F$65536,5,0)</f>
        <v>0.26905829596412556</v>
      </c>
      <c r="AQ244" s="5"/>
      <c r="AR244" s="5"/>
      <c r="AS244" s="5"/>
      <c r="AT244" s="5">
        <f>VLOOKUP(A244,[1]HDLAB!$D$1:$BS$65536,68,0)</f>
        <v>0</v>
      </c>
      <c r="AU244" s="5"/>
      <c r="AV244" s="5">
        <v>1.28</v>
      </c>
      <c r="AW244" s="5">
        <v>8.1999999999999993</v>
      </c>
      <c r="AX244" s="5"/>
      <c r="AY244" s="5"/>
      <c r="AZ244" s="5">
        <v>0</v>
      </c>
      <c r="BA244" s="5">
        <v>0</v>
      </c>
      <c r="BB244" s="10">
        <f t="shared" si="14"/>
        <v>3.9045553145336059E-2</v>
      </c>
      <c r="BC244" s="11">
        <f t="shared" si="15"/>
        <v>11.096999999999953</v>
      </c>
      <c r="BD244">
        <f>VLOOKUP(A244,[1]RHe!$B$1:$E$65536,4,0)</f>
        <v>21.7</v>
      </c>
      <c r="BG244" s="5"/>
      <c r="BH244" s="5"/>
      <c r="BI244" s="5"/>
      <c r="BJ244" s="5"/>
      <c r="BK244" s="5"/>
      <c r="BL244" s="5"/>
      <c r="BM244" s="5"/>
    </row>
    <row r="245" spans="1:65" customFormat="1">
      <c r="A245" s="5" t="s">
        <v>297</v>
      </c>
      <c r="B245" s="5">
        <v>1120309</v>
      </c>
      <c r="C245" s="7">
        <v>8.11</v>
      </c>
      <c r="D245" s="7">
        <v>3.88</v>
      </c>
      <c r="E245" s="7">
        <v>11.9</v>
      </c>
      <c r="F245" s="7">
        <v>34</v>
      </c>
      <c r="G245" s="7">
        <v>87.6</v>
      </c>
      <c r="H245" s="7">
        <v>213</v>
      </c>
      <c r="I245" s="7"/>
      <c r="J245" s="7">
        <v>4.0999999999999996</v>
      </c>
      <c r="K245" s="7">
        <v>8</v>
      </c>
      <c r="L245" s="7">
        <v>7</v>
      </c>
      <c r="M245" s="7">
        <v>81</v>
      </c>
      <c r="N245" s="7">
        <v>0.5</v>
      </c>
      <c r="O245" s="7">
        <v>142</v>
      </c>
      <c r="P245" s="7">
        <v>100</v>
      </c>
      <c r="Q245" s="7">
        <v>157</v>
      </c>
      <c r="R245" s="7">
        <v>71.3</v>
      </c>
      <c r="S245" s="7">
        <v>68.55</v>
      </c>
      <c r="T245" s="7">
        <f t="shared" si="12"/>
        <v>2.75</v>
      </c>
      <c r="U245" s="7">
        <v>240</v>
      </c>
      <c r="V245" s="7">
        <v>74</v>
      </c>
      <c r="W245" s="7">
        <v>21</v>
      </c>
      <c r="X245" s="5"/>
      <c r="Y245" s="5">
        <v>2640</v>
      </c>
      <c r="Z245" s="5">
        <v>9.1199999999999992</v>
      </c>
      <c r="AA245" s="5">
        <v>6.8</v>
      </c>
      <c r="AB245" s="5">
        <v>138</v>
      </c>
      <c r="AC245" s="5">
        <v>4.9000000000000004</v>
      </c>
      <c r="AD245" s="5"/>
      <c r="AE245" s="5">
        <v>8.1999999999999993</v>
      </c>
      <c r="AF245">
        <f t="shared" si="13"/>
        <v>38.54</v>
      </c>
      <c r="AG245" s="5">
        <v>4.7</v>
      </c>
      <c r="AH245" s="5">
        <f>VLOOKUP(A245,[1]HDLAB!$D$1:$BI$65536,58,0)</f>
        <v>0.72</v>
      </c>
      <c r="AI245" s="5">
        <f>VLOOKUP(A245,[1]HDLAB!$D$1:$BK$65536,60,0)</f>
        <v>1.26</v>
      </c>
      <c r="AJ245" s="8">
        <f>VLOOKUP(A245,[1]HDLAB!$D$1:$CA$65536,76,0)</f>
        <v>1.499805728836296</v>
      </c>
      <c r="AK245" s="5"/>
      <c r="AL245" s="5"/>
      <c r="AM245" s="5">
        <v>57</v>
      </c>
      <c r="AN245" s="5">
        <v>264</v>
      </c>
      <c r="AO245" s="5">
        <v>805.7</v>
      </c>
      <c r="AP245" s="9">
        <f>VLOOKUP(A245,[1]TAST!$B$1:$F$65536,5,0)</f>
        <v>0.21590909090909091</v>
      </c>
      <c r="AQ245" s="5"/>
      <c r="AR245" s="5"/>
      <c r="AS245" s="5"/>
      <c r="AT245" s="5">
        <f>VLOOKUP(A245,[1]HDLAB!$D$1:$BS$65536,68,0)</f>
        <v>0</v>
      </c>
      <c r="AU245" s="5"/>
      <c r="AV245" s="5">
        <v>1.28</v>
      </c>
      <c r="AW245" s="5">
        <v>7.3</v>
      </c>
      <c r="AX245" s="5"/>
      <c r="AY245" s="5"/>
      <c r="AZ245" s="5">
        <v>0.5</v>
      </c>
      <c r="BA245" s="5">
        <v>12.5</v>
      </c>
      <c r="BB245" s="10">
        <f t="shared" si="14"/>
        <v>4.0116703136396793E-2</v>
      </c>
      <c r="BC245" s="11">
        <f t="shared" si="15"/>
        <v>11.385</v>
      </c>
      <c r="BD245">
        <f>VLOOKUP(A245,[1]RHe!$B$1:$E$65536,4,0)</f>
        <v>35.700000000000003</v>
      </c>
      <c r="BG245" s="5"/>
      <c r="BH245" s="5"/>
      <c r="BI245" s="5"/>
      <c r="BJ245" s="5"/>
      <c r="BK245" s="5"/>
      <c r="BL245" s="5"/>
      <c r="BM245" s="5"/>
    </row>
    <row r="246" spans="1:65" customFormat="1">
      <c r="A246" s="5" t="s">
        <v>298</v>
      </c>
      <c r="B246" s="5">
        <v>1120309</v>
      </c>
      <c r="C246" s="7">
        <v>7.34</v>
      </c>
      <c r="D246" s="7">
        <v>5.4</v>
      </c>
      <c r="E246" s="7">
        <v>11.2</v>
      </c>
      <c r="F246" s="7">
        <v>35.1</v>
      </c>
      <c r="G246" s="7">
        <v>65</v>
      </c>
      <c r="H246" s="7">
        <v>304</v>
      </c>
      <c r="I246" s="7"/>
      <c r="J246" s="7">
        <v>3.9</v>
      </c>
      <c r="K246" s="7">
        <v>9</v>
      </c>
      <c r="L246" s="7">
        <v>8</v>
      </c>
      <c r="M246" s="7">
        <v>62</v>
      </c>
      <c r="N246" s="7">
        <v>0.8</v>
      </c>
      <c r="O246" s="7">
        <v>232</v>
      </c>
      <c r="P246" s="7">
        <v>144</v>
      </c>
      <c r="Q246" s="7">
        <v>70</v>
      </c>
      <c r="R246" s="7">
        <v>100.5</v>
      </c>
      <c r="S246" s="7">
        <v>97.1</v>
      </c>
      <c r="T246" s="7">
        <f t="shared" si="12"/>
        <v>3.4000000000000057</v>
      </c>
      <c r="U246" s="7">
        <v>240</v>
      </c>
      <c r="V246" s="7">
        <v>94</v>
      </c>
      <c r="W246" s="7">
        <v>28</v>
      </c>
      <c r="X246" s="5"/>
      <c r="Y246" s="5">
        <v>2640</v>
      </c>
      <c r="Z246" s="5">
        <v>11.87</v>
      </c>
      <c r="AA246" s="5">
        <v>7.2</v>
      </c>
      <c r="AB246" s="5">
        <v>135</v>
      </c>
      <c r="AC246" s="5">
        <v>5.2</v>
      </c>
      <c r="AD246" s="5"/>
      <c r="AE246" s="5">
        <v>9.6999999999999993</v>
      </c>
      <c r="AF246">
        <f t="shared" si="13"/>
        <v>64.989999999999995</v>
      </c>
      <c r="AG246" s="5">
        <v>6.7</v>
      </c>
      <c r="AH246" s="5">
        <f>VLOOKUP(A246,[1]HDLAB!$D$1:$BI$65536,58,0)</f>
        <v>0.7</v>
      </c>
      <c r="AI246" s="5">
        <f>VLOOKUP(A246,[1]HDLAB!$D$1:$BK$65536,60,0)</f>
        <v>1.21</v>
      </c>
      <c r="AJ246" s="8">
        <f>VLOOKUP(A246,[1]HDLAB!$D$1:$CA$65536,76,0)</f>
        <v>1.4282953335245328</v>
      </c>
      <c r="AK246" s="5"/>
      <c r="AL246" s="5"/>
      <c r="AM246" s="5">
        <v>73</v>
      </c>
      <c r="AN246" s="5">
        <v>203</v>
      </c>
      <c r="AO246" s="5">
        <v>195.9</v>
      </c>
      <c r="AP246" s="9">
        <f>VLOOKUP(A246,[1]TAST!$B$1:$F$65536,5,0)</f>
        <v>0.35960591133004927</v>
      </c>
      <c r="AQ246" s="5"/>
      <c r="AR246" s="5"/>
      <c r="AS246" s="5"/>
      <c r="AT246" s="5">
        <f>VLOOKUP(A246,[1]HDLAB!$D$1:$BS$65536,68,0)</f>
        <v>0</v>
      </c>
      <c r="AU246" s="5"/>
      <c r="AV246" s="5">
        <v>1.28</v>
      </c>
      <c r="AW246" s="5">
        <v>6.7</v>
      </c>
      <c r="AX246" s="5"/>
      <c r="AY246" s="5"/>
      <c r="AZ246" s="5">
        <v>0</v>
      </c>
      <c r="BA246" s="5">
        <v>50</v>
      </c>
      <c r="BB246" s="10">
        <f t="shared" si="14"/>
        <v>3.501544799176113E-2</v>
      </c>
      <c r="BC246" s="11">
        <f t="shared" si="15"/>
        <v>13.770000000000023</v>
      </c>
      <c r="BD246">
        <f>VLOOKUP(A246,[1]RHe!$B$1:$E$65536,4,0)</f>
        <v>23.2</v>
      </c>
      <c r="BG246" s="5"/>
      <c r="BH246" s="5"/>
      <c r="BI246" s="5"/>
      <c r="BJ246" s="5"/>
      <c r="BK246" s="5"/>
      <c r="BL246" s="5"/>
      <c r="BM246" s="5"/>
    </row>
    <row r="247" spans="1:65" customFormat="1">
      <c r="A247" s="5" t="s">
        <v>299</v>
      </c>
      <c r="B247" s="5">
        <v>1120309</v>
      </c>
      <c r="C247" s="7">
        <v>6.11</v>
      </c>
      <c r="D247" s="7">
        <v>3.76</v>
      </c>
      <c r="E247" s="7">
        <v>11.4</v>
      </c>
      <c r="F247" s="7">
        <v>34</v>
      </c>
      <c r="G247" s="7">
        <v>90.4</v>
      </c>
      <c r="H247" s="7">
        <v>214</v>
      </c>
      <c r="I247" s="7"/>
      <c r="J247" s="7">
        <v>3.4</v>
      </c>
      <c r="K247" s="7">
        <v>15</v>
      </c>
      <c r="L247" s="7">
        <v>12</v>
      </c>
      <c r="M247" s="7">
        <v>78</v>
      </c>
      <c r="N247" s="7">
        <v>0.9</v>
      </c>
      <c r="O247" s="7">
        <v>117</v>
      </c>
      <c r="P247" s="7">
        <v>86</v>
      </c>
      <c r="Q247" s="7">
        <v>240</v>
      </c>
      <c r="R247" s="7">
        <v>60.1</v>
      </c>
      <c r="S247" s="7">
        <v>58.4</v>
      </c>
      <c r="T247" s="7">
        <f t="shared" si="12"/>
        <v>1.7000000000000028</v>
      </c>
      <c r="U247" s="7">
        <v>240</v>
      </c>
      <c r="V247" s="7">
        <v>52</v>
      </c>
      <c r="W247" s="7">
        <v>15</v>
      </c>
      <c r="X247" s="5"/>
      <c r="Y247" s="5">
        <v>2640</v>
      </c>
      <c r="Z247" s="5">
        <v>6.83</v>
      </c>
      <c r="AA247" s="5">
        <v>4.5</v>
      </c>
      <c r="AB247" s="5">
        <v>137</v>
      </c>
      <c r="AC247" s="5">
        <v>3.8</v>
      </c>
      <c r="AD247" s="5"/>
      <c r="AE247" s="5">
        <v>8.1</v>
      </c>
      <c r="AF247">
        <f t="shared" si="13"/>
        <v>23.49</v>
      </c>
      <c r="AG247" s="5">
        <v>2.9</v>
      </c>
      <c r="AH247" s="5">
        <f>VLOOKUP(A247,[1]HDLAB!$D$1:$BI$65536,58,0)</f>
        <v>0.71</v>
      </c>
      <c r="AI247" s="5">
        <f>VLOOKUP(A247,[1]HDLAB!$D$1:$BK$65536,60,0)</f>
        <v>1.24</v>
      </c>
      <c r="AJ247" s="8">
        <f>VLOOKUP(A247,[1]HDLAB!$D$1:$CA$65536,76,0)</f>
        <v>1.4478254403615964</v>
      </c>
      <c r="AK247" s="5"/>
      <c r="AL247" s="5"/>
      <c r="AM247" s="5">
        <v>50</v>
      </c>
      <c r="AN247" s="5">
        <v>203</v>
      </c>
      <c r="AO247" s="5">
        <v>176.4</v>
      </c>
      <c r="AP247" s="9">
        <f>VLOOKUP(A247,[1]TAST!$B$1:$F$65536,5,0)</f>
        <v>0.24630541871921183</v>
      </c>
      <c r="AQ247" s="5"/>
      <c r="AR247" s="5"/>
      <c r="AS247" s="5"/>
      <c r="AT247" s="5">
        <f>VLOOKUP(A247,[1]HDLAB!$D$1:$BS$65536,68,0)</f>
        <v>0</v>
      </c>
      <c r="AU247" s="5"/>
      <c r="AV247" s="5">
        <v>1.3</v>
      </c>
      <c r="AW247" s="5">
        <v>7</v>
      </c>
      <c r="AX247" s="5"/>
      <c r="AY247" s="5"/>
      <c r="AZ247" s="5">
        <v>0</v>
      </c>
      <c r="BA247" s="5">
        <v>25</v>
      </c>
      <c r="BB247" s="10">
        <f t="shared" si="14"/>
        <v>2.9109589041095941E-2</v>
      </c>
      <c r="BC247" s="11">
        <f t="shared" si="15"/>
        <v>6.9870000000000116</v>
      </c>
      <c r="BD247">
        <f>VLOOKUP(A247,[1]RHe!$B$1:$E$65536,4,0)</f>
        <v>36.1</v>
      </c>
      <c r="BG247" s="5"/>
      <c r="BH247" s="5"/>
      <c r="BI247" s="5"/>
      <c r="BJ247" s="5"/>
      <c r="BK247" s="5"/>
      <c r="BL247" s="5"/>
      <c r="BM247" s="5"/>
    </row>
    <row r="248" spans="1:65" customFormat="1">
      <c r="A248" s="5" t="s">
        <v>300</v>
      </c>
      <c r="B248" s="5">
        <v>1120309</v>
      </c>
      <c r="C248" s="7">
        <v>5.04</v>
      </c>
      <c r="D248" s="7">
        <v>3.16</v>
      </c>
      <c r="E248" s="7">
        <v>10.199999999999999</v>
      </c>
      <c r="F248" s="7">
        <v>30.1</v>
      </c>
      <c r="G248" s="7">
        <v>95.3</v>
      </c>
      <c r="H248" s="7">
        <v>268</v>
      </c>
      <c r="I248" s="7"/>
      <c r="J248" s="7">
        <v>3.8</v>
      </c>
      <c r="K248" s="7">
        <v>15</v>
      </c>
      <c r="L248" s="7">
        <v>7</v>
      </c>
      <c r="M248" s="7">
        <v>59</v>
      </c>
      <c r="N248" s="7">
        <v>0.6</v>
      </c>
      <c r="O248" s="7">
        <v>187</v>
      </c>
      <c r="P248" s="7">
        <v>102</v>
      </c>
      <c r="Q248" s="7"/>
      <c r="R248" s="7">
        <v>74.349999999999994</v>
      </c>
      <c r="S248" s="7">
        <v>71.900000000000006</v>
      </c>
      <c r="T248" s="7">
        <f t="shared" si="12"/>
        <v>2.4499999999999886</v>
      </c>
      <c r="U248" s="7">
        <v>240</v>
      </c>
      <c r="V248" s="7">
        <v>63</v>
      </c>
      <c r="W248" s="7">
        <v>19</v>
      </c>
      <c r="X248" s="5"/>
      <c r="Y248" s="5">
        <v>2640</v>
      </c>
      <c r="Z248" s="5">
        <v>11.49</v>
      </c>
      <c r="AA248" s="5">
        <v>6.7</v>
      </c>
      <c r="AB248" s="5">
        <v>138</v>
      </c>
      <c r="AC248" s="5">
        <v>3.6</v>
      </c>
      <c r="AD248" s="5"/>
      <c r="AE248" s="5">
        <v>8.3000000000000007</v>
      </c>
      <c r="AF248">
        <f t="shared" si="13"/>
        <v>35.690000000000005</v>
      </c>
      <c r="AG248" s="5">
        <v>4.3</v>
      </c>
      <c r="AH248" s="5">
        <f>VLOOKUP(A248,[1]HDLAB!$D$1:$BI$65536,58,0)</f>
        <v>0.7</v>
      </c>
      <c r="AI248" s="5">
        <f>VLOOKUP(A248,[1]HDLAB!$D$1:$BK$65536,60,0)</f>
        <v>1.2</v>
      </c>
      <c r="AJ248" s="8">
        <f>VLOOKUP(A248,[1]HDLAB!$D$1:$CA$65536,76,0)</f>
        <v>1.4111952535745673</v>
      </c>
      <c r="AK248" s="5"/>
      <c r="AL248" s="5"/>
      <c r="AM248" s="5">
        <v>95</v>
      </c>
      <c r="AN248" s="5">
        <v>248</v>
      </c>
      <c r="AO248" s="5">
        <v>570.1</v>
      </c>
      <c r="AP248" s="9">
        <f>VLOOKUP(A248,[1]TAST!$B$1:$F$65536,5,0)</f>
        <v>0.38306451612903225</v>
      </c>
      <c r="AQ248" s="5"/>
      <c r="AR248" s="5"/>
      <c r="AS248" s="5"/>
      <c r="AT248" s="5">
        <f>VLOOKUP(A248,[1]HDLAB!$D$1:$BS$65536,68,0)</f>
        <v>0</v>
      </c>
      <c r="AU248" s="5"/>
      <c r="AV248" s="5">
        <v>1.25</v>
      </c>
      <c r="AW248" s="5"/>
      <c r="AX248" s="5"/>
      <c r="AY248" s="5"/>
      <c r="AZ248" s="5">
        <v>0.75</v>
      </c>
      <c r="BA248" s="5">
        <v>12.5</v>
      </c>
      <c r="BB248" s="10">
        <f t="shared" si="14"/>
        <v>3.4075104311543647E-2</v>
      </c>
      <c r="BC248" s="11">
        <f t="shared" si="15"/>
        <v>10.142999999999953</v>
      </c>
      <c r="BD248">
        <f>VLOOKUP(A248,[1]RHe!$B$1:$E$65536,4,0)</f>
        <v>36.9</v>
      </c>
      <c r="BG248" s="5"/>
      <c r="BH248" s="5"/>
      <c r="BI248" s="5"/>
      <c r="BJ248" s="5"/>
      <c r="BK248" s="5"/>
      <c r="BL248" s="5"/>
      <c r="BM248" s="5"/>
    </row>
    <row r="249" spans="1:65" customFormat="1">
      <c r="A249" s="5" t="s">
        <v>301</v>
      </c>
      <c r="B249" s="5">
        <v>1120309</v>
      </c>
      <c r="C249" s="7">
        <v>7.51</v>
      </c>
      <c r="D249" s="7">
        <v>3.48</v>
      </c>
      <c r="E249" s="7">
        <v>9.6</v>
      </c>
      <c r="F249" s="7">
        <v>29.2</v>
      </c>
      <c r="G249" s="7">
        <v>83.9</v>
      </c>
      <c r="H249" s="7">
        <v>242</v>
      </c>
      <c r="I249" s="7"/>
      <c r="J249" s="7">
        <v>3.5</v>
      </c>
      <c r="K249" s="7">
        <v>12</v>
      </c>
      <c r="L249" s="7">
        <v>8</v>
      </c>
      <c r="M249" s="7">
        <v>50</v>
      </c>
      <c r="N249" s="7">
        <v>0.6</v>
      </c>
      <c r="O249" s="7">
        <v>144</v>
      </c>
      <c r="P249" s="7">
        <v>109</v>
      </c>
      <c r="Q249" s="7"/>
      <c r="R249" s="7">
        <v>76.7</v>
      </c>
      <c r="S249" s="7">
        <v>73.7</v>
      </c>
      <c r="T249" s="7">
        <f t="shared" si="12"/>
        <v>3</v>
      </c>
      <c r="U249" s="7">
        <v>240</v>
      </c>
      <c r="V249" s="7">
        <v>73</v>
      </c>
      <c r="W249" s="7">
        <v>21</v>
      </c>
      <c r="X249" s="5"/>
      <c r="Y249" s="5">
        <v>2640</v>
      </c>
      <c r="Z249" s="5">
        <v>10.23</v>
      </c>
      <c r="AA249" s="5">
        <v>7.5</v>
      </c>
      <c r="AB249" s="5">
        <v>136</v>
      </c>
      <c r="AC249" s="5">
        <v>4.4000000000000004</v>
      </c>
      <c r="AD249" s="5"/>
      <c r="AE249" s="5">
        <v>8.4</v>
      </c>
      <c r="AF249">
        <f t="shared" si="13"/>
        <v>42</v>
      </c>
      <c r="AG249" s="5">
        <v>5</v>
      </c>
      <c r="AH249" s="5">
        <f>VLOOKUP(A249,[1]HDLAB!$D$1:$BI$65536,58,0)</f>
        <v>0.71</v>
      </c>
      <c r="AI249" s="5">
        <f>VLOOKUP(A249,[1]HDLAB!$D$1:$BK$65536,60,0)</f>
        <v>1.25</v>
      </c>
      <c r="AJ249" s="8">
        <f>VLOOKUP(A249,[1]HDLAB!$D$1:$CA$65536,76,0)</f>
        <v>1.485700790483462</v>
      </c>
      <c r="AK249" s="5"/>
      <c r="AL249" s="5"/>
      <c r="AM249" s="5">
        <v>32</v>
      </c>
      <c r="AN249" s="5">
        <v>193</v>
      </c>
      <c r="AO249" s="5">
        <v>181.2</v>
      </c>
      <c r="AP249" s="9">
        <f>VLOOKUP(A249,[1]TAST!$B$1:$F$65536,5,0)</f>
        <v>0.16580310880829016</v>
      </c>
      <c r="AQ249" s="5"/>
      <c r="AR249" s="5"/>
      <c r="AS249" s="5"/>
      <c r="AT249" s="5">
        <f>VLOOKUP(A249,[1]HDLAB!$D$1:$BS$65536,68,0)</f>
        <v>0</v>
      </c>
      <c r="AU249" s="5"/>
      <c r="AV249" s="5">
        <v>1.3</v>
      </c>
      <c r="AW249" s="5"/>
      <c r="AX249" s="5"/>
      <c r="AY249" s="5"/>
      <c r="AZ249" s="5">
        <v>0.5</v>
      </c>
      <c r="BA249" s="5">
        <v>50</v>
      </c>
      <c r="BB249" s="10">
        <f t="shared" si="14"/>
        <v>4.070556309362279E-2</v>
      </c>
      <c r="BC249" s="11">
        <f t="shared" si="15"/>
        <v>12.24</v>
      </c>
      <c r="BD249">
        <f>VLOOKUP(A249,[1]RHe!$B$1:$E$65536,4,0)</f>
        <v>31.4</v>
      </c>
      <c r="BG249" s="5"/>
      <c r="BH249" s="5"/>
      <c r="BI249" s="5"/>
      <c r="BJ249" s="5"/>
      <c r="BK249" s="5"/>
      <c r="BL249" s="5"/>
      <c r="BM249" s="5"/>
    </row>
    <row r="250" spans="1:65" customFormat="1">
      <c r="A250" s="5" t="s">
        <v>302</v>
      </c>
      <c r="B250" s="5">
        <v>1120308</v>
      </c>
      <c r="C250" s="7">
        <v>5.45</v>
      </c>
      <c r="D250" s="7">
        <v>3.52</v>
      </c>
      <c r="E250" s="7">
        <v>11.2</v>
      </c>
      <c r="F250" s="7">
        <v>33.4</v>
      </c>
      <c r="G250" s="7">
        <v>94.9</v>
      </c>
      <c r="H250" s="7">
        <v>169</v>
      </c>
      <c r="I250" s="7"/>
      <c r="J250" s="7">
        <v>4.2</v>
      </c>
      <c r="K250" s="7">
        <v>17</v>
      </c>
      <c r="L250" s="7">
        <v>17</v>
      </c>
      <c r="M250" s="7">
        <v>52</v>
      </c>
      <c r="N250" s="7">
        <v>0.9</v>
      </c>
      <c r="O250" s="7">
        <v>225</v>
      </c>
      <c r="P250" s="7">
        <v>294</v>
      </c>
      <c r="Q250" s="7">
        <v>180</v>
      </c>
      <c r="R250" s="7">
        <v>61.05</v>
      </c>
      <c r="S250" s="7">
        <v>59.25</v>
      </c>
      <c r="T250" s="7">
        <f t="shared" si="12"/>
        <v>1.7999999999999972</v>
      </c>
      <c r="U250" s="7">
        <v>230</v>
      </c>
      <c r="V250" s="7">
        <v>72</v>
      </c>
      <c r="W250" s="7">
        <v>16</v>
      </c>
      <c r="X250" s="5"/>
      <c r="Y250" s="5">
        <v>2640</v>
      </c>
      <c r="Z250" s="5">
        <v>10.199999999999999</v>
      </c>
      <c r="AA250" s="5">
        <v>5.3</v>
      </c>
      <c r="AB250" s="5">
        <v>136</v>
      </c>
      <c r="AC250" s="5">
        <v>5.0999999999999996</v>
      </c>
      <c r="AD250" s="5"/>
      <c r="AE250" s="5">
        <v>9.6</v>
      </c>
      <c r="AF250">
        <f t="shared" si="13"/>
        <v>64.319999999999993</v>
      </c>
      <c r="AG250" s="5">
        <v>6.7</v>
      </c>
      <c r="AH250" s="5">
        <f>VLOOKUP(A250,[1]HDLAB!$D$1:$BI$65536,58,0)</f>
        <v>0.78</v>
      </c>
      <c r="AI250" s="5">
        <f>VLOOKUP(A250,[1]HDLAB!$D$1:$BK$65536,60,0)</f>
        <v>1.5</v>
      </c>
      <c r="AJ250" s="8">
        <f>VLOOKUP(A250,[1]HDLAB!$D$1:$CA$65536,76,0)</f>
        <v>1.7503284990054477</v>
      </c>
      <c r="AK250" s="5"/>
      <c r="AL250" s="5"/>
      <c r="AM250" s="5">
        <v>59</v>
      </c>
      <c r="AN250" s="5">
        <v>232</v>
      </c>
      <c r="AO250" s="5">
        <v>609.9</v>
      </c>
      <c r="AP250" s="9">
        <f>VLOOKUP(A250,[1]TAST!$B$1:$F$65536,5,0)</f>
        <v>0.25431034482758619</v>
      </c>
      <c r="AQ250" s="5"/>
      <c r="AR250" s="5"/>
      <c r="AS250" s="5"/>
      <c r="AT250" s="5">
        <f>VLOOKUP(A250,[1]HDLAB!$D$1:$BS$65536,68,0)</f>
        <v>0</v>
      </c>
      <c r="AU250" s="5"/>
      <c r="AV250" s="5">
        <v>1.57</v>
      </c>
      <c r="AW250" s="5">
        <v>6.6</v>
      </c>
      <c r="AX250" s="5"/>
      <c r="AY250" s="5"/>
      <c r="AZ250" s="5">
        <v>0</v>
      </c>
      <c r="BA250" s="5">
        <v>25</v>
      </c>
      <c r="BB250" s="10">
        <f t="shared" si="14"/>
        <v>3.0379746835442992E-2</v>
      </c>
      <c r="BC250" s="11">
        <f t="shared" si="15"/>
        <v>7.3439999999999888</v>
      </c>
      <c r="BD250">
        <f>VLOOKUP(A250,[1]RHe!$B$1:$E$65536,4,0)</f>
        <v>35.799999999999997</v>
      </c>
      <c r="BG250" s="5"/>
      <c r="BH250" s="5"/>
      <c r="BI250" s="5"/>
      <c r="BJ250" s="5"/>
      <c r="BK250" s="5"/>
      <c r="BL250" s="5"/>
      <c r="BM250" s="5"/>
    </row>
    <row r="251" spans="1:65" customFormat="1">
      <c r="A251" s="5" t="s">
        <v>303</v>
      </c>
      <c r="B251" s="5">
        <v>1120308</v>
      </c>
      <c r="C251" s="7">
        <v>3.62</v>
      </c>
      <c r="D251" s="7">
        <v>3.29</v>
      </c>
      <c r="E251" s="7">
        <v>10.3</v>
      </c>
      <c r="F251" s="7">
        <v>31</v>
      </c>
      <c r="G251" s="7">
        <v>94.2</v>
      </c>
      <c r="H251" s="7">
        <v>213</v>
      </c>
      <c r="I251" s="7"/>
      <c r="J251" s="7">
        <v>3.9</v>
      </c>
      <c r="K251" s="7">
        <v>16</v>
      </c>
      <c r="L251" s="7">
        <v>10</v>
      </c>
      <c r="M251" s="7">
        <v>64</v>
      </c>
      <c r="N251" s="7">
        <v>0.7</v>
      </c>
      <c r="O251" s="7">
        <v>131</v>
      </c>
      <c r="P251" s="7">
        <v>100</v>
      </c>
      <c r="Q251" s="7"/>
      <c r="R251" s="7">
        <v>57</v>
      </c>
      <c r="S251" s="7">
        <v>55.1</v>
      </c>
      <c r="T251" s="7">
        <f t="shared" si="12"/>
        <v>1.8999999999999986</v>
      </c>
      <c r="U251" s="7">
        <v>200</v>
      </c>
      <c r="V251" s="7">
        <v>89</v>
      </c>
      <c r="W251" s="7">
        <v>20</v>
      </c>
      <c r="X251" s="5"/>
      <c r="Y251" s="5">
        <v>2640</v>
      </c>
      <c r="Z251" s="5">
        <v>12.42</v>
      </c>
      <c r="AA251" s="5">
        <v>11.6</v>
      </c>
      <c r="AB251" s="5">
        <v>140</v>
      </c>
      <c r="AC251" s="5">
        <v>5.2</v>
      </c>
      <c r="AD251" s="5"/>
      <c r="AE251" s="5">
        <v>7.5</v>
      </c>
      <c r="AF251">
        <f t="shared" si="13"/>
        <v>59.25</v>
      </c>
      <c r="AG251" s="5">
        <v>7.9</v>
      </c>
      <c r="AH251" s="5">
        <v>0.78</v>
      </c>
      <c r="AI251" s="5">
        <v>1.49</v>
      </c>
      <c r="AJ251" s="8">
        <f>VLOOKUP(A251,[1]HDLAB!$D$1:$CA$65536,76,0)</f>
        <v>1.1598687288214415</v>
      </c>
      <c r="AK251" s="5"/>
      <c r="AL251" s="5"/>
      <c r="AM251" s="5">
        <v>90</v>
      </c>
      <c r="AN251" s="5">
        <v>242</v>
      </c>
      <c r="AO251" s="5">
        <v>264.3</v>
      </c>
      <c r="AP251" s="9">
        <f>VLOOKUP(A251,[1]TAST!$B$1:$F$65536,5,0)</f>
        <v>0.37190082644628097</v>
      </c>
      <c r="AQ251" s="5"/>
      <c r="AR251" s="5"/>
      <c r="AS251" s="5"/>
      <c r="AT251" s="5">
        <f>VLOOKUP(A251,[1]HDLAB!$D$1:$BS$65536,68,0)</f>
        <v>695</v>
      </c>
      <c r="AU251" s="5"/>
      <c r="AV251" s="5">
        <v>1.28</v>
      </c>
      <c r="AW251" s="5"/>
      <c r="AX251" s="5"/>
      <c r="AY251" s="5"/>
      <c r="AZ251" s="5">
        <v>2.25</v>
      </c>
      <c r="BA251" s="5">
        <v>50</v>
      </c>
      <c r="BB251" s="10">
        <f t="shared" si="14"/>
        <v>3.4482758620689627E-2</v>
      </c>
      <c r="BC251" s="11">
        <f t="shared" si="15"/>
        <v>7.9799999999999933</v>
      </c>
      <c r="BD251">
        <f>VLOOKUP(A251,[1]RHe!$B$1:$E$65536,4,0)</f>
        <v>33.5</v>
      </c>
      <c r="BG251" s="5"/>
      <c r="BH251" s="5"/>
      <c r="BI251" s="5"/>
      <c r="BJ251" s="5"/>
      <c r="BK251" s="5"/>
      <c r="BL251" s="5"/>
      <c r="BM251" s="5"/>
    </row>
    <row r="252" spans="1:65" customFormat="1">
      <c r="A252" s="5" t="s">
        <v>304</v>
      </c>
      <c r="B252" s="5">
        <v>1120306</v>
      </c>
      <c r="C252" s="5">
        <v>7.26</v>
      </c>
      <c r="D252" s="5">
        <v>3.18</v>
      </c>
      <c r="E252" s="5">
        <v>10.7</v>
      </c>
      <c r="F252" s="5">
        <v>31.8</v>
      </c>
      <c r="G252" s="5">
        <v>100</v>
      </c>
      <c r="H252" s="5">
        <v>269</v>
      </c>
      <c r="I252" s="5"/>
      <c r="J252" s="5">
        <v>3.7</v>
      </c>
      <c r="K252" s="5">
        <v>9</v>
      </c>
      <c r="L252" s="5">
        <v>7</v>
      </c>
      <c r="M252" s="5">
        <v>53</v>
      </c>
      <c r="N252" s="5">
        <v>0.7</v>
      </c>
      <c r="O252" s="5">
        <v>147</v>
      </c>
      <c r="P252" s="5">
        <v>134</v>
      </c>
      <c r="Q252" s="5">
        <v>162</v>
      </c>
      <c r="R252" s="5">
        <v>78.349999999999994</v>
      </c>
      <c r="S252" s="5">
        <v>77.3</v>
      </c>
      <c r="T252" s="5">
        <f t="shared" si="12"/>
        <v>1.0499999999999972</v>
      </c>
      <c r="U252" s="5">
        <v>240</v>
      </c>
      <c r="V252" s="5">
        <v>40</v>
      </c>
      <c r="W252" s="5">
        <v>9</v>
      </c>
      <c r="X252" s="5"/>
      <c r="Y252" s="5">
        <v>2640</v>
      </c>
      <c r="Z252" s="5">
        <v>8.52</v>
      </c>
      <c r="AA252" s="5">
        <v>5.4</v>
      </c>
      <c r="AB252" s="5">
        <v>136</v>
      </c>
      <c r="AC252" s="5">
        <v>4</v>
      </c>
      <c r="AD252" s="5"/>
      <c r="AE252" s="5">
        <v>10</v>
      </c>
      <c r="AF252">
        <f t="shared" si="13"/>
        <v>49</v>
      </c>
      <c r="AG252" s="5">
        <v>4.9000000000000004</v>
      </c>
      <c r="AH252" s="5">
        <f>VLOOKUP(A252,[1]HDLAB!$D$1:$BI$65536,58,0)</f>
        <v>0.78</v>
      </c>
      <c r="AI252" s="5">
        <f>VLOOKUP(A252,[1]HDLAB!$D$1:$BK$65536,60,0)</f>
        <v>1.49</v>
      </c>
      <c r="AJ252" s="8">
        <f>VLOOKUP(A252,[1]HDLAB!$D$1:$CA$65536,76,0)</f>
        <v>1.6887018947344312</v>
      </c>
      <c r="AK252" s="5"/>
      <c r="AL252" s="5"/>
      <c r="AM252" s="5">
        <v>103</v>
      </c>
      <c r="AN252" s="5">
        <v>252</v>
      </c>
      <c r="AO252" s="5">
        <v>243.5</v>
      </c>
      <c r="AP252" s="9">
        <f>VLOOKUP(A252,[1]TAST!$B$1:$F$65536,5,0)</f>
        <v>0.40873015873015872</v>
      </c>
      <c r="AQ252" s="5"/>
      <c r="AR252" s="5"/>
      <c r="AS252" s="5"/>
      <c r="AT252" s="5">
        <f>VLOOKUP(A252,[1]HDLAB!$D$1:$BS$65536,68,0)</f>
        <v>0</v>
      </c>
      <c r="AU252" s="5"/>
      <c r="AV252" s="5">
        <v>1.1000000000000001</v>
      </c>
      <c r="AW252" s="5">
        <v>6.7</v>
      </c>
      <c r="AX252" s="5"/>
      <c r="AY252" s="5"/>
      <c r="AZ252" s="5">
        <v>0.75</v>
      </c>
      <c r="BA252" s="5">
        <v>25</v>
      </c>
      <c r="BB252" s="10">
        <f t="shared" si="14"/>
        <v>1.3583441138421698E-2</v>
      </c>
      <c r="BC252" s="11">
        <f t="shared" si="15"/>
        <v>4.2839999999999883</v>
      </c>
      <c r="BD252">
        <f>VLOOKUP(A252,[1]RHe!$B$1:$E$65536,4,0)</f>
        <v>36.4</v>
      </c>
      <c r="BG252" s="5"/>
      <c r="BH252" s="5"/>
      <c r="BI252" s="5"/>
      <c r="BJ252" s="5"/>
      <c r="BK252" s="5"/>
      <c r="BL252" s="5"/>
      <c r="BM252" s="5"/>
    </row>
    <row r="253" spans="1:65" customFormat="1">
      <c r="A253" s="5" t="s">
        <v>305</v>
      </c>
      <c r="B253" s="5">
        <v>1120306</v>
      </c>
      <c r="C253" s="5">
        <v>7.11</v>
      </c>
      <c r="D253" s="5">
        <v>3.19</v>
      </c>
      <c r="E253" s="5">
        <v>9.5</v>
      </c>
      <c r="F253" s="5">
        <v>27.9</v>
      </c>
      <c r="G253" s="5">
        <v>87.5</v>
      </c>
      <c r="H253" s="5">
        <v>275</v>
      </c>
      <c r="I253" s="5"/>
      <c r="J253" s="5">
        <v>3.1</v>
      </c>
      <c r="K253" s="5">
        <v>81</v>
      </c>
      <c r="L253" s="5">
        <v>94</v>
      </c>
      <c r="M253" s="5">
        <v>108</v>
      </c>
      <c r="N253" s="5">
        <v>0.6</v>
      </c>
      <c r="O253" s="5">
        <v>162</v>
      </c>
      <c r="P253" s="5">
        <v>68</v>
      </c>
      <c r="Q253" s="5"/>
      <c r="R253" s="5">
        <v>47.4</v>
      </c>
      <c r="S253" s="5">
        <v>45.3</v>
      </c>
      <c r="T253" s="5">
        <f t="shared" si="12"/>
        <v>2.1000000000000014</v>
      </c>
      <c r="U253" s="5">
        <v>225</v>
      </c>
      <c r="V253" s="5">
        <v>91</v>
      </c>
      <c r="W253" s="5">
        <v>20</v>
      </c>
      <c r="X253" s="5"/>
      <c r="Y253" s="5">
        <v>2640</v>
      </c>
      <c r="Z253" s="5">
        <v>9.0500000000000007</v>
      </c>
      <c r="AA253" s="5">
        <v>8.3000000000000007</v>
      </c>
      <c r="AB253" s="5">
        <v>137</v>
      </c>
      <c r="AC253" s="5">
        <v>4.2</v>
      </c>
      <c r="AD253" s="5"/>
      <c r="AE253" s="5">
        <v>9.8000000000000007</v>
      </c>
      <c r="AF253">
        <f t="shared" si="13"/>
        <v>49</v>
      </c>
      <c r="AG253" s="5">
        <v>5</v>
      </c>
      <c r="AH253" s="5">
        <f>VLOOKUP(A253,[1]HDLAB!$D$1:$BI$65536,58,0)</f>
        <v>0.78</v>
      </c>
      <c r="AI253" s="5">
        <f>VLOOKUP(A253,[1]HDLAB!$D$1:$BK$65536,60,0)</f>
        <v>1.52</v>
      </c>
      <c r="AJ253" s="8">
        <f>VLOOKUP(A253,[1]HDLAB!$D$1:$CA$65536,76,0)</f>
        <v>1.8116593734005451</v>
      </c>
      <c r="AK253" s="5"/>
      <c r="AL253" s="5"/>
      <c r="AM253" s="5">
        <v>49</v>
      </c>
      <c r="AN253" s="5">
        <v>202</v>
      </c>
      <c r="AO253" s="5">
        <v>471.8</v>
      </c>
      <c r="AP253" s="9">
        <f>VLOOKUP(A253,[1]TAST!$B$1:$F$65536,5,0)</f>
        <v>0.24257425742574257</v>
      </c>
      <c r="AQ253" s="5"/>
      <c r="AR253" s="5"/>
      <c r="AS253" s="5"/>
      <c r="AT253" s="5">
        <f>VLOOKUP(A253,[1]HDLAB!$D$1:$BS$65536,68,0)</f>
        <v>0</v>
      </c>
      <c r="AU253" s="5"/>
      <c r="AV253" s="5">
        <v>1.45</v>
      </c>
      <c r="AW253" s="5"/>
      <c r="AX253" s="5"/>
      <c r="AY253" s="5"/>
      <c r="AZ253" s="5">
        <v>0</v>
      </c>
      <c r="BA253" s="5">
        <v>25</v>
      </c>
      <c r="BB253" s="10">
        <f t="shared" si="14"/>
        <v>4.6357615894039771E-2</v>
      </c>
      <c r="BC253" s="11">
        <f t="shared" si="15"/>
        <v>8.6310000000000056</v>
      </c>
      <c r="BD253">
        <f>VLOOKUP(A253,[1]RHe!$B$1:$E$65536,4,0)</f>
        <v>33.1</v>
      </c>
      <c r="BG253" s="5"/>
      <c r="BH253" s="5"/>
      <c r="BI253" s="5"/>
      <c r="BJ253" s="5"/>
      <c r="BK253" s="5"/>
      <c r="BL253" s="5"/>
      <c r="BM253" s="5"/>
    </row>
    <row r="254" spans="1:65" customFormat="1">
      <c r="A254" s="5" t="s">
        <v>306</v>
      </c>
      <c r="B254" s="5">
        <v>1120308</v>
      </c>
      <c r="C254" s="5">
        <v>6.86</v>
      </c>
      <c r="D254" s="5">
        <v>3.79</v>
      </c>
      <c r="E254" s="5">
        <v>11.1</v>
      </c>
      <c r="F254" s="5">
        <v>33.9</v>
      </c>
      <c r="G254" s="5">
        <v>89.4</v>
      </c>
      <c r="H254" s="5">
        <v>242</v>
      </c>
      <c r="I254" s="5"/>
      <c r="J254" s="5">
        <v>3.7</v>
      </c>
      <c r="K254" s="5">
        <v>16</v>
      </c>
      <c r="L254" s="5">
        <v>10</v>
      </c>
      <c r="M254" s="5">
        <v>92</v>
      </c>
      <c r="N254" s="5">
        <v>0.5</v>
      </c>
      <c r="O254" s="5">
        <v>142</v>
      </c>
      <c r="P254" s="5">
        <v>125</v>
      </c>
      <c r="Q254" s="5">
        <v>142</v>
      </c>
      <c r="R254" s="5">
        <v>52.65</v>
      </c>
      <c r="S254" s="5">
        <v>50.2</v>
      </c>
      <c r="T254" s="5">
        <f t="shared" si="12"/>
        <v>2.4499999999999957</v>
      </c>
      <c r="U254" s="5">
        <v>240</v>
      </c>
      <c r="V254" s="5">
        <v>44</v>
      </c>
      <c r="W254" s="5">
        <v>18</v>
      </c>
      <c r="X254" s="5"/>
      <c r="Y254" s="5">
        <v>2640</v>
      </c>
      <c r="Z254" s="5">
        <v>6.52</v>
      </c>
      <c r="AA254" s="5">
        <v>5.3</v>
      </c>
      <c r="AB254" s="5">
        <v>140</v>
      </c>
      <c r="AC254" s="5">
        <v>3.4</v>
      </c>
      <c r="AD254" s="5"/>
      <c r="AE254" s="5">
        <v>8.5</v>
      </c>
      <c r="AF254">
        <f t="shared" si="13"/>
        <v>21.25</v>
      </c>
      <c r="AG254" s="5">
        <v>2.5</v>
      </c>
      <c r="AH254" s="5">
        <f>VLOOKUP(A254,[1]HDLAB!$D$1:$BI$65536,58,0)</f>
        <v>0.59</v>
      </c>
      <c r="AI254" s="5">
        <f>VLOOKUP(A254,[1]HDLAB!$D$1:$BK$65536,60,0)</f>
        <v>0.89</v>
      </c>
      <c r="AJ254" s="8">
        <f>VLOOKUP(A254,[1]HDLAB!$D$1:$CA$65536,76,0)</f>
        <v>1.100608533318449</v>
      </c>
      <c r="AK254" s="5"/>
      <c r="AL254" s="5"/>
      <c r="AM254" s="5">
        <v>53</v>
      </c>
      <c r="AN254" s="5">
        <v>231</v>
      </c>
      <c r="AO254" s="5">
        <v>589.70000000000005</v>
      </c>
      <c r="AP254" s="9">
        <f>VLOOKUP(A254,[1]TAST!$B$1:$F$65536,5,0)</f>
        <v>0.22943722943722944</v>
      </c>
      <c r="AQ254" s="5"/>
      <c r="AR254" s="5"/>
      <c r="AS254" s="5"/>
      <c r="AT254" s="5">
        <f>VLOOKUP(A254,[1]HDLAB!$D$1:$BS$65536,68,0)</f>
        <v>0</v>
      </c>
      <c r="AU254" s="5"/>
      <c r="AV254" s="5">
        <v>1.56</v>
      </c>
      <c r="AW254" s="5">
        <v>5.0999999999999996</v>
      </c>
      <c r="AX254" s="5"/>
      <c r="AY254" s="5"/>
      <c r="AZ254" s="5">
        <v>0</v>
      </c>
      <c r="BA254" s="5">
        <v>50</v>
      </c>
      <c r="BB254" s="10">
        <f t="shared" si="14"/>
        <v>4.8804780876493939E-2</v>
      </c>
      <c r="BC254" s="11">
        <f t="shared" si="15"/>
        <v>10.289999999999981</v>
      </c>
      <c r="BD254">
        <f>VLOOKUP(A254,[1]RHe!$B$1:$E$65536,4,0)</f>
        <v>33.1</v>
      </c>
      <c r="BG254" s="5"/>
      <c r="BH254" s="5"/>
      <c r="BI254" s="5"/>
      <c r="BJ254" s="5"/>
      <c r="BK254" s="5"/>
      <c r="BL254" s="5"/>
      <c r="BM254" s="5"/>
    </row>
    <row r="255" spans="1:65" customFormat="1">
      <c r="A255" s="5" t="s">
        <v>307</v>
      </c>
      <c r="B255" s="5">
        <v>1120308</v>
      </c>
      <c r="C255" s="5">
        <v>4.97</v>
      </c>
      <c r="D255" s="5">
        <v>3.89</v>
      </c>
      <c r="E255" s="5">
        <v>10.1</v>
      </c>
      <c r="F255" s="5">
        <v>32.5</v>
      </c>
      <c r="G255" s="5">
        <v>83.5</v>
      </c>
      <c r="H255" s="5">
        <v>222</v>
      </c>
      <c r="I255" s="5"/>
      <c r="J255" s="5">
        <v>3.9</v>
      </c>
      <c r="K255" s="5">
        <v>12</v>
      </c>
      <c r="L255" s="5">
        <v>7</v>
      </c>
      <c r="M255" s="5">
        <v>44</v>
      </c>
      <c r="N255" s="5">
        <v>0.4</v>
      </c>
      <c r="O255" s="5">
        <v>150</v>
      </c>
      <c r="P255" s="5">
        <v>187</v>
      </c>
      <c r="Q255" s="5">
        <v>198</v>
      </c>
      <c r="R255" s="5">
        <v>67.5</v>
      </c>
      <c r="S255" s="5">
        <v>65.2</v>
      </c>
      <c r="T255" s="5">
        <f t="shared" si="12"/>
        <v>2.2999999999999972</v>
      </c>
      <c r="U255" s="5">
        <v>220</v>
      </c>
      <c r="V255" s="5">
        <v>78</v>
      </c>
      <c r="W255" s="5">
        <v>18</v>
      </c>
      <c r="X255" s="5"/>
      <c r="Y255" s="5">
        <v>2640</v>
      </c>
      <c r="Z255" s="5">
        <v>8.59</v>
      </c>
      <c r="AA255" s="5">
        <v>7.4</v>
      </c>
      <c r="AB255" s="5">
        <v>137</v>
      </c>
      <c r="AC255" s="5">
        <v>5.4</v>
      </c>
      <c r="AD255" s="5"/>
      <c r="AE255" s="5">
        <v>8.6</v>
      </c>
      <c r="AF255">
        <f t="shared" si="13"/>
        <v>49.019999999999996</v>
      </c>
      <c r="AG255" s="5">
        <v>5.7</v>
      </c>
      <c r="AH255" s="5">
        <f>VLOOKUP(A255,[1]HDLAB!$D$1:$BI$65536,58,0)</f>
        <v>0.77</v>
      </c>
      <c r="AI255" s="5">
        <f>VLOOKUP(A255,[1]HDLAB!$D$1:$BK$65536,60,0)</f>
        <v>1.47</v>
      </c>
      <c r="AJ255" s="8">
        <f>VLOOKUP(A255,[1]HDLAB!$D$1:$CA$65536,76,0)</f>
        <v>1.7150285479032903</v>
      </c>
      <c r="AK255" s="5"/>
      <c r="AL255" s="5"/>
      <c r="AM255" s="5">
        <v>49</v>
      </c>
      <c r="AN255" s="5">
        <v>245</v>
      </c>
      <c r="AO255" s="5">
        <v>678.7</v>
      </c>
      <c r="AP255" s="9">
        <f>VLOOKUP(A255,[1]TAST!$B$1:$F$65536,5,0)</f>
        <v>0.2</v>
      </c>
      <c r="AQ255" s="5"/>
      <c r="AR255" s="5"/>
      <c r="AS255" s="5"/>
      <c r="AT255" s="5">
        <f>VLOOKUP(A255,[1]HDLAB!$D$1:$BS$65536,68,0)</f>
        <v>0</v>
      </c>
      <c r="AU255" s="5"/>
      <c r="AV255" s="5">
        <v>1.37</v>
      </c>
      <c r="AW255" s="5">
        <v>7.2</v>
      </c>
      <c r="AX255" s="5"/>
      <c r="AY255" s="5"/>
      <c r="AZ255" s="5">
        <v>0</v>
      </c>
      <c r="BA255" s="5">
        <v>50</v>
      </c>
      <c r="BB255" s="10">
        <f t="shared" si="14"/>
        <v>3.5276073619631858E-2</v>
      </c>
      <c r="BC255" s="11">
        <f t="shared" si="15"/>
        <v>9.4529999999999887</v>
      </c>
      <c r="BD255">
        <f>VLOOKUP(A255,[1]RHe!$B$1:$E$65536,4,0)</f>
        <v>27.7</v>
      </c>
      <c r="BG255" s="5"/>
      <c r="BH255" s="5"/>
      <c r="BI255" s="5"/>
      <c r="BJ255" s="5"/>
      <c r="BK255" s="5"/>
      <c r="BL255" s="5"/>
      <c r="BM255" s="5"/>
    </row>
    <row r="256" spans="1:65" customFormat="1">
      <c r="A256" s="5" t="s">
        <v>308</v>
      </c>
      <c r="B256" s="5">
        <v>1120307</v>
      </c>
      <c r="C256" s="5">
        <v>9.7200000000000006</v>
      </c>
      <c r="D256" s="5">
        <v>3.27</v>
      </c>
      <c r="E256" s="5">
        <v>10.1</v>
      </c>
      <c r="F256" s="5">
        <v>30.1</v>
      </c>
      <c r="G256" s="5">
        <v>92</v>
      </c>
      <c r="H256" s="5">
        <v>349</v>
      </c>
      <c r="I256" s="5"/>
      <c r="J256" s="5">
        <v>3.9</v>
      </c>
      <c r="K256" s="5">
        <v>19</v>
      </c>
      <c r="L256" s="5">
        <v>23</v>
      </c>
      <c r="M256" s="5">
        <v>127</v>
      </c>
      <c r="N256" s="5">
        <v>0.7</v>
      </c>
      <c r="O256" s="5">
        <v>136</v>
      </c>
      <c r="P256" s="5">
        <v>119</v>
      </c>
      <c r="Q256" s="5">
        <v>136</v>
      </c>
      <c r="R256" s="5">
        <v>65.8</v>
      </c>
      <c r="S256" s="5">
        <v>64.3</v>
      </c>
      <c r="T256" s="5">
        <f t="shared" si="12"/>
        <v>1.5</v>
      </c>
      <c r="U256" s="5">
        <v>230</v>
      </c>
      <c r="V256" s="5">
        <v>67</v>
      </c>
      <c r="W256" s="5">
        <v>17</v>
      </c>
      <c r="X256" s="5"/>
      <c r="Y256" s="5">
        <v>2640</v>
      </c>
      <c r="Z256" s="5">
        <v>11.71</v>
      </c>
      <c r="AA256" s="5">
        <v>6.4</v>
      </c>
      <c r="AB256" s="5">
        <v>139</v>
      </c>
      <c r="AC256" s="5">
        <v>5.0999999999999996</v>
      </c>
      <c r="AD256" s="5"/>
      <c r="AE256" s="5">
        <v>9</v>
      </c>
      <c r="AF256">
        <f t="shared" si="13"/>
        <v>44.1</v>
      </c>
      <c r="AG256" s="5">
        <v>4.9000000000000004</v>
      </c>
      <c r="AH256" s="5">
        <f>VLOOKUP(A256,[1]HDLAB!$D$1:$BI$65536,58,0)</f>
        <v>0.75</v>
      </c>
      <c r="AI256" s="5">
        <f>VLOOKUP(A256,[1]HDLAB!$D$1:$BK$65536,60,0)</f>
        <v>1.37</v>
      </c>
      <c r="AJ256" s="8">
        <f>VLOOKUP(A256,[1]HDLAB!$D$1:$CA$65536,76,0)</f>
        <v>1.5727697881493719</v>
      </c>
      <c r="AK256" s="5"/>
      <c r="AL256" s="5"/>
      <c r="AM256" s="5">
        <v>71</v>
      </c>
      <c r="AN256" s="5">
        <v>225</v>
      </c>
      <c r="AO256" s="5">
        <v>802.9</v>
      </c>
      <c r="AP256" s="9">
        <f>VLOOKUP(A256,[1]TAST!$B$1:$F$65536,5,0)</f>
        <v>0.31555555555555553</v>
      </c>
      <c r="AQ256" s="5"/>
      <c r="AR256" s="5"/>
      <c r="AS256" s="5"/>
      <c r="AT256" s="5">
        <f>VLOOKUP(A256,[1]HDLAB!$D$1:$BS$65536,68,0)</f>
        <v>0</v>
      </c>
      <c r="AU256" s="5"/>
      <c r="AV256" s="5">
        <v>1.33</v>
      </c>
      <c r="AW256" s="5"/>
      <c r="AX256" s="5"/>
      <c r="AY256" s="5"/>
      <c r="AZ256" s="5">
        <v>0</v>
      </c>
      <c r="BA256" s="5">
        <v>25</v>
      </c>
      <c r="BB256" s="10">
        <f t="shared" si="14"/>
        <v>2.3328149300155521E-2</v>
      </c>
      <c r="BC256" s="11">
        <f t="shared" si="15"/>
        <v>6.2549999999999999</v>
      </c>
      <c r="BD256">
        <f>VLOOKUP(A256,[1]RHe!$B$1:$E$65536,4,0)</f>
        <v>32.6</v>
      </c>
      <c r="BG256" s="5"/>
      <c r="BH256" s="5"/>
      <c r="BI256" s="5"/>
      <c r="BJ256" s="5"/>
      <c r="BK256" s="5"/>
      <c r="BL256" s="5"/>
      <c r="BM256" s="5"/>
    </row>
    <row r="257" spans="1:65" customFormat="1">
      <c r="A257" s="5" t="s">
        <v>309</v>
      </c>
      <c r="B257" s="5">
        <v>1120307</v>
      </c>
      <c r="C257" s="5">
        <v>7.89</v>
      </c>
      <c r="D257" s="5">
        <v>3.28</v>
      </c>
      <c r="E257" s="5">
        <v>10.8</v>
      </c>
      <c r="F257" s="5">
        <v>30.9</v>
      </c>
      <c r="G257" s="5">
        <v>94.2</v>
      </c>
      <c r="H257" s="5">
        <v>130</v>
      </c>
      <c r="I257" s="5"/>
      <c r="J257" s="5">
        <v>4.5999999999999996</v>
      </c>
      <c r="K257" s="5">
        <v>10</v>
      </c>
      <c r="L257" s="5">
        <v>6</v>
      </c>
      <c r="M257" s="5">
        <v>38</v>
      </c>
      <c r="N257" s="5">
        <v>0.9</v>
      </c>
      <c r="O257" s="5">
        <v>201</v>
      </c>
      <c r="P257" s="5">
        <v>157</v>
      </c>
      <c r="Q257" s="5">
        <v>158</v>
      </c>
      <c r="R257" s="5">
        <v>68.75</v>
      </c>
      <c r="S257" s="5">
        <v>65.150000000000006</v>
      </c>
      <c r="T257" s="5">
        <f t="shared" si="12"/>
        <v>3.5999999999999943</v>
      </c>
      <c r="U257" s="5">
        <v>240</v>
      </c>
      <c r="V257" s="5">
        <v>66</v>
      </c>
      <c r="W257" s="5">
        <v>19</v>
      </c>
      <c r="X257" s="5"/>
      <c r="Y257" s="5">
        <v>2640</v>
      </c>
      <c r="Z257" s="5">
        <v>13.83</v>
      </c>
      <c r="AA257" s="5">
        <v>7.2</v>
      </c>
      <c r="AB257" s="5">
        <v>139</v>
      </c>
      <c r="AC257" s="5">
        <v>5.8</v>
      </c>
      <c r="AD257" s="5"/>
      <c r="AE257" s="5">
        <v>9</v>
      </c>
      <c r="AF257">
        <f t="shared" si="13"/>
        <v>55.800000000000004</v>
      </c>
      <c r="AG257" s="5">
        <v>6.2</v>
      </c>
      <c r="AH257" s="5">
        <f>VLOOKUP(A257,[1]HDLAB!$D$1:$BI$65536,58,0)</f>
        <v>0.71</v>
      </c>
      <c r="AI257" s="5">
        <f>VLOOKUP(A257,[1]HDLAB!$D$1:$BK$65536,60,0)</f>
        <v>1.25</v>
      </c>
      <c r="AJ257" s="8">
        <f>VLOOKUP(A257,[1]HDLAB!$D$1:$CA$65536,76,0)</f>
        <v>1.5284041141009317</v>
      </c>
      <c r="AK257" s="5"/>
      <c r="AL257" s="5"/>
      <c r="AM257" s="5">
        <v>65</v>
      </c>
      <c r="AN257" s="5">
        <v>224</v>
      </c>
      <c r="AO257" s="5">
        <v>680.8</v>
      </c>
      <c r="AP257" s="9">
        <f>VLOOKUP(A257,[1]TAST!$B$1:$F$65536,5,0)</f>
        <v>0.29017857142857145</v>
      </c>
      <c r="AQ257" s="5"/>
      <c r="AR257" s="5"/>
      <c r="AS257" s="5"/>
      <c r="AT257" s="5">
        <f>VLOOKUP(A257,[1]HDLAB!$D$1:$BS$65536,68,0)</f>
        <v>0</v>
      </c>
      <c r="AU257" s="5"/>
      <c r="AV257" s="5">
        <v>1.2</v>
      </c>
      <c r="AW257" s="5">
        <v>6.2</v>
      </c>
      <c r="AX257" s="5"/>
      <c r="AY257" s="5"/>
      <c r="AZ257" s="5">
        <v>0</v>
      </c>
      <c r="BA257" s="5">
        <v>25</v>
      </c>
      <c r="BB257" s="10">
        <f t="shared" si="14"/>
        <v>5.5257099002302287E-2</v>
      </c>
      <c r="BC257" s="11">
        <f t="shared" si="15"/>
        <v>15.011999999999976</v>
      </c>
      <c r="BD257">
        <f>VLOOKUP(A257,[1]RHe!$B$1:$E$65536,4,0)</f>
        <v>36.700000000000003</v>
      </c>
      <c r="BG257" s="5"/>
      <c r="BH257" s="5"/>
      <c r="BI257" s="5"/>
      <c r="BJ257" s="5"/>
      <c r="BK257" s="5"/>
      <c r="BL257" s="5"/>
      <c r="BM257" s="5"/>
    </row>
    <row r="258" spans="1:65" customFormat="1">
      <c r="A258" s="5" t="s">
        <v>310</v>
      </c>
      <c r="B258" s="5">
        <v>1120308</v>
      </c>
      <c r="C258" s="5">
        <v>6.84</v>
      </c>
      <c r="D258" s="5">
        <v>3.45</v>
      </c>
      <c r="E258" s="5">
        <v>10.9</v>
      </c>
      <c r="F258" s="5">
        <v>32.200000000000003</v>
      </c>
      <c r="G258" s="5">
        <v>93.3</v>
      </c>
      <c r="H258" s="5">
        <v>240</v>
      </c>
      <c r="I258" s="5"/>
      <c r="J258" s="5">
        <v>4</v>
      </c>
      <c r="K258" s="5">
        <v>8</v>
      </c>
      <c r="L258" s="5">
        <v>9</v>
      </c>
      <c r="M258" s="5">
        <v>34</v>
      </c>
      <c r="N258" s="5">
        <v>0.8</v>
      </c>
      <c r="O258" s="5">
        <v>194</v>
      </c>
      <c r="P258" s="5">
        <v>68</v>
      </c>
      <c r="Q258" s="5">
        <v>185</v>
      </c>
      <c r="R258" s="5">
        <v>73.95</v>
      </c>
      <c r="S258" s="5">
        <v>70</v>
      </c>
      <c r="T258" s="5">
        <f t="shared" si="12"/>
        <v>3.9500000000000028</v>
      </c>
      <c r="U258" s="5">
        <v>240</v>
      </c>
      <c r="V258" s="5">
        <v>59</v>
      </c>
      <c r="W258" s="5">
        <v>19</v>
      </c>
      <c r="X258" s="5"/>
      <c r="Y258" s="5">
        <v>2640</v>
      </c>
      <c r="Z258" s="5">
        <v>8.73</v>
      </c>
      <c r="AA258" s="5">
        <v>8</v>
      </c>
      <c r="AB258" s="5">
        <v>134</v>
      </c>
      <c r="AC258" s="5">
        <v>4.2</v>
      </c>
      <c r="AD258" s="5"/>
      <c r="AE258" s="5">
        <v>8.1</v>
      </c>
      <c r="AF258">
        <f t="shared" si="13"/>
        <v>38.879999999999995</v>
      </c>
      <c r="AG258" s="5">
        <v>4.8</v>
      </c>
      <c r="AH258" s="5">
        <f>VLOOKUP(A258,[1]HDLAB!$D$1:$BI$65536,58,0)</f>
        <v>0.68</v>
      </c>
      <c r="AI258" s="5">
        <f>VLOOKUP(A258,[1]HDLAB!$D$1:$BK$65536,60,0)</f>
        <v>1.1299999999999999</v>
      </c>
      <c r="AJ258" s="8">
        <f>VLOOKUP(A258,[1]HDLAB!$D$1:$CA$65536,76,0)</f>
        <v>1.3998700629246466</v>
      </c>
      <c r="AK258" s="5"/>
      <c r="AL258" s="5"/>
      <c r="AM258" s="5">
        <v>88</v>
      </c>
      <c r="AN258" s="5">
        <v>274</v>
      </c>
      <c r="AO258" s="5">
        <v>166.3</v>
      </c>
      <c r="AP258" s="9">
        <f>VLOOKUP(A258,[1]TAST!$B$1:$F$65536,5,0)</f>
        <v>0.32116788321167883</v>
      </c>
      <c r="AQ258" s="5"/>
      <c r="AR258" s="5"/>
      <c r="AS258" s="5"/>
      <c r="AT258" s="5">
        <f>VLOOKUP(A258,[1]HDLAB!$D$1:$BS$65536,68,0)</f>
        <v>0</v>
      </c>
      <c r="AU258" s="5"/>
      <c r="AV258" s="5">
        <v>1.4</v>
      </c>
      <c r="AW258" s="5">
        <v>6.7</v>
      </c>
      <c r="AX258" s="5"/>
      <c r="AY258" s="5"/>
      <c r="AZ258" s="5">
        <v>0</v>
      </c>
      <c r="BA258" s="5">
        <v>50</v>
      </c>
      <c r="BB258" s="10">
        <f t="shared" si="14"/>
        <v>5.6428571428571467E-2</v>
      </c>
      <c r="BC258" s="11">
        <f t="shared" si="15"/>
        <v>15.879000000000012</v>
      </c>
      <c r="BD258">
        <f>VLOOKUP(A258,[1]RHe!$B$1:$E$65536,4,0)</f>
        <v>35.200000000000003</v>
      </c>
      <c r="BG258" s="5"/>
      <c r="BH258" s="5"/>
      <c r="BI258" s="5"/>
      <c r="BJ258" s="5"/>
      <c r="BK258" s="5"/>
      <c r="BL258" s="5"/>
      <c r="BM258" s="5"/>
    </row>
    <row r="259" spans="1:65" customFormat="1">
      <c r="A259" s="5" t="s">
        <v>311</v>
      </c>
      <c r="B259" s="5">
        <v>1120308</v>
      </c>
      <c r="C259" s="5">
        <v>6.09</v>
      </c>
      <c r="D259" s="5">
        <v>3.82</v>
      </c>
      <c r="E259" s="5">
        <v>11.7</v>
      </c>
      <c r="F259" s="5">
        <v>33.6</v>
      </c>
      <c r="G259" s="5">
        <v>88</v>
      </c>
      <c r="H259" s="5">
        <v>175</v>
      </c>
      <c r="I259" s="5"/>
      <c r="J259" s="5">
        <v>4.3</v>
      </c>
      <c r="K259" s="5">
        <v>32</v>
      </c>
      <c r="L259" s="5">
        <v>46</v>
      </c>
      <c r="M259" s="5">
        <v>108</v>
      </c>
      <c r="N259" s="5">
        <v>0.5</v>
      </c>
      <c r="O259" s="5">
        <v>139</v>
      </c>
      <c r="P259" s="5">
        <v>47</v>
      </c>
      <c r="Q259" s="5"/>
      <c r="R259" s="5">
        <v>52.2</v>
      </c>
      <c r="S259" s="5">
        <v>51.5</v>
      </c>
      <c r="T259" s="5">
        <f t="shared" si="12"/>
        <v>0.70000000000000284</v>
      </c>
      <c r="U259" s="5">
        <v>240</v>
      </c>
      <c r="V259" s="5">
        <v>53</v>
      </c>
      <c r="W259" s="5">
        <v>14</v>
      </c>
      <c r="X259" s="5"/>
      <c r="Y259" s="5">
        <v>2640</v>
      </c>
      <c r="Z259" s="5">
        <v>12.31</v>
      </c>
      <c r="AA259" s="5">
        <v>5.6</v>
      </c>
      <c r="AB259" s="5">
        <v>136</v>
      </c>
      <c r="AC259" s="5">
        <v>3.8</v>
      </c>
      <c r="AD259" s="5"/>
      <c r="AE259" s="5">
        <v>9.5</v>
      </c>
      <c r="AF259">
        <f t="shared" si="13"/>
        <v>44.65</v>
      </c>
      <c r="AG259" s="5">
        <v>4.7</v>
      </c>
      <c r="AH259" s="5">
        <f>VLOOKUP(A259,[1]HDLAB!$D$1:$BI$65536,58,0)</f>
        <v>0.74</v>
      </c>
      <c r="AI259" s="5">
        <f>VLOOKUP(A259,[1]HDLAB!$D$1:$BK$65536,60,0)</f>
        <v>1.33</v>
      </c>
      <c r="AJ259" s="8">
        <f>VLOOKUP(A259,[1]HDLAB!$D$1:$CA$65536,76,0)</f>
        <v>1.5021700287243531</v>
      </c>
      <c r="AK259" s="5"/>
      <c r="AL259" s="5"/>
      <c r="AM259" s="5">
        <v>85</v>
      </c>
      <c r="AN259" s="5">
        <v>274</v>
      </c>
      <c r="AO259" s="5">
        <v>76.3</v>
      </c>
      <c r="AP259" s="9">
        <f>VLOOKUP(A259,[1]TAST!$B$1:$F$65536,5,0)</f>
        <v>0.31021897810218979</v>
      </c>
      <c r="AQ259" s="5"/>
      <c r="AR259" s="5"/>
      <c r="AS259" s="5"/>
      <c r="AT259" s="5">
        <f>VLOOKUP(A259,[1]HDLAB!$D$1:$BS$65536,68,0)</f>
        <v>0</v>
      </c>
      <c r="AU259" s="5"/>
      <c r="AV259" s="5">
        <v>1.22</v>
      </c>
      <c r="AW259" s="5"/>
      <c r="AX259" s="5"/>
      <c r="AY259" s="5"/>
      <c r="AZ259" s="5">
        <v>0.25</v>
      </c>
      <c r="BA259" s="5">
        <v>25</v>
      </c>
      <c r="BB259" s="10">
        <f t="shared" si="14"/>
        <v>1.3592233009708793E-2</v>
      </c>
      <c r="BC259" s="11">
        <f t="shared" si="15"/>
        <v>2.8560000000000114</v>
      </c>
      <c r="BD259">
        <f>VLOOKUP(A259,[1]RHe!$B$1:$E$65536,4,0)</f>
        <v>34.200000000000003</v>
      </c>
      <c r="BG259" s="5"/>
      <c r="BH259" s="5"/>
      <c r="BI259" s="5"/>
      <c r="BJ259" s="5"/>
      <c r="BK259" s="5"/>
      <c r="BL259" s="5"/>
      <c r="BM259" s="5"/>
    </row>
    <row r="260" spans="1:65" customFormat="1">
      <c r="A260" s="5" t="s">
        <v>312</v>
      </c>
      <c r="B260" s="5">
        <v>1120310</v>
      </c>
      <c r="C260" s="5">
        <v>6.88</v>
      </c>
      <c r="D260" s="5">
        <v>3.24</v>
      </c>
      <c r="E260" s="5">
        <v>10.8</v>
      </c>
      <c r="F260" s="5">
        <v>31.9</v>
      </c>
      <c r="G260" s="5">
        <v>98.5</v>
      </c>
      <c r="H260" s="5">
        <v>186</v>
      </c>
      <c r="I260" s="5"/>
      <c r="J260" s="5">
        <v>4</v>
      </c>
      <c r="K260" s="5">
        <v>22</v>
      </c>
      <c r="L260" s="5">
        <v>28</v>
      </c>
      <c r="M260" s="5">
        <v>67</v>
      </c>
      <c r="N260" s="5">
        <v>0.8</v>
      </c>
      <c r="O260" s="5">
        <v>179</v>
      </c>
      <c r="P260" s="5">
        <v>75</v>
      </c>
      <c r="Q260" s="5"/>
      <c r="R260" s="5">
        <v>59.6</v>
      </c>
      <c r="S260" s="5">
        <v>59.6</v>
      </c>
      <c r="T260" s="5">
        <f t="shared" ref="T260:T262" si="16">R260-S260</f>
        <v>0</v>
      </c>
      <c r="U260" s="5">
        <v>210</v>
      </c>
      <c r="V260" s="5">
        <v>64</v>
      </c>
      <c r="W260" s="5">
        <v>20</v>
      </c>
      <c r="X260" s="5"/>
      <c r="Y260" s="5">
        <v>2640</v>
      </c>
      <c r="Z260" s="5">
        <v>9.34</v>
      </c>
      <c r="AA260" s="5">
        <v>7.1</v>
      </c>
      <c r="AB260" s="5">
        <v>141</v>
      </c>
      <c r="AC260" s="5">
        <v>5.2</v>
      </c>
      <c r="AD260" s="5"/>
      <c r="AE260" s="5">
        <v>7.9</v>
      </c>
      <c r="AF260">
        <f t="shared" ref="AF260:AF262" si="17">AE260*AG260</f>
        <v>32.39</v>
      </c>
      <c r="AG260" s="5">
        <v>4.0999999999999996</v>
      </c>
      <c r="AH260" s="5">
        <f>VLOOKUP(A260,[1]HDLAB!$D$1:$BI$65536,58,0)</f>
        <v>0.69</v>
      </c>
      <c r="AI260" s="5">
        <f>VLOOKUP(A260,[1]HDLAB!$D$1:$BK$65536,60,0)</f>
        <v>1.1599999999999999</v>
      </c>
      <c r="AJ260" s="8">
        <f>VLOOKUP(A260,[1]HDLAB!$D$1:$CA$65536,76,0)</f>
        <v>1.2570220254157516</v>
      </c>
      <c r="AK260" s="5"/>
      <c r="AL260" s="5"/>
      <c r="AM260" s="5">
        <v>39</v>
      </c>
      <c r="AN260" s="5">
        <v>244</v>
      </c>
      <c r="AO260" s="5">
        <v>506.6</v>
      </c>
      <c r="AP260" s="9">
        <f>VLOOKUP(A260,[1]TAST!$B$1:$F$65536,5,0)</f>
        <v>0.1598360655737705</v>
      </c>
      <c r="AQ260" s="5"/>
      <c r="AR260" s="5"/>
      <c r="AS260" s="5"/>
      <c r="AT260" s="5">
        <f>VLOOKUP(A260,[1]HDLAB!$D$1:$BS$65536,68,0)</f>
        <v>0</v>
      </c>
      <c r="AU260" s="5"/>
      <c r="AV260" s="5">
        <v>1.1599999999999999</v>
      </c>
      <c r="AW260" s="5"/>
      <c r="AX260" s="5"/>
      <c r="AY260" s="5"/>
      <c r="AZ260" s="5">
        <v>0</v>
      </c>
      <c r="BA260" s="5">
        <v>50</v>
      </c>
      <c r="BB260" s="10">
        <f t="shared" ref="BB260:BB262" si="18">T260/S260</f>
        <v>0</v>
      </c>
      <c r="BC260" s="11">
        <f t="shared" ref="BC260:BC262" si="19">(T260*AB260*6)/(2*100)</f>
        <v>0</v>
      </c>
      <c r="BD260">
        <f>VLOOKUP(A260,[1]RHe!$B$1:$E$65536,4,0)</f>
        <v>38.5</v>
      </c>
      <c r="BG260" s="5"/>
      <c r="BH260" s="5"/>
      <c r="BI260" s="5"/>
      <c r="BJ260" s="5"/>
      <c r="BK260" s="5"/>
      <c r="BL260" s="5"/>
      <c r="BM260" s="5"/>
    </row>
    <row r="261" spans="1:65" customFormat="1">
      <c r="A261" s="5" t="s">
        <v>313</v>
      </c>
      <c r="B261" s="5">
        <v>1120309</v>
      </c>
      <c r="C261" s="5">
        <v>6.52</v>
      </c>
      <c r="D261" s="5">
        <v>2.61</v>
      </c>
      <c r="E261" s="5">
        <v>8.5</v>
      </c>
      <c r="F261" s="5">
        <v>25.7</v>
      </c>
      <c r="G261" s="5">
        <v>98.5</v>
      </c>
      <c r="H261" s="5">
        <v>219</v>
      </c>
      <c r="I261" s="5"/>
      <c r="J261" s="5">
        <v>3.3</v>
      </c>
      <c r="K261" s="5">
        <v>14</v>
      </c>
      <c r="L261" s="5">
        <v>8</v>
      </c>
      <c r="M261" s="5">
        <v>56</v>
      </c>
      <c r="N261" s="5">
        <v>0.5</v>
      </c>
      <c r="O261" s="5">
        <v>128</v>
      </c>
      <c r="P261" s="5">
        <v>169</v>
      </c>
      <c r="Q261" s="5">
        <v>239</v>
      </c>
      <c r="R261" s="5">
        <v>49.5</v>
      </c>
      <c r="S261" s="5">
        <v>49.05</v>
      </c>
      <c r="T261" s="5">
        <f t="shared" si="16"/>
        <v>0.45000000000000284</v>
      </c>
      <c r="U261" s="5">
        <v>210</v>
      </c>
      <c r="V261" s="5">
        <v>67</v>
      </c>
      <c r="W261" s="5">
        <v>15</v>
      </c>
      <c r="X261" s="5"/>
      <c r="Y261" s="5">
        <v>2640</v>
      </c>
      <c r="Z261" s="5">
        <v>9.17</v>
      </c>
      <c r="AA261" s="5">
        <v>7.1</v>
      </c>
      <c r="AB261" s="5">
        <v>139</v>
      </c>
      <c r="AC261" s="5">
        <v>4.3</v>
      </c>
      <c r="AD261" s="5"/>
      <c r="AE261" s="5">
        <v>8.6999999999999993</v>
      </c>
      <c r="AF261">
        <f t="shared" si="17"/>
        <v>44.36999999999999</v>
      </c>
      <c r="AG261" s="5">
        <v>5.0999999999999996</v>
      </c>
      <c r="AH261" s="5">
        <f>VLOOKUP(A261,[1]HDLAB!$D$1:$BI$65536,58,0)</f>
        <v>0.78</v>
      </c>
      <c r="AI261" s="5">
        <f>VLOOKUP(A261,[1]HDLAB!$D$1:$BK$65536,60,0)</f>
        <v>1.5</v>
      </c>
      <c r="AJ261" s="8">
        <f>VLOOKUP(A261,[1]HDLAB!$D$1:$CA$65536,76,0)</f>
        <v>1.6597584254888795</v>
      </c>
      <c r="AK261" s="5"/>
      <c r="AL261" s="5"/>
      <c r="AM261" s="5">
        <v>23</v>
      </c>
      <c r="AN261" s="5">
        <v>167</v>
      </c>
      <c r="AO261" s="5">
        <v>752</v>
      </c>
      <c r="AP261" s="9">
        <f>VLOOKUP(A261,[1]TAST!$B$1:$F$65536,5,0)</f>
        <v>0.1377245508982036</v>
      </c>
      <c r="AQ261" s="5"/>
      <c r="AR261" s="5"/>
      <c r="AS261" s="5"/>
      <c r="AT261" s="5">
        <f>VLOOKUP(A261,[1]HDLAB!$D$1:$BS$65536,68,0)</f>
        <v>0</v>
      </c>
      <c r="AU261" s="5"/>
      <c r="AV261" s="5">
        <v>1.3</v>
      </c>
      <c r="AW261" s="5">
        <v>6.2</v>
      </c>
      <c r="AX261" s="5"/>
      <c r="AY261" s="5"/>
      <c r="AZ261" s="5">
        <v>0</v>
      </c>
      <c r="BA261" s="5">
        <v>50</v>
      </c>
      <c r="BB261" s="10">
        <f t="shared" si="18"/>
        <v>9.1743119266055623E-3</v>
      </c>
      <c r="BC261" s="11">
        <f t="shared" si="19"/>
        <v>1.8765000000000116</v>
      </c>
      <c r="BD261">
        <f>VLOOKUP(A261,[1]RHe!$B$1:$E$65536,4,0)</f>
        <v>32</v>
      </c>
      <c r="BG261" s="5"/>
      <c r="BH261" s="5"/>
      <c r="BI261" s="5"/>
      <c r="BJ261" s="5"/>
      <c r="BK261" s="5"/>
      <c r="BL261" s="5"/>
      <c r="BM261" s="5"/>
    </row>
    <row r="262" spans="1:65" customFormat="1">
      <c r="A262" s="5" t="s">
        <v>314</v>
      </c>
      <c r="B262" s="5">
        <v>1120311</v>
      </c>
      <c r="C262" s="5">
        <v>5.7</v>
      </c>
      <c r="D262" s="5">
        <v>3.45</v>
      </c>
      <c r="E262" s="5">
        <v>9.6</v>
      </c>
      <c r="F262" s="5">
        <v>29.5</v>
      </c>
      <c r="G262" s="5">
        <v>85.5</v>
      </c>
      <c r="H262" s="5">
        <v>237</v>
      </c>
      <c r="I262" s="5"/>
      <c r="J262" s="5">
        <v>2.9</v>
      </c>
      <c r="K262" s="5">
        <v>16</v>
      </c>
      <c r="L262" s="5">
        <v>14</v>
      </c>
      <c r="M262" s="5">
        <v>87</v>
      </c>
      <c r="N262" s="5">
        <v>0.5</v>
      </c>
      <c r="O262" s="5">
        <v>169</v>
      </c>
      <c r="P262" s="5">
        <v>143</v>
      </c>
      <c r="Q262" s="5"/>
      <c r="R262" s="5">
        <v>56.5</v>
      </c>
      <c r="S262" s="5">
        <v>56.5</v>
      </c>
      <c r="T262" s="5">
        <f t="shared" si="16"/>
        <v>0</v>
      </c>
      <c r="U262" s="5">
        <v>240</v>
      </c>
      <c r="V262" s="5">
        <v>49</v>
      </c>
      <c r="W262" s="5">
        <v>15</v>
      </c>
      <c r="X262" s="5"/>
      <c r="Y262" s="5">
        <v>5520</v>
      </c>
      <c r="Z262" s="5">
        <v>6.67</v>
      </c>
      <c r="AA262" s="5">
        <v>7.8</v>
      </c>
      <c r="AB262" s="5">
        <v>136</v>
      </c>
      <c r="AC262" s="5">
        <v>3.9</v>
      </c>
      <c r="AD262" s="5"/>
      <c r="AE262" s="5">
        <v>7.3</v>
      </c>
      <c r="AF262">
        <f t="shared" si="17"/>
        <v>31.389999999999997</v>
      </c>
      <c r="AG262" s="5">
        <v>4.3</v>
      </c>
      <c r="AH262" s="5">
        <f>VLOOKUP(A262,[1]HDLAB!$D$1:$BI$65536,58,0)</f>
        <v>0.69</v>
      </c>
      <c r="AI262" s="5">
        <f>VLOOKUP(A262,[1]HDLAB!$D$1:$BK$65536,60,0)</f>
        <v>1.18</v>
      </c>
      <c r="AJ262" s="8">
        <f>VLOOKUP(A262,[1]HDLAB!$D$1:$CA$65536,76,0)</f>
        <v>1.2941803783353869</v>
      </c>
      <c r="AK262" s="5"/>
      <c r="AL262" s="5"/>
      <c r="AM262" s="5">
        <v>29</v>
      </c>
      <c r="AN262" s="5">
        <v>173</v>
      </c>
      <c r="AO262" s="5">
        <v>895</v>
      </c>
      <c r="AP262" s="9">
        <f>VLOOKUP(A262,[1]TAST!$B$1:$F$65536,5,0)</f>
        <v>0.16763005780346821</v>
      </c>
      <c r="AQ262" s="5"/>
      <c r="AR262" s="5"/>
      <c r="AS262" s="5"/>
      <c r="AT262" s="5">
        <f>VLOOKUP(A262,[1]HDLAB!$D$1:$BS$65536,68,0)</f>
        <v>0</v>
      </c>
      <c r="AU262" s="5"/>
      <c r="AV262" s="5">
        <v>0.88</v>
      </c>
      <c r="AW262" s="5"/>
      <c r="AX262" s="5"/>
      <c r="AY262" s="5"/>
      <c r="AZ262" s="5">
        <v>0</v>
      </c>
      <c r="BA262" s="5">
        <v>0</v>
      </c>
      <c r="BB262" s="10">
        <f t="shared" si="18"/>
        <v>0</v>
      </c>
      <c r="BC262" s="11">
        <f t="shared" si="19"/>
        <v>0</v>
      </c>
      <c r="BD262">
        <f>VLOOKUP(A262,[1]RHe!$B$1:$E$65536,4,0)</f>
        <v>30.4</v>
      </c>
      <c r="BG262" s="5"/>
      <c r="BH262" s="5"/>
      <c r="BI262" s="5"/>
      <c r="BJ262" s="5"/>
      <c r="BK262" s="5"/>
      <c r="BL262" s="5"/>
      <c r="BM262" s="5"/>
    </row>
    <row r="263" spans="1:65" customForma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12"/>
      <c r="BG263" s="5"/>
      <c r="BH263" s="5"/>
      <c r="BI263" s="5"/>
      <c r="BJ263" s="5"/>
      <c r="BK263" s="5"/>
      <c r="BL263" s="5"/>
      <c r="BM263" s="5"/>
    </row>
    <row r="264" spans="1:65" customForma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12"/>
      <c r="BG264" s="5"/>
      <c r="BH264" s="5"/>
      <c r="BI264" s="5"/>
      <c r="BJ264" s="5"/>
      <c r="BK264" s="5"/>
      <c r="BL264" s="5"/>
      <c r="BM264" s="5"/>
    </row>
    <row r="265" spans="1:65" customForma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12"/>
      <c r="BG265" s="5"/>
      <c r="BH265" s="5"/>
      <c r="BI265" s="5"/>
      <c r="BJ265" s="5"/>
      <c r="BK265" s="5"/>
      <c r="BL265" s="5"/>
      <c r="BM265" s="5"/>
    </row>
    <row r="266" spans="1:65" customForma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12"/>
      <c r="BG266" s="5"/>
      <c r="BH266" s="5"/>
      <c r="BI266" s="5"/>
      <c r="BJ266" s="5"/>
      <c r="BK266" s="5"/>
      <c r="BL266" s="5"/>
      <c r="BM266" s="5"/>
    </row>
    <row r="267" spans="1:65" customForma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12"/>
      <c r="BG267" s="5"/>
      <c r="BH267" s="5"/>
      <c r="BI267" s="5"/>
      <c r="BJ267" s="5"/>
      <c r="BK267" s="5"/>
      <c r="BL267" s="5"/>
      <c r="BM267" s="5"/>
    </row>
    <row r="268" spans="1:65" customForma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12"/>
      <c r="BG268" s="5"/>
      <c r="BH268" s="5"/>
      <c r="BI268" s="5"/>
      <c r="BJ268" s="5"/>
      <c r="BK268" s="5"/>
      <c r="BL268" s="5"/>
      <c r="BM268" s="5"/>
    </row>
    <row r="269" spans="1:65" customForma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12"/>
      <c r="BG269" s="5"/>
      <c r="BH269" s="5"/>
      <c r="BI269" s="5"/>
      <c r="BJ269" s="5"/>
      <c r="BK269" s="5"/>
      <c r="BL269" s="5"/>
      <c r="BM269" s="5"/>
    </row>
    <row r="270" spans="1:65" customForma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12"/>
      <c r="BG270" s="5"/>
      <c r="BH270" s="5"/>
      <c r="BI270" s="5"/>
      <c r="BJ270" s="5"/>
      <c r="BK270" s="5"/>
      <c r="BL270" s="5"/>
      <c r="BM270" s="5"/>
    </row>
    <row r="271" spans="1:65" customForma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12"/>
      <c r="BG271" s="5"/>
      <c r="BH271" s="5"/>
      <c r="BI271" s="5"/>
      <c r="BJ271" s="5"/>
      <c r="BK271" s="5"/>
      <c r="BL271" s="5"/>
      <c r="BM271" s="5"/>
    </row>
    <row r="272" spans="1:65" customForma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12"/>
      <c r="BG272" s="5"/>
      <c r="BH272" s="5"/>
      <c r="BI272" s="5"/>
      <c r="BJ272" s="5"/>
      <c r="BK272" s="5"/>
      <c r="BL272" s="5"/>
      <c r="BM272" s="5"/>
    </row>
    <row r="273" spans="1:65" customForma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12"/>
      <c r="BG273" s="5"/>
      <c r="BH273" s="5"/>
      <c r="BI273" s="5"/>
      <c r="BJ273" s="5"/>
      <c r="BK273" s="5"/>
      <c r="BL273" s="5"/>
      <c r="BM273" s="5"/>
    </row>
    <row r="274" spans="1:65" customForma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12"/>
      <c r="BG274" s="5"/>
      <c r="BH274" s="5"/>
      <c r="BI274" s="5"/>
      <c r="BJ274" s="5"/>
      <c r="BK274" s="5"/>
      <c r="BL274" s="5"/>
      <c r="BM274" s="5"/>
    </row>
    <row r="275" spans="1:65" customForma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12"/>
      <c r="BG275" s="5"/>
      <c r="BH275" s="5"/>
      <c r="BI275" s="5"/>
      <c r="BJ275" s="5"/>
      <c r="BK275" s="5"/>
      <c r="BL275" s="5"/>
      <c r="BM275" s="5"/>
    </row>
    <row r="276" spans="1:65" customForma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12"/>
      <c r="BG276" s="5"/>
      <c r="BH276" s="5"/>
      <c r="BI276" s="5"/>
      <c r="BJ276" s="5"/>
      <c r="BK276" s="5"/>
      <c r="BL276" s="5"/>
      <c r="BM276" s="5"/>
    </row>
    <row r="277" spans="1:65" customForma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12"/>
      <c r="BG277" s="5"/>
      <c r="BH277" s="5"/>
      <c r="BI277" s="5"/>
      <c r="BJ277" s="5"/>
      <c r="BK277" s="5"/>
      <c r="BL277" s="5"/>
      <c r="BM277" s="5"/>
    </row>
    <row r="278" spans="1:65" customForma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12"/>
      <c r="BG278" s="5"/>
      <c r="BH278" s="5"/>
      <c r="BI278" s="5"/>
      <c r="BJ278" s="5"/>
      <c r="BK278" s="5"/>
      <c r="BL278" s="5"/>
      <c r="BM278" s="5"/>
    </row>
    <row r="279" spans="1:65" customFormat="1">
      <c r="BB279" s="12"/>
    </row>
    <row r="280" spans="1:65">
      <c r="A280"/>
      <c r="B280" t="s">
        <v>315</v>
      </c>
      <c r="C280" s="13">
        <f t="shared" ref="C280:BC280" si="20">AVERAGE(C3:C279)</f>
        <v>6.5648461538461511</v>
      </c>
      <c r="D280" s="13">
        <f t="shared" si="20"/>
        <v>3.5671923076923053</v>
      </c>
      <c r="E280" s="13">
        <f t="shared" si="20"/>
        <v>10.669999999999998</v>
      </c>
      <c r="F280" s="13">
        <f t="shared" si="20"/>
        <v>32.13192307692308</v>
      </c>
      <c r="G280" s="13">
        <f t="shared" si="20"/>
        <v>90.930769230769243</v>
      </c>
      <c r="H280" s="13">
        <f t="shared" si="20"/>
        <v>190.15384615384616</v>
      </c>
      <c r="I280" s="13" t="e">
        <f t="shared" si="20"/>
        <v>#DIV/0!</v>
      </c>
      <c r="J280" s="13">
        <f t="shared" si="20"/>
        <v>3.878076923076923</v>
      </c>
      <c r="K280" s="13">
        <f t="shared" si="20"/>
        <v>17.503846153846155</v>
      </c>
      <c r="L280" s="13">
        <f t="shared" si="20"/>
        <v>15.684615384615384</v>
      </c>
      <c r="M280" s="13">
        <f t="shared" si="20"/>
        <v>76.434615384615384</v>
      </c>
      <c r="N280" s="13">
        <f t="shared" si="20"/>
        <v>0.70230769230769163</v>
      </c>
      <c r="O280" s="13">
        <f t="shared" si="20"/>
        <v>158.04633204633205</v>
      </c>
      <c r="P280" s="13">
        <f t="shared" si="20"/>
        <v>154.44015444015443</v>
      </c>
      <c r="Q280" s="13">
        <f t="shared" si="20"/>
        <v>175.38562091503269</v>
      </c>
      <c r="R280" s="13">
        <f t="shared" si="20"/>
        <v>64.809615384615427</v>
      </c>
      <c r="S280" s="13">
        <f t="shared" si="20"/>
        <v>62.672307692307697</v>
      </c>
      <c r="T280" s="13">
        <f t="shared" si="20"/>
        <v>2.1373076923076919</v>
      </c>
      <c r="U280" s="13">
        <f t="shared" si="20"/>
        <v>234.17307692307693</v>
      </c>
      <c r="V280" s="13">
        <f t="shared" si="20"/>
        <v>72.723076923076917</v>
      </c>
      <c r="W280" s="13">
        <f t="shared" si="20"/>
        <v>18.207692307692309</v>
      </c>
      <c r="X280" s="13" t="e">
        <f t="shared" si="20"/>
        <v>#DIV/0!</v>
      </c>
      <c r="Y280" s="13">
        <f t="shared" si="20"/>
        <v>2772.9230769230771</v>
      </c>
      <c r="Z280" s="13">
        <f t="shared" si="20"/>
        <v>9.8894230769230731</v>
      </c>
      <c r="AA280" s="13">
        <f t="shared" si="20"/>
        <v>6.8300000000000027</v>
      </c>
      <c r="AB280" s="13">
        <f t="shared" si="20"/>
        <v>137.15</v>
      </c>
      <c r="AC280" s="13">
        <f t="shared" si="20"/>
        <v>4.6803846153846171</v>
      </c>
      <c r="AD280" s="13" t="e">
        <f t="shared" si="20"/>
        <v>#DIV/0!</v>
      </c>
      <c r="AE280" s="13">
        <f t="shared" si="20"/>
        <v>9.0311538461538454</v>
      </c>
      <c r="AF280" s="13">
        <f t="shared" si="20"/>
        <v>46.329692307692305</v>
      </c>
      <c r="AG280" s="13">
        <f t="shared" si="20"/>
        <v>5.1273076923076948</v>
      </c>
      <c r="AH280" s="13">
        <f t="shared" si="20"/>
        <v>0.75003846153846176</v>
      </c>
      <c r="AI280" s="13">
        <f t="shared" si="20"/>
        <v>1.3936153846153845</v>
      </c>
      <c r="AJ280" s="13">
        <f t="shared" si="20"/>
        <v>1.6547647281368871</v>
      </c>
      <c r="AK280" s="13" t="e">
        <f t="shared" si="20"/>
        <v>#DIV/0!</v>
      </c>
      <c r="AL280" s="13" t="e">
        <f t="shared" si="20"/>
        <v>#DIV/0!</v>
      </c>
      <c r="AM280" s="13">
        <f t="shared" si="20"/>
        <v>62.04615384615385</v>
      </c>
      <c r="AN280" s="13">
        <f t="shared" si="20"/>
        <v>239.90769230769232</v>
      </c>
      <c r="AO280" s="13">
        <f t="shared" si="20"/>
        <v>575.07846153846151</v>
      </c>
      <c r="AP280" s="13">
        <f t="shared" si="20"/>
        <v>0.26235846093931875</v>
      </c>
      <c r="AQ280" s="13" t="e">
        <f t="shared" si="20"/>
        <v>#DIV/0!</v>
      </c>
      <c r="AR280" s="13" t="e">
        <f t="shared" si="20"/>
        <v>#DIV/0!</v>
      </c>
      <c r="AS280" s="13" t="e">
        <f t="shared" si="20"/>
        <v>#DIV/0!</v>
      </c>
      <c r="AT280" s="13">
        <f t="shared" si="20"/>
        <v>62.823076923076925</v>
      </c>
      <c r="AU280" s="13" t="e">
        <f t="shared" si="20"/>
        <v>#DIV/0!</v>
      </c>
      <c r="AV280" s="13">
        <f t="shared" si="20"/>
        <v>1.3683076923076922</v>
      </c>
      <c r="AW280" s="13">
        <f t="shared" si="20"/>
        <v>6.7835937500000032</v>
      </c>
      <c r="AX280" s="13" t="e">
        <f t="shared" si="20"/>
        <v>#DIV/0!</v>
      </c>
      <c r="AY280" s="13" t="e">
        <f t="shared" si="20"/>
        <v>#DIV/0!</v>
      </c>
      <c r="AZ280" s="13">
        <f t="shared" si="20"/>
        <v>0.62884615384615383</v>
      </c>
      <c r="BA280" s="13">
        <f t="shared" si="20"/>
        <v>26.129807692307693</v>
      </c>
      <c r="BB280" s="14">
        <f t="shared" si="20"/>
        <v>3.4378900494864036E-2</v>
      </c>
      <c r="BC280" s="13">
        <f t="shared" si="20"/>
        <v>8.7831865384615408</v>
      </c>
      <c r="BD280" s="13"/>
      <c r="BG280" s="1"/>
      <c r="BH280" s="1"/>
      <c r="BI280" s="1"/>
      <c r="BJ280" s="1"/>
      <c r="BK280" s="1"/>
      <c r="BL280" s="1"/>
      <c r="BM280" s="1"/>
    </row>
    <row r="281" spans="1:65">
      <c r="A281"/>
      <c r="B281" t="s">
        <v>316</v>
      </c>
      <c r="C281" s="13">
        <f t="shared" ref="C281:BC281" si="21">STDEV(C3:C279)</f>
        <v>1.7946702451930643</v>
      </c>
      <c r="D281" s="13">
        <f t="shared" si="21"/>
        <v>0.56819449326792626</v>
      </c>
      <c r="E281" s="13">
        <f t="shared" si="21"/>
        <v>1.2677252908763041</v>
      </c>
      <c r="F281" s="13">
        <f t="shared" si="21"/>
        <v>3.7167080955355432</v>
      </c>
      <c r="G281" s="13">
        <f t="shared" si="21"/>
        <v>8.0604745748157018</v>
      </c>
      <c r="H281" s="13">
        <f t="shared" si="21"/>
        <v>53.943050412937225</v>
      </c>
      <c r="I281" s="13" t="e">
        <f t="shared" si="21"/>
        <v>#DIV/0!</v>
      </c>
      <c r="J281" s="13">
        <f t="shared" si="21"/>
        <v>0.32338125807696122</v>
      </c>
      <c r="K281" s="13">
        <f t="shared" si="21"/>
        <v>8.9012159496130288</v>
      </c>
      <c r="L281" s="13">
        <f t="shared" si="21"/>
        <v>11.482761708483567</v>
      </c>
      <c r="M281" s="13">
        <f t="shared" si="21"/>
        <v>27.811964347297739</v>
      </c>
      <c r="N281" s="13">
        <f t="shared" si="21"/>
        <v>0.1937101224087476</v>
      </c>
      <c r="O281" s="13">
        <f t="shared" si="21"/>
        <v>34.834795267091373</v>
      </c>
      <c r="P281" s="13">
        <f t="shared" si="21"/>
        <v>86.8291520008422</v>
      </c>
      <c r="Q281" s="13">
        <f t="shared" si="21"/>
        <v>68.87040883379666</v>
      </c>
      <c r="R281" s="13">
        <f t="shared" si="21"/>
        <v>12.425180865589617</v>
      </c>
      <c r="S281" s="13">
        <f t="shared" si="21"/>
        <v>12.058185130061236</v>
      </c>
      <c r="T281" s="13">
        <f t="shared" si="21"/>
        <v>0.967279581677291</v>
      </c>
      <c r="U281" s="13">
        <f t="shared" si="21"/>
        <v>10.057213078061674</v>
      </c>
      <c r="V281" s="13">
        <f t="shared" si="21"/>
        <v>17.424748469400051</v>
      </c>
      <c r="W281" s="13">
        <f t="shared" si="21"/>
        <v>6.118768081838275</v>
      </c>
      <c r="X281" s="13" t="e">
        <f t="shared" si="21"/>
        <v>#DIV/0!</v>
      </c>
      <c r="Y281" s="13">
        <f t="shared" si="21"/>
        <v>564.37815050079416</v>
      </c>
      <c r="Z281" s="13">
        <f t="shared" si="21"/>
        <v>2.023111267961863</v>
      </c>
      <c r="AA281" s="13">
        <f t="shared" si="21"/>
        <v>1.4796769969976498</v>
      </c>
      <c r="AB281" s="13">
        <f t="shared" si="21"/>
        <v>2.9651450119825413</v>
      </c>
      <c r="AC281" s="13">
        <f t="shared" si="21"/>
        <v>0.7315556005346282</v>
      </c>
      <c r="AD281" s="13" t="e">
        <f t="shared" si="21"/>
        <v>#DIV/0!</v>
      </c>
      <c r="AE281" s="13">
        <f t="shared" si="21"/>
        <v>0.9129646515635178</v>
      </c>
      <c r="AF281" s="13">
        <f t="shared" si="21"/>
        <v>14.704247249133386</v>
      </c>
      <c r="AG281" s="13">
        <f t="shared" si="21"/>
        <v>1.5616743259484924</v>
      </c>
      <c r="AH281" s="13">
        <f t="shared" si="21"/>
        <v>5.4895464553203557E-2</v>
      </c>
      <c r="AI281" s="13">
        <f t="shared" si="21"/>
        <v>0.27467215655175659</v>
      </c>
      <c r="AJ281" s="13">
        <f t="shared" si="21"/>
        <v>0.25648663829670615</v>
      </c>
      <c r="AK281" s="13" t="e">
        <f t="shared" si="21"/>
        <v>#DIV/0!</v>
      </c>
      <c r="AL281" s="13" t="e">
        <f t="shared" si="21"/>
        <v>#DIV/0!</v>
      </c>
      <c r="AM281" s="13">
        <f t="shared" si="21"/>
        <v>24.376981844298193</v>
      </c>
      <c r="AN281" s="13">
        <f t="shared" si="21"/>
        <v>43.998235512855828</v>
      </c>
      <c r="AO281" s="13">
        <f t="shared" si="21"/>
        <v>310.14116700710207</v>
      </c>
      <c r="AP281" s="13">
        <f t="shared" si="21"/>
        <v>0.10478255929433504</v>
      </c>
      <c r="AQ281" s="13" t="e">
        <f t="shared" si="21"/>
        <v>#DIV/0!</v>
      </c>
      <c r="AR281" s="13" t="e">
        <f t="shared" si="21"/>
        <v>#DIV/0!</v>
      </c>
      <c r="AS281" s="13" t="e">
        <f t="shared" si="21"/>
        <v>#DIV/0!</v>
      </c>
      <c r="AT281" s="13">
        <f t="shared" si="21"/>
        <v>235.01311769466292</v>
      </c>
      <c r="AU281" s="13" t="e">
        <f t="shared" si="21"/>
        <v>#DIV/0!</v>
      </c>
      <c r="AV281" s="13">
        <f t="shared" si="21"/>
        <v>0.1876069104173716</v>
      </c>
      <c r="AW281" s="13">
        <f t="shared" si="21"/>
        <v>1.2861942484263476</v>
      </c>
      <c r="AX281" s="13" t="e">
        <f t="shared" si="21"/>
        <v>#DIV/0!</v>
      </c>
      <c r="AY281" s="13" t="e">
        <f t="shared" si="21"/>
        <v>#DIV/0!</v>
      </c>
      <c r="AZ281" s="13">
        <f t="shared" si="21"/>
        <v>1.0288946234304785</v>
      </c>
      <c r="BA281" s="13">
        <f t="shared" si="21"/>
        <v>21.393112817555352</v>
      </c>
      <c r="BB281" s="15">
        <f t="shared" si="21"/>
        <v>1.4951920136651056E-2</v>
      </c>
      <c r="BC281" s="13">
        <f t="shared" si="21"/>
        <v>3.9545574772092622</v>
      </c>
      <c r="BD281" s="13"/>
      <c r="BG281" s="1"/>
      <c r="BH281" s="1"/>
      <c r="BI281" s="1"/>
      <c r="BJ281" s="1"/>
      <c r="BK281" s="1"/>
      <c r="BL281" s="1"/>
      <c r="BM281" s="1"/>
    </row>
    <row r="282" spans="1:65">
      <c r="A282"/>
      <c r="B282" t="s">
        <v>317</v>
      </c>
      <c r="C282" s="13">
        <f t="shared" ref="C282:BC282" si="22">MAX(C3:C279)</f>
        <v>12.92</v>
      </c>
      <c r="D282" s="13">
        <f t="shared" si="22"/>
        <v>5.94</v>
      </c>
      <c r="E282" s="13">
        <f t="shared" si="22"/>
        <v>16.100000000000001</v>
      </c>
      <c r="F282" s="13">
        <f t="shared" si="22"/>
        <v>48.9</v>
      </c>
      <c r="G282" s="13">
        <f t="shared" si="22"/>
        <v>109.1</v>
      </c>
      <c r="H282" s="13">
        <f t="shared" si="22"/>
        <v>349</v>
      </c>
      <c r="I282" s="13">
        <f t="shared" si="22"/>
        <v>0</v>
      </c>
      <c r="J282" s="13">
        <f t="shared" si="22"/>
        <v>4.7</v>
      </c>
      <c r="K282" s="13">
        <f t="shared" si="22"/>
        <v>81</v>
      </c>
      <c r="L282" s="13">
        <f t="shared" si="22"/>
        <v>94</v>
      </c>
      <c r="M282" s="13">
        <f t="shared" si="22"/>
        <v>226</v>
      </c>
      <c r="N282" s="13">
        <f t="shared" si="22"/>
        <v>1.4</v>
      </c>
      <c r="O282" s="13">
        <f t="shared" si="22"/>
        <v>293</v>
      </c>
      <c r="P282" s="13">
        <f t="shared" si="22"/>
        <v>478</v>
      </c>
      <c r="Q282" s="13">
        <f t="shared" si="22"/>
        <v>407</v>
      </c>
      <c r="R282" s="13">
        <f t="shared" si="22"/>
        <v>112</v>
      </c>
      <c r="S282" s="13">
        <f t="shared" si="22"/>
        <v>106.7</v>
      </c>
      <c r="T282" s="13">
        <f t="shared" si="22"/>
        <v>6.9499999999999957</v>
      </c>
      <c r="U282" s="13">
        <f t="shared" si="22"/>
        <v>250</v>
      </c>
      <c r="V282" s="13">
        <f t="shared" si="22"/>
        <v>129</v>
      </c>
      <c r="W282" s="13">
        <f t="shared" si="22"/>
        <v>42</v>
      </c>
      <c r="X282" s="13">
        <f t="shared" si="22"/>
        <v>0</v>
      </c>
      <c r="Y282" s="13">
        <f t="shared" si="22"/>
        <v>5520</v>
      </c>
      <c r="Z282" s="13">
        <f t="shared" si="22"/>
        <v>14.51</v>
      </c>
      <c r="AA282" s="13">
        <f t="shared" si="22"/>
        <v>12</v>
      </c>
      <c r="AB282" s="13">
        <f t="shared" si="22"/>
        <v>144</v>
      </c>
      <c r="AC282" s="13">
        <f t="shared" si="22"/>
        <v>6.5</v>
      </c>
      <c r="AD282" s="13">
        <f t="shared" si="22"/>
        <v>0</v>
      </c>
      <c r="AE282" s="13">
        <f t="shared" si="22"/>
        <v>12.5</v>
      </c>
      <c r="AF282" s="13">
        <f t="shared" si="22"/>
        <v>93.5</v>
      </c>
      <c r="AG282" s="13">
        <f t="shared" si="22"/>
        <v>11</v>
      </c>
      <c r="AH282" s="13">
        <f t="shared" si="22"/>
        <v>0.86</v>
      </c>
      <c r="AI282" s="13">
        <f t="shared" si="22"/>
        <v>1.95</v>
      </c>
      <c r="AJ282" s="13">
        <f t="shared" si="22"/>
        <v>2.310657453540824</v>
      </c>
      <c r="AK282" s="13">
        <f t="shared" si="22"/>
        <v>0</v>
      </c>
      <c r="AL282" s="13">
        <f t="shared" si="22"/>
        <v>0</v>
      </c>
      <c r="AM282" s="13">
        <f t="shared" si="22"/>
        <v>191</v>
      </c>
      <c r="AN282" s="13">
        <f t="shared" si="22"/>
        <v>388</v>
      </c>
      <c r="AO282" s="13">
        <f t="shared" si="22"/>
        <v>1699.6</v>
      </c>
      <c r="AP282" s="13">
        <f t="shared" si="22"/>
        <v>0.83771929824561409</v>
      </c>
      <c r="AQ282" s="13">
        <f t="shared" si="22"/>
        <v>0</v>
      </c>
      <c r="AR282" s="13">
        <f t="shared" si="22"/>
        <v>0</v>
      </c>
      <c r="AS282" s="13">
        <f t="shared" si="22"/>
        <v>0</v>
      </c>
      <c r="AT282" s="13">
        <f t="shared" si="22"/>
        <v>2298</v>
      </c>
      <c r="AU282" s="13">
        <f t="shared" si="22"/>
        <v>0</v>
      </c>
      <c r="AV282" s="13">
        <f t="shared" si="22"/>
        <v>1.91</v>
      </c>
      <c r="AW282" s="13">
        <f t="shared" si="22"/>
        <v>12</v>
      </c>
      <c r="AX282" s="13">
        <f t="shared" si="22"/>
        <v>0</v>
      </c>
      <c r="AY282" s="13">
        <f t="shared" si="22"/>
        <v>0</v>
      </c>
      <c r="AZ282" s="13">
        <f t="shared" si="22"/>
        <v>6</v>
      </c>
      <c r="BA282" s="13">
        <f t="shared" si="22"/>
        <v>100</v>
      </c>
      <c r="BB282" s="14">
        <f t="shared" si="22"/>
        <v>0.11137820512820507</v>
      </c>
      <c r="BC282" s="13">
        <f t="shared" si="22"/>
        <v>29.189999999999984</v>
      </c>
      <c r="BD282" s="13"/>
      <c r="BG282" s="1"/>
      <c r="BH282" s="1"/>
      <c r="BI282" s="1"/>
      <c r="BJ282" s="1"/>
      <c r="BK282" s="1"/>
      <c r="BL282" s="1"/>
      <c r="BM282" s="1"/>
    </row>
    <row r="283" spans="1:65">
      <c r="A283"/>
      <c r="B283" t="s">
        <v>318</v>
      </c>
      <c r="C283" s="13">
        <f t="shared" ref="C283:BC283" si="23">MIN(C3:C279)</f>
        <v>2.97</v>
      </c>
      <c r="D283" s="13">
        <f t="shared" si="23"/>
        <v>1.75</v>
      </c>
      <c r="E283" s="13">
        <f t="shared" si="23"/>
        <v>5.4</v>
      </c>
      <c r="F283" s="13">
        <f t="shared" si="23"/>
        <v>17.600000000000001</v>
      </c>
      <c r="G283" s="13">
        <f t="shared" si="23"/>
        <v>63.8</v>
      </c>
      <c r="H283" s="13">
        <f t="shared" si="23"/>
        <v>54</v>
      </c>
      <c r="I283" s="13">
        <f t="shared" si="23"/>
        <v>0</v>
      </c>
      <c r="J283" s="13">
        <f t="shared" si="23"/>
        <v>2.6</v>
      </c>
      <c r="K283" s="13">
        <f t="shared" si="23"/>
        <v>5</v>
      </c>
      <c r="L283" s="13">
        <f t="shared" si="23"/>
        <v>5</v>
      </c>
      <c r="M283" s="13">
        <f t="shared" si="23"/>
        <v>27</v>
      </c>
      <c r="N283" s="13">
        <f t="shared" si="23"/>
        <v>0.2</v>
      </c>
      <c r="O283" s="13">
        <f t="shared" si="23"/>
        <v>86</v>
      </c>
      <c r="P283" s="13">
        <f t="shared" si="23"/>
        <v>15</v>
      </c>
      <c r="Q283" s="13">
        <f t="shared" si="23"/>
        <v>34</v>
      </c>
      <c r="R283" s="13">
        <f t="shared" si="23"/>
        <v>37.700000000000003</v>
      </c>
      <c r="S283" s="13">
        <f t="shared" si="23"/>
        <v>35.799999999999997</v>
      </c>
      <c r="T283" s="13">
        <f t="shared" si="23"/>
        <v>-0.29999999999999716</v>
      </c>
      <c r="U283" s="13">
        <f t="shared" si="23"/>
        <v>200</v>
      </c>
      <c r="V283" s="13">
        <f t="shared" si="23"/>
        <v>30</v>
      </c>
      <c r="W283" s="13">
        <f t="shared" si="23"/>
        <v>5</v>
      </c>
      <c r="X283" s="13">
        <f t="shared" si="23"/>
        <v>0</v>
      </c>
      <c r="Y283" s="13">
        <f t="shared" si="23"/>
        <v>2640</v>
      </c>
      <c r="Z283" s="13">
        <f t="shared" si="23"/>
        <v>5</v>
      </c>
      <c r="AA283" s="13">
        <f t="shared" si="23"/>
        <v>1</v>
      </c>
      <c r="AB283" s="13">
        <f t="shared" si="23"/>
        <v>123</v>
      </c>
      <c r="AC283" s="13">
        <f t="shared" si="23"/>
        <v>2.5</v>
      </c>
      <c r="AD283" s="13">
        <f t="shared" si="23"/>
        <v>0</v>
      </c>
      <c r="AE283" s="13">
        <f t="shared" si="23"/>
        <v>6.4</v>
      </c>
      <c r="AF283" s="13">
        <f t="shared" si="23"/>
        <v>13.6</v>
      </c>
      <c r="AG283" s="13">
        <f t="shared" si="23"/>
        <v>1.7</v>
      </c>
      <c r="AH283" s="13">
        <f t="shared" si="23"/>
        <v>0.53</v>
      </c>
      <c r="AI283" s="13">
        <f t="shared" si="23"/>
        <v>0</v>
      </c>
      <c r="AJ283" s="13">
        <f t="shared" si="23"/>
        <v>0.83527905228818133</v>
      </c>
      <c r="AK283" s="13">
        <f t="shared" si="23"/>
        <v>0</v>
      </c>
      <c r="AL283" s="13">
        <f t="shared" si="23"/>
        <v>0</v>
      </c>
      <c r="AM283" s="13">
        <f t="shared" si="23"/>
        <v>11</v>
      </c>
      <c r="AN283" s="13">
        <f t="shared" si="23"/>
        <v>136</v>
      </c>
      <c r="AO283" s="13">
        <f t="shared" si="23"/>
        <v>12.4</v>
      </c>
      <c r="AP283" s="13">
        <f t="shared" si="23"/>
        <v>3.439153439153439E-2</v>
      </c>
      <c r="AQ283" s="13">
        <f t="shared" si="23"/>
        <v>0</v>
      </c>
      <c r="AR283" s="13">
        <f t="shared" si="23"/>
        <v>0</v>
      </c>
      <c r="AS283" s="13">
        <f t="shared" si="23"/>
        <v>0</v>
      </c>
      <c r="AT283" s="13">
        <f t="shared" si="23"/>
        <v>0</v>
      </c>
      <c r="AU283" s="13">
        <f t="shared" si="23"/>
        <v>0</v>
      </c>
      <c r="AV283" s="13">
        <f t="shared" si="23"/>
        <v>0.75</v>
      </c>
      <c r="AW283" s="13">
        <f t="shared" si="23"/>
        <v>4.7</v>
      </c>
      <c r="AX283" s="13">
        <f t="shared" si="23"/>
        <v>0</v>
      </c>
      <c r="AY283" s="13">
        <f t="shared" si="23"/>
        <v>0</v>
      </c>
      <c r="AZ283" s="13">
        <f t="shared" si="23"/>
        <v>0</v>
      </c>
      <c r="BA283" s="13">
        <f t="shared" si="23"/>
        <v>0</v>
      </c>
      <c r="BB283" s="13">
        <f t="shared" si="23"/>
        <v>-7.8947368421051888E-3</v>
      </c>
      <c r="BC283" s="13">
        <f t="shared" si="23"/>
        <v>-1.2059999999999886</v>
      </c>
      <c r="BD283" s="13"/>
      <c r="BG283" s="1"/>
      <c r="BH283" s="1"/>
      <c r="BI283" s="1"/>
      <c r="BJ283" s="1"/>
      <c r="BK283" s="1"/>
      <c r="BL283" s="1"/>
      <c r="BM283" s="1"/>
    </row>
    <row r="284" spans="1:65">
      <c r="A284" s="16"/>
      <c r="B284" s="16" t="s">
        <v>319</v>
      </c>
      <c r="C284"/>
      <c r="D284"/>
      <c r="E284" s="14">
        <f>E291/E290</f>
        <v>2.6923076923076925E-2</v>
      </c>
      <c r="F284" s="14">
        <f>F291/F290</f>
        <v>0.05</v>
      </c>
      <c r="G284"/>
      <c r="H284"/>
      <c r="I284"/>
      <c r="J284" s="14">
        <f>J291/J290</f>
        <v>9.2307692307692313E-2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 s="14">
        <f>Z291/Z290</f>
        <v>1.1538461538461539E-2</v>
      </c>
      <c r="AA284"/>
      <c r="AB284"/>
      <c r="AC284" s="14">
        <f>AC291/AC290</f>
        <v>4.230769230769231E-2</v>
      </c>
      <c r="AD284"/>
      <c r="AE284" s="14">
        <f t="shared" ref="AE284:AV284" si="24">AE291/AE290</f>
        <v>0.2846153846153846</v>
      </c>
      <c r="AF284" s="14">
        <f t="shared" si="24"/>
        <v>0.73461538461538467</v>
      </c>
      <c r="AG284" s="14">
        <f t="shared" si="24"/>
        <v>0.15769230769230769</v>
      </c>
      <c r="AH284" s="14">
        <f t="shared" si="24"/>
        <v>3.4615384615384617E-2</v>
      </c>
      <c r="AI284" s="14">
        <f t="shared" si="24"/>
        <v>3.8461538461538464E-2</v>
      </c>
      <c r="AJ284" s="14">
        <f t="shared" si="24"/>
        <v>3.4615384615384617E-2</v>
      </c>
      <c r="AK284" s="14" t="e">
        <f t="shared" si="24"/>
        <v>#DIV/0!</v>
      </c>
      <c r="AL284" s="14" t="e">
        <f t="shared" si="24"/>
        <v>#DIV/0!</v>
      </c>
      <c r="AM284" s="14" t="e">
        <f t="shared" si="24"/>
        <v>#DIV/0!</v>
      </c>
      <c r="AN284" s="14" t="e">
        <f t="shared" si="24"/>
        <v>#DIV/0!</v>
      </c>
      <c r="AO284" s="14">
        <f t="shared" si="24"/>
        <v>3.0769230769230771E-2</v>
      </c>
      <c r="AP284" s="14">
        <f t="shared" si="24"/>
        <v>1</v>
      </c>
      <c r="AQ284" s="14" t="e">
        <f t="shared" si="24"/>
        <v>#DIV/0!</v>
      </c>
      <c r="AR284" s="14" t="e">
        <f t="shared" si="24"/>
        <v>#DIV/0!</v>
      </c>
      <c r="AS284" s="14" t="e">
        <f t="shared" si="24"/>
        <v>#DIV/0!</v>
      </c>
      <c r="AT284" s="14" t="e">
        <f t="shared" si="24"/>
        <v>#DIV/0!</v>
      </c>
      <c r="AU284" s="14" t="e">
        <f t="shared" si="24"/>
        <v>#DIV/0!</v>
      </c>
      <c r="AV284" s="14">
        <f t="shared" si="24"/>
        <v>0</v>
      </c>
      <c r="AW284" s="14"/>
      <c r="AX284" s="14" t="e">
        <f t="shared" ref="AX284" si="25">AX291/AX290</f>
        <v>#DIV/0!</v>
      </c>
      <c r="AY284" s="14"/>
      <c r="AZ284"/>
      <c r="BA284" s="14">
        <f>BA291/BA290</f>
        <v>0.21235521235521235</v>
      </c>
      <c r="BB284" s="14">
        <f>BB291/BB290</f>
        <v>0.50769230769230766</v>
      </c>
      <c r="BC284"/>
      <c r="BG284" s="1"/>
      <c r="BH284" s="1"/>
      <c r="BI284" s="1"/>
      <c r="BJ284" s="1"/>
      <c r="BK284" s="1"/>
      <c r="BL284" s="1"/>
      <c r="BM284" s="1"/>
    </row>
    <row r="285" spans="1:65">
      <c r="A285" s="16"/>
      <c r="B285" s="17" t="s">
        <v>320</v>
      </c>
      <c r="C285"/>
      <c r="D285"/>
      <c r="E285" s="14">
        <f>E292/E290</f>
        <v>0.22307692307692309</v>
      </c>
      <c r="F285" s="14">
        <f>F292/F290</f>
        <v>0.18461538461538463</v>
      </c>
      <c r="G285"/>
      <c r="H285"/>
      <c r="I285"/>
      <c r="J285" s="14">
        <f>J292/J290</f>
        <v>0.2076923076923077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 s="14">
        <f>Z292/Z290</f>
        <v>0.17692307692307693</v>
      </c>
      <c r="AA285"/>
      <c r="AB285"/>
      <c r="AC285" s="14">
        <f>AC292/AC290</f>
        <v>0.80769230769230771</v>
      </c>
      <c r="AD285"/>
      <c r="AE285" s="14">
        <f t="shared" ref="AE285:AV285" si="26">AE292/AE290</f>
        <v>0.40769230769230769</v>
      </c>
      <c r="AF285" s="14">
        <f t="shared" si="26"/>
        <v>9.2307692307692313E-2</v>
      </c>
      <c r="AG285" s="14">
        <f t="shared" si="26"/>
        <v>0.44230769230769229</v>
      </c>
      <c r="AH285" s="14">
        <f t="shared" si="26"/>
        <v>0.4</v>
      </c>
      <c r="AI285" s="14">
        <f t="shared" si="26"/>
        <v>0.11538461538461539</v>
      </c>
      <c r="AJ285" s="14">
        <f t="shared" si="26"/>
        <v>3.8461538461538464E-2</v>
      </c>
      <c r="AK285" s="14" t="e">
        <f t="shared" si="26"/>
        <v>#DIV/0!</v>
      </c>
      <c r="AL285" s="14" t="e">
        <f t="shared" si="26"/>
        <v>#DIV/0!</v>
      </c>
      <c r="AM285" s="14" t="e">
        <f t="shared" si="26"/>
        <v>#DIV/0!</v>
      </c>
      <c r="AN285" s="14" t="e">
        <f t="shared" si="26"/>
        <v>#DIV/0!</v>
      </c>
      <c r="AO285" s="14">
        <f t="shared" si="26"/>
        <v>0.19230769230769232</v>
      </c>
      <c r="AP285" s="14">
        <f t="shared" si="26"/>
        <v>0</v>
      </c>
      <c r="AQ285" s="14" t="e">
        <f t="shared" si="26"/>
        <v>#DIV/0!</v>
      </c>
      <c r="AR285" s="14" t="e">
        <f t="shared" si="26"/>
        <v>#DIV/0!</v>
      </c>
      <c r="AS285" s="14" t="e">
        <f t="shared" si="26"/>
        <v>#DIV/0!</v>
      </c>
      <c r="AT285" s="14" t="e">
        <f t="shared" si="26"/>
        <v>#DIV/0!</v>
      </c>
      <c r="AU285" s="14" t="e">
        <f t="shared" si="26"/>
        <v>#DIV/0!</v>
      </c>
      <c r="AV285" s="14">
        <f t="shared" si="26"/>
        <v>1</v>
      </c>
      <c r="AW285" s="14"/>
      <c r="AX285" s="14" t="e">
        <f t="shared" ref="AX285" si="27">AX292/AX290</f>
        <v>#DIV/0!</v>
      </c>
      <c r="AY285" s="14"/>
      <c r="AZ285"/>
      <c r="BA285" s="14">
        <f>BA292/BA290</f>
        <v>0</v>
      </c>
      <c r="BB285" s="14">
        <f>BB292/BB290</f>
        <v>0.35384615384615387</v>
      </c>
      <c r="BC285"/>
      <c r="BG285" s="1"/>
      <c r="BH285" s="1"/>
      <c r="BI285" s="1"/>
      <c r="BJ285" s="1"/>
      <c r="BK285" s="1"/>
      <c r="BL285" s="1"/>
      <c r="BM285" s="1"/>
    </row>
    <row r="286" spans="1:65">
      <c r="A286" s="16"/>
      <c r="B286" s="16" t="s">
        <v>321</v>
      </c>
      <c r="C286"/>
      <c r="D286"/>
      <c r="E286" s="14">
        <f>E293/E290</f>
        <v>0.75</v>
      </c>
      <c r="F286" s="14">
        <f>F293/F290</f>
        <v>0.3576923076923077</v>
      </c>
      <c r="G286"/>
      <c r="H286"/>
      <c r="I286"/>
      <c r="J286" s="14">
        <f>J293/J290</f>
        <v>0.23461538461538461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 s="14">
        <f>Z293/Z290</f>
        <v>0.37307692307692308</v>
      </c>
      <c r="AA286"/>
      <c r="AB286"/>
      <c r="AC286" s="14">
        <f>AC293/AC290</f>
        <v>0.15</v>
      </c>
      <c r="AD286"/>
      <c r="AE286" s="14">
        <f t="shared" ref="AE286:AV286" si="28">AE293/AE290</f>
        <v>0.23461538461538461</v>
      </c>
      <c r="AF286" s="14">
        <f t="shared" si="28"/>
        <v>0.17307692307692307</v>
      </c>
      <c r="AG286" s="14">
        <f t="shared" si="28"/>
        <v>0.12692307692307692</v>
      </c>
      <c r="AH286" s="14">
        <f t="shared" si="28"/>
        <v>0.5461538461538461</v>
      </c>
      <c r="AI286" s="14">
        <f t="shared" si="28"/>
        <v>0.66153846153846152</v>
      </c>
      <c r="AJ286" s="14">
        <f t="shared" si="28"/>
        <v>0.38461538461538464</v>
      </c>
      <c r="AK286" s="14" t="e">
        <f t="shared" si="28"/>
        <v>#DIV/0!</v>
      </c>
      <c r="AL286" s="14" t="e">
        <f t="shared" si="28"/>
        <v>#DIV/0!</v>
      </c>
      <c r="AM286" s="14" t="e">
        <f t="shared" si="28"/>
        <v>#DIV/0!</v>
      </c>
      <c r="AN286" s="14" t="e">
        <f t="shared" si="28"/>
        <v>#DIV/0!</v>
      </c>
      <c r="AO286" s="14">
        <f t="shared" si="28"/>
        <v>0.20384615384615384</v>
      </c>
      <c r="AP286" s="14">
        <f t="shared" si="28"/>
        <v>0</v>
      </c>
      <c r="AQ286" s="14" t="e">
        <f t="shared" si="28"/>
        <v>#DIV/0!</v>
      </c>
      <c r="AR286" s="14" t="e">
        <f t="shared" si="28"/>
        <v>#DIV/0!</v>
      </c>
      <c r="AS286" s="14" t="e">
        <f t="shared" si="28"/>
        <v>#DIV/0!</v>
      </c>
      <c r="AT286" s="14" t="e">
        <f t="shared" si="28"/>
        <v>#DIV/0!</v>
      </c>
      <c r="AU286" s="14" t="e">
        <f t="shared" si="28"/>
        <v>#DIV/0!</v>
      </c>
      <c r="AV286" s="14">
        <f t="shared" si="28"/>
        <v>0</v>
      </c>
      <c r="AW286" s="14"/>
      <c r="AX286" s="14" t="e">
        <f t="shared" ref="AX286" si="29">AX293/AX290</f>
        <v>#DIV/0!</v>
      </c>
      <c r="AY286" s="14"/>
      <c r="AZ286"/>
      <c r="BA286" s="14">
        <f>BA293/BA290</f>
        <v>0</v>
      </c>
      <c r="BB286" s="14">
        <f>BB293/BB290</f>
        <v>0.10384615384615385</v>
      </c>
      <c r="BC286"/>
      <c r="BG286" s="1"/>
      <c r="BH286" s="1"/>
      <c r="BI286" s="1"/>
      <c r="BJ286" s="1"/>
      <c r="BK286" s="1"/>
      <c r="BL286" s="1"/>
      <c r="BM286" s="1"/>
    </row>
    <row r="287" spans="1:65">
      <c r="A287" s="16"/>
      <c r="B287" s="16" t="s">
        <v>322</v>
      </c>
      <c r="C287"/>
      <c r="D287"/>
      <c r="E287" s="18">
        <f>E294/E290</f>
        <v>0.43846153846153846</v>
      </c>
      <c r="F287" s="18">
        <f>F294/F290</f>
        <v>0.40769230769230769</v>
      </c>
      <c r="G287"/>
      <c r="H287"/>
      <c r="I287"/>
      <c r="J287" s="14">
        <f>J294/J290</f>
        <v>0.4653846153846154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 s="18">
        <f>Z294/Z290</f>
        <v>0.43846153846153846</v>
      </c>
      <c r="AA287"/>
      <c r="AB287"/>
      <c r="AC287" s="18">
        <f>AC294/AC290</f>
        <v>0</v>
      </c>
      <c r="AD287"/>
      <c r="AE287" s="18">
        <f t="shared" ref="AE287:AI288" si="30">AE294/AE290</f>
        <v>7.3076923076923081E-2</v>
      </c>
      <c r="AF287" s="18">
        <f t="shared" si="30"/>
        <v>0</v>
      </c>
      <c r="AG287" s="18">
        <f t="shared" si="30"/>
        <v>0.27307692307692305</v>
      </c>
      <c r="AH287" s="14">
        <f t="shared" si="30"/>
        <v>1.9230769230769232E-2</v>
      </c>
      <c r="AI287" s="14">
        <f t="shared" si="30"/>
        <v>0.18461538461538463</v>
      </c>
      <c r="AJ287" s="14">
        <f>AJ294/AJ290</f>
        <v>0.5461538461538461</v>
      </c>
      <c r="AK287" s="14" t="e">
        <f t="shared" ref="AK287:AV287" si="31">AK294/AK290</f>
        <v>#DIV/0!</v>
      </c>
      <c r="AL287" s="14" t="e">
        <f t="shared" si="31"/>
        <v>#DIV/0!</v>
      </c>
      <c r="AM287" s="14" t="e">
        <f t="shared" si="31"/>
        <v>#DIV/0!</v>
      </c>
      <c r="AN287" s="14" t="e">
        <f t="shared" si="31"/>
        <v>#DIV/0!</v>
      </c>
      <c r="AO287" s="14">
        <f t="shared" si="31"/>
        <v>0.33076923076923076</v>
      </c>
      <c r="AP287" s="14">
        <f t="shared" si="31"/>
        <v>0</v>
      </c>
      <c r="AQ287" s="14" t="e">
        <f t="shared" si="31"/>
        <v>#DIV/0!</v>
      </c>
      <c r="AR287" s="14" t="e">
        <f t="shared" si="31"/>
        <v>#DIV/0!</v>
      </c>
      <c r="AS287" s="14" t="e">
        <f t="shared" si="31"/>
        <v>#DIV/0!</v>
      </c>
      <c r="AT287" s="14" t="e">
        <f t="shared" si="31"/>
        <v>#DIV/0!</v>
      </c>
      <c r="AU287" s="14" t="e">
        <f t="shared" si="31"/>
        <v>#DIV/0!</v>
      </c>
      <c r="AV287" s="14">
        <f t="shared" si="31"/>
        <v>0</v>
      </c>
      <c r="AW287" s="14"/>
      <c r="AX287" s="14" t="e">
        <f t="shared" ref="AX287" si="32">AX294/AX290</f>
        <v>#DIV/0!</v>
      </c>
      <c r="AY287" s="14"/>
      <c r="AZ287"/>
      <c r="BA287" s="14">
        <f>BA294/BA290</f>
        <v>0.79150579150579148</v>
      </c>
      <c r="BB287" s="14">
        <f>BB294/BB290</f>
        <v>3.4615384615384617E-2</v>
      </c>
      <c r="BC287"/>
      <c r="BG287" s="1"/>
      <c r="BH287" s="1"/>
      <c r="BI287" s="1"/>
      <c r="BJ287" s="1"/>
      <c r="BK287" s="1"/>
      <c r="BL287" s="1"/>
      <c r="BM287" s="1"/>
    </row>
    <row r="288" spans="1:6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G288" s="18">
        <f t="shared" si="30"/>
        <v>0</v>
      </c>
      <c r="AH288"/>
      <c r="AI288"/>
      <c r="AJ288"/>
      <c r="AK288"/>
      <c r="AL288"/>
      <c r="AM288"/>
      <c r="AN288"/>
      <c r="AO288" s="14">
        <f>AO295/AO290</f>
        <v>0.24230769230769231</v>
      </c>
      <c r="AP288" s="14"/>
      <c r="AQ288"/>
      <c r="AR288"/>
      <c r="AS288"/>
      <c r="AT288"/>
      <c r="AU288"/>
      <c r="AV288" s="14">
        <f>AV295/AV290</f>
        <v>0</v>
      </c>
      <c r="AW288" s="14"/>
      <c r="AX288" s="14" t="e">
        <f t="shared" ref="AX288" si="33">AX295/AX290</f>
        <v>#DIV/0!</v>
      </c>
      <c r="AY288" s="14"/>
      <c r="AZ288"/>
      <c r="BA288"/>
      <c r="BB288"/>
      <c r="BC288"/>
      <c r="BG288" s="1"/>
      <c r="BH288" s="1"/>
      <c r="BI288" s="1"/>
      <c r="BJ288" s="1"/>
      <c r="BK288" s="1"/>
      <c r="BL288" s="1"/>
      <c r="BM288" s="1"/>
    </row>
    <row r="289" spans="1:55" s="1" customFormat="1">
      <c r="A289"/>
      <c r="B289"/>
      <c r="C289"/>
      <c r="D289"/>
      <c r="E289" s="14">
        <f>SUM(E284:E286)</f>
        <v>1</v>
      </c>
      <c r="F289" s="19">
        <f>SUM(F284:F288)</f>
        <v>1</v>
      </c>
      <c r="G289"/>
      <c r="H289"/>
      <c r="I289"/>
      <c r="J289" s="20">
        <f>J284+J285+J286+J287</f>
        <v>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 s="19">
        <f>SUM(Z284:Z287)</f>
        <v>1</v>
      </c>
      <c r="AA289"/>
      <c r="AB289"/>
      <c r="AC289" s="19">
        <f>SUM(AC284:AC287)</f>
        <v>1</v>
      </c>
      <c r="AD289"/>
      <c r="AE289" s="19">
        <f>SUM(AE284:AE287)</f>
        <v>1</v>
      </c>
      <c r="AF289">
        <f>AF284+AF285+AF286+AF287</f>
        <v>1</v>
      </c>
      <c r="AG289" s="19">
        <f>SUM(AG284:AG287)</f>
        <v>1</v>
      </c>
      <c r="AH289">
        <f t="shared" ref="AH289:AN289" si="34">AH284+AH285+AH286+AH287</f>
        <v>1</v>
      </c>
      <c r="AI289">
        <f t="shared" si="34"/>
        <v>1</v>
      </c>
      <c r="AJ289">
        <f t="shared" si="34"/>
        <v>1.0038461538461538</v>
      </c>
      <c r="AK289" t="e">
        <f t="shared" si="34"/>
        <v>#DIV/0!</v>
      </c>
      <c r="AL289" t="e">
        <f t="shared" si="34"/>
        <v>#DIV/0!</v>
      </c>
      <c r="AM289" t="e">
        <f t="shared" si="34"/>
        <v>#DIV/0!</v>
      </c>
      <c r="AN289" t="e">
        <f t="shared" si="34"/>
        <v>#DIV/0!</v>
      </c>
      <c r="AO289">
        <f>SUM(AO284:AO288)</f>
        <v>1</v>
      </c>
      <c r="AP289">
        <f>SUM(AP284:AP288)</f>
        <v>1</v>
      </c>
      <c r="AQ289" t="e">
        <f>AQ284+AQ285+AQ286+AQ287</f>
        <v>#DIV/0!</v>
      </c>
      <c r="AR289" t="e">
        <f>AR284+AR285+AR286+AR287</f>
        <v>#DIV/0!</v>
      </c>
      <c r="AS289" t="e">
        <f>AS284+AS285+AS286+AS287</f>
        <v>#DIV/0!</v>
      </c>
      <c r="AT289" t="e">
        <f>AT284+AT285+AT286+AT287</f>
        <v>#DIV/0!</v>
      </c>
      <c r="AU289" s="21" t="e">
        <f>AU284+AU285+AU286+AU287</f>
        <v>#DIV/0!</v>
      </c>
      <c r="AV289" s="21">
        <f>SUM(AV284:AV288)</f>
        <v>1</v>
      </c>
      <c r="AW289" s="21"/>
      <c r="AX289" s="21" t="e">
        <f>SUM(AX285:AX288)</f>
        <v>#DIV/0!</v>
      </c>
      <c r="AY289" s="21"/>
      <c r="AZ289"/>
      <c r="BA289" s="21">
        <f>BA284+BA285+BA286+BA287</f>
        <v>1.0038610038610039</v>
      </c>
      <c r="BB289" s="21">
        <f>BB284+BB285+BB286+BB287</f>
        <v>1</v>
      </c>
      <c r="BC289"/>
    </row>
    <row r="290" spans="1:55" s="1" customFormat="1">
      <c r="A290" s="22"/>
      <c r="B290" s="22"/>
      <c r="C290" s="22"/>
      <c r="D290" s="22"/>
      <c r="E290" s="22">
        <f>COUNT(E3:E279)</f>
        <v>260</v>
      </c>
      <c r="F290" s="22">
        <f>COUNT(F3:F279)</f>
        <v>260</v>
      </c>
      <c r="G290" s="22"/>
      <c r="H290" s="22"/>
      <c r="I290" s="22"/>
      <c r="J290" s="22">
        <f>COUNT(J3:J279)</f>
        <v>260</v>
      </c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>
        <f>COUNT(Z3:Z279)</f>
        <v>260</v>
      </c>
      <c r="AA290" s="22"/>
      <c r="AB290" s="22"/>
      <c r="AC290" s="22">
        <f>COUNT(AC3:AC279)</f>
        <v>260</v>
      </c>
      <c r="AD290" s="22"/>
      <c r="AE290" s="22">
        <f t="shared" ref="AE290:AK290" si="35">COUNT(AE3:AE279)</f>
        <v>260</v>
      </c>
      <c r="AF290" s="22">
        <f t="shared" si="35"/>
        <v>260</v>
      </c>
      <c r="AG290" s="22">
        <f t="shared" si="35"/>
        <v>260</v>
      </c>
      <c r="AH290" s="22">
        <f t="shared" si="35"/>
        <v>260</v>
      </c>
      <c r="AI290" s="22">
        <f t="shared" si="35"/>
        <v>260</v>
      </c>
      <c r="AJ290" s="22">
        <f t="shared" si="35"/>
        <v>260</v>
      </c>
      <c r="AK290" s="22">
        <f t="shared" si="35"/>
        <v>0</v>
      </c>
      <c r="AL290" s="22"/>
      <c r="AM290" s="22"/>
      <c r="AN290" s="22"/>
      <c r="AO290" s="22">
        <f>COUNT(AO3:AO279)</f>
        <v>260</v>
      </c>
      <c r="AP290" s="22">
        <f>COUNT(AP3:AP279)</f>
        <v>260</v>
      </c>
      <c r="AQ290" s="22"/>
      <c r="AR290" s="22"/>
      <c r="AS290" s="22"/>
      <c r="AT290" s="22"/>
      <c r="AU290" s="22">
        <f>COUNT(AU3:AU279)</f>
        <v>0</v>
      </c>
      <c r="AV290" s="22">
        <f>COUNT(AV3:AV279)</f>
        <v>260</v>
      </c>
      <c r="AW290" s="22"/>
      <c r="AX290" s="22">
        <f>COUNT(AX3:AX279)</f>
        <v>0</v>
      </c>
      <c r="AY290" s="22"/>
      <c r="AZ290"/>
      <c r="BA290" s="22">
        <f>COUNT(BA4:BA279)</f>
        <v>259</v>
      </c>
      <c r="BB290">
        <f>COUNT(BB3:BB279)</f>
        <v>260</v>
      </c>
      <c r="BC290"/>
    </row>
    <row r="291" spans="1:55" s="1" customFormat="1">
      <c r="A291" s="22"/>
      <c r="B291" s="22"/>
      <c r="C291" s="22"/>
      <c r="D291" s="22"/>
      <c r="E291" s="22">
        <f>COUNTIF(E3:E279,"&lt;8")</f>
        <v>7</v>
      </c>
      <c r="F291" s="22">
        <f>COUNTIF(F3:F279,"&lt;25.99")</f>
        <v>13</v>
      </c>
      <c r="G291" s="22"/>
      <c r="H291" s="22"/>
      <c r="I291" s="22"/>
      <c r="J291" s="22">
        <f>COUNTIF(J3:J279,"&lt;3.5")</f>
        <v>24</v>
      </c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>
        <f>COUNTIF(Z3:Z279,"&lt;5.999")</f>
        <v>3</v>
      </c>
      <c r="AA291" s="22"/>
      <c r="AB291" s="22"/>
      <c r="AC291" s="22">
        <f>COUNTIF(AC3:AC279,"&lt;3.5")</f>
        <v>11</v>
      </c>
      <c r="AD291" s="22"/>
      <c r="AE291" s="22">
        <f>COUNTIF(AE3:AE279,"&lt;8.5")</f>
        <v>74</v>
      </c>
      <c r="AF291" s="22">
        <f>COUNTIF(AF3:AF279,"&lt;55")</f>
        <v>191</v>
      </c>
      <c r="AG291" s="22">
        <f>COUNTIF(AG3:AG279,"&lt;3.5")</f>
        <v>41</v>
      </c>
      <c r="AH291" s="22">
        <f>COUNTIF(AH3:AH279,"&lt;0.65")</f>
        <v>9</v>
      </c>
      <c r="AI291" s="22">
        <f>COUNTIF(AI3:AI279,"&lt;1.0")</f>
        <v>10</v>
      </c>
      <c r="AJ291" s="22">
        <f>COUNTIF(AJ3:AJ279,"&lt;1.2")</f>
        <v>9</v>
      </c>
      <c r="AK291" s="22">
        <f>COUNTIF(AK3:AK279,"&lt;0.8")</f>
        <v>0</v>
      </c>
      <c r="AL291" s="22"/>
      <c r="AM291" s="22"/>
      <c r="AN291" s="22"/>
      <c r="AO291" s="22">
        <f>COUNTIF(AO3:AO279,"&lt;100")</f>
        <v>8</v>
      </c>
      <c r="AP291" s="22">
        <f>COUNTIF(AP3:AP279,"&lt;20")</f>
        <v>260</v>
      </c>
      <c r="AQ291" s="22"/>
      <c r="AR291" s="22"/>
      <c r="AS291" s="22"/>
      <c r="AT291" s="22"/>
      <c r="AU291" s="22">
        <f>COUNTIF(AU3:AU279,"&lt;0.50")</f>
        <v>0</v>
      </c>
      <c r="AV291" s="22">
        <f>COUNTIF(AV3:AV279,"&lt;0.1")</f>
        <v>0</v>
      </c>
      <c r="AW291" s="22"/>
      <c r="AX291" s="22">
        <f>COUNTIF(AX3:AX279,"&lt;0.035")</f>
        <v>0</v>
      </c>
      <c r="AY291" s="22"/>
      <c r="AZ291"/>
      <c r="BA291" s="22">
        <f>COUNTIF(BA3:BA279,"&lt;0.035")</f>
        <v>55</v>
      </c>
      <c r="BB291">
        <f>COUNTIF(BB3:BB279,"&lt;0.035")</f>
        <v>132</v>
      </c>
      <c r="BC291"/>
    </row>
    <row r="292" spans="1:55" s="1" customFormat="1">
      <c r="A292" s="22"/>
      <c r="B292" s="22"/>
      <c r="C292" s="22"/>
      <c r="D292" s="22"/>
      <c r="E292" s="22">
        <f>COUNTIF(E3:E279,"&lt;10")-E291</f>
        <v>58</v>
      </c>
      <c r="F292" s="22">
        <f>COUNTIF(F3:F279,"&lt;30")-F291</f>
        <v>48</v>
      </c>
      <c r="G292" s="22"/>
      <c r="H292" s="22"/>
      <c r="I292" s="22"/>
      <c r="J292" s="22">
        <f>COUNTIF(J3:J279,"&lt;3.8")-J291</f>
        <v>54</v>
      </c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>
        <f>COUNTIF(Z3:Z279,"&lt;8")-Z291</f>
        <v>46</v>
      </c>
      <c r="AA292" s="22"/>
      <c r="AB292" s="22"/>
      <c r="AC292" s="22">
        <f>COUNTIF(AC3:AC279,"&lt;5.5")-AC291</f>
        <v>210</v>
      </c>
      <c r="AD292" s="22"/>
      <c r="AE292" s="22">
        <f>COUNTIF(AE3:AE279,"&lt;9.5")-AE291</f>
        <v>106</v>
      </c>
      <c r="AF292" s="22">
        <f>COUNTIF(AF3:AF279,"&lt;60")-AF291</f>
        <v>24</v>
      </c>
      <c r="AG292" s="22">
        <f>COUNTIF(AG3:AG279,"&lt;5.5")-AG291</f>
        <v>115</v>
      </c>
      <c r="AH292" s="22">
        <f>COUNTIF(AH3:AH279,"&lt;0.75")-AH291</f>
        <v>104</v>
      </c>
      <c r="AI292" s="22">
        <f>COUNTIF(AI3:AI279,"&lt;1.2")-AI291</f>
        <v>30</v>
      </c>
      <c r="AJ292" s="22">
        <f>COUNTIF(AJ3:AJ279,"&lt;1.3")-AJ291</f>
        <v>10</v>
      </c>
      <c r="AK292" s="22">
        <f>COUNTIF(AK3:AK279,"&lt;1.0")-AK291</f>
        <v>0</v>
      </c>
      <c r="AL292" s="22"/>
      <c r="AM292" s="22"/>
      <c r="AN292" s="22"/>
      <c r="AO292" s="22">
        <f>COUNTIF(AO3:AO279,"&lt;300")-AO291</f>
        <v>50</v>
      </c>
      <c r="AP292" s="22">
        <f>COUNTIF(AP3:AP279,"&lt;30")-AP291</f>
        <v>0</v>
      </c>
      <c r="AQ292" s="22"/>
      <c r="AR292" s="22"/>
      <c r="AS292" s="22"/>
      <c r="AT292" s="22"/>
      <c r="AU292">
        <f>COUNTIF(AU3:AU279,"&lt;0.55")-AU291</f>
        <v>0</v>
      </c>
      <c r="AV292">
        <f>COUNTIF(AV3:AV279,"&lt;99.9")-AV291</f>
        <v>260</v>
      </c>
      <c r="AW292"/>
      <c r="AX292">
        <f>COUNTIF(AX3:AX279,"&lt;0.055")-AX291</f>
        <v>0</v>
      </c>
      <c r="AY292"/>
      <c r="AZ292"/>
      <c r="BA292" s="19">
        <f>COUNTIF(BA3:BA279,"&lt;0.05")-BA291</f>
        <v>0</v>
      </c>
      <c r="BB292">
        <f>COUNTIF(BB3:BB279,"&lt;0.05")-BB291</f>
        <v>92</v>
      </c>
      <c r="BC292"/>
    </row>
    <row r="293" spans="1:55" s="1" customFormat="1">
      <c r="A293" s="22"/>
      <c r="B293" s="22"/>
      <c r="C293" s="22"/>
      <c r="D293" s="22"/>
      <c r="E293" s="22">
        <f>COUNTIF(E3:E279,"&gt;=10")</f>
        <v>195</v>
      </c>
      <c r="F293" s="22">
        <f>COUNTIF(F3:F279,"&lt;33")-F292-F291</f>
        <v>93</v>
      </c>
      <c r="G293" s="22"/>
      <c r="H293" s="22"/>
      <c r="I293" s="22"/>
      <c r="J293" s="22">
        <f>COUNTIF(J3:J279,"&lt;4")-J292-J291</f>
        <v>61</v>
      </c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>
        <f>COUNTIF(Z3:Z279,"&lt;9.999")-Z292-Z291</f>
        <v>97</v>
      </c>
      <c r="AA293" s="22"/>
      <c r="AB293" s="22"/>
      <c r="AC293" s="22">
        <f>COUNTIF(AC3:AC279,"&lt;7.5")-AC292-AC291</f>
        <v>39</v>
      </c>
      <c r="AD293" s="22"/>
      <c r="AE293" s="22">
        <f>COUNTIF(AE3:AE279,"&lt;10.5")-AE292-AE291</f>
        <v>61</v>
      </c>
      <c r="AF293" s="22">
        <f>COUNTIF(AF3:AF279,"&gt;59.99")</f>
        <v>45</v>
      </c>
      <c r="AG293" s="22">
        <f>COUNTIF(AG3:AG279,"&gt;=5.5")-AG294</f>
        <v>33</v>
      </c>
      <c r="AH293" s="22">
        <f>COUNTIF(AH3:AH279,"&lt;0.85")-AH292-AH291</f>
        <v>142</v>
      </c>
      <c r="AI293" s="22">
        <f>COUNTIF(AI3:AI279,"&lt;1.6")-AI292-AI291</f>
        <v>172</v>
      </c>
      <c r="AJ293" s="22">
        <f>COUNTIF(AJ3:AJ279,"&lt;1.6")-AJ292-AJ291</f>
        <v>100</v>
      </c>
      <c r="AK293" s="22">
        <f>COUNTIF(AK3:AK279,"&lt;1.2")-AK291-AK292</f>
        <v>0</v>
      </c>
      <c r="AL293" s="22"/>
      <c r="AM293" s="22"/>
      <c r="AN293" s="22"/>
      <c r="AO293" s="22">
        <f>COUNTIF(AO3:AO279,"&lt;500")-AO292-AO291</f>
        <v>53</v>
      </c>
      <c r="AP293" s="22">
        <f>COUNTIF(AP3:AP279,"&lt;50")-AP292-AP291</f>
        <v>0</v>
      </c>
      <c r="AQ293" s="22"/>
      <c r="AR293" s="22"/>
      <c r="AS293" s="22"/>
      <c r="AT293" s="22"/>
      <c r="AU293">
        <f>COUNTIF(AU3:AU279,"&lt;0.6")-AU292-AU291</f>
        <v>0</v>
      </c>
      <c r="AV293">
        <f>COUNTIF(AV3:AV279,"&lt;299.9")-AV292-AV291</f>
        <v>0</v>
      </c>
      <c r="AW293"/>
      <c r="AX293">
        <f>COUNTIF(AX3:AX279,"&lt;0.07")-AX292-AX291</f>
        <v>0</v>
      </c>
      <c r="AY293"/>
      <c r="AZ293"/>
      <c r="BA293" s="19">
        <f>COUNTIF(BA3:BA279,"&lt;0.06")-BA292-BA291</f>
        <v>0</v>
      </c>
      <c r="BB293">
        <f>COUNTIF(BB3:BB279,"&lt;0.06")-BB292-BB291</f>
        <v>27</v>
      </c>
      <c r="BC293"/>
    </row>
    <row r="294" spans="1:55" s="1" customFormat="1">
      <c r="A294" s="22"/>
      <c r="B294" s="22"/>
      <c r="C294" s="22"/>
      <c r="D294" s="22"/>
      <c r="E294" s="22">
        <f>COUNTIF(E3:E279,"&gt;=11")</f>
        <v>114</v>
      </c>
      <c r="F294" s="22">
        <f>COUNTIF(F3:F279,"&gt;=33")</f>
        <v>106</v>
      </c>
      <c r="G294" s="22"/>
      <c r="H294" s="22"/>
      <c r="I294" s="22"/>
      <c r="J294" s="22">
        <f>COUNTIF(J3:J279,"&gt;=4.0")</f>
        <v>121</v>
      </c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>
        <f>COUNTIF(Z3:Z279,"&gt;9.99")</f>
        <v>114</v>
      </c>
      <c r="AA294" s="22"/>
      <c r="AB294" s="22"/>
      <c r="AC294" s="22">
        <f>COUNTIF(AC3:AC279,"&gt;7.499")</f>
        <v>0</v>
      </c>
      <c r="AD294" s="22"/>
      <c r="AE294" s="22">
        <f>COUNTIF(AE3:AE280,"&gt;=10.5")</f>
        <v>19</v>
      </c>
      <c r="AF294" s="22"/>
      <c r="AG294" s="22">
        <f>COUNTIF(AG3:AG280,"&gt;5.99")</f>
        <v>71</v>
      </c>
      <c r="AH294" s="22">
        <f>COUNTIF(AH3:AH279,"&gt;=0.85")</f>
        <v>5</v>
      </c>
      <c r="AI294" s="22">
        <f>COUNTIF(AI3:AI279,"&gt;1.59")</f>
        <v>48</v>
      </c>
      <c r="AJ294" s="22">
        <f>COUNTIF(AJ3:AJ279,"&gt;1.59")</f>
        <v>142</v>
      </c>
      <c r="AK294" s="22">
        <f>COUNTIF(AK3:AK279,"&gt;=1.2")</f>
        <v>0</v>
      </c>
      <c r="AL294" s="22"/>
      <c r="AM294" s="22"/>
      <c r="AN294" s="22"/>
      <c r="AO294" s="22">
        <f>COUNTIF(AO3:AO279,"&lt;800")-AO291-AO292-AO293</f>
        <v>86</v>
      </c>
      <c r="AP294" s="22">
        <f>COUNTIF(AP3:AP279,"&gt;49.99")</f>
        <v>0</v>
      </c>
      <c r="AQ294" s="22"/>
      <c r="AR294" s="22"/>
      <c r="AS294" s="22"/>
      <c r="AT294" s="22"/>
      <c r="AU294" s="22">
        <f>COUNTIF(AU3:AU279,"&gt;0.5999")</f>
        <v>0</v>
      </c>
      <c r="AV294">
        <f>COUNTIF(AV3:AV279,"&lt;999.9")-AV293-AV292-AV291</f>
        <v>0</v>
      </c>
      <c r="AW294" s="22"/>
      <c r="AX294" s="22">
        <f>COUNTIF(AX3:AX279,"&gt;0.06999")</f>
        <v>0</v>
      </c>
      <c r="AY294"/>
      <c r="AZ294"/>
      <c r="BA294" s="22">
        <f>COUNTIF(BA3:BA279,"&gt;0.05999")</f>
        <v>205</v>
      </c>
      <c r="BB294">
        <f>COUNTIF(BB3:BB279,"&gt;0.05999")</f>
        <v>9</v>
      </c>
      <c r="BC294"/>
    </row>
    <row r="295" spans="1:55" s="1" customForma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>
        <f>COUNTIF(AH5:AH280,"&gt;0.899")</f>
        <v>0</v>
      </c>
      <c r="AI295" s="22"/>
      <c r="AJ295" s="22"/>
      <c r="AK295" s="22"/>
      <c r="AL295" s="22"/>
      <c r="AM295" s="22"/>
      <c r="AN295" s="22"/>
      <c r="AO295" s="22">
        <f>COUNTIF(AO3:AO279,"&gt;799.99")</f>
        <v>63</v>
      </c>
      <c r="AP295" s="22"/>
      <c r="AQ295" s="22"/>
      <c r="AR295" s="22"/>
      <c r="AS295" s="22"/>
      <c r="AT295" s="22"/>
      <c r="AU295" s="22"/>
      <c r="AV295" s="22">
        <f>COUNTIF(AV3:AV279,"&gt;999.99")</f>
        <v>0</v>
      </c>
      <c r="AW295" s="22"/>
      <c r="AX295"/>
      <c r="AY295" s="22"/>
      <c r="AZ295"/>
      <c r="BA295" s="22"/>
      <c r="BB295" s="22"/>
      <c r="BC295"/>
    </row>
    <row r="296" spans="1:55" s="1" customFormat="1">
      <c r="A296"/>
      <c r="B296"/>
      <c r="C296"/>
      <c r="D296"/>
      <c r="E296">
        <f>SUM(E291:E293)</f>
        <v>260</v>
      </c>
      <c r="F296">
        <f>SUM(F291:F294)</f>
        <v>260</v>
      </c>
      <c r="G296">
        <f t="shared" ref="G296:AU296" si="36">SUM(G291:G294)</f>
        <v>0</v>
      </c>
      <c r="H296">
        <f t="shared" si="36"/>
        <v>0</v>
      </c>
      <c r="I296">
        <f t="shared" si="36"/>
        <v>0</v>
      </c>
      <c r="J296">
        <f t="shared" si="36"/>
        <v>260</v>
      </c>
      <c r="K296">
        <f t="shared" si="36"/>
        <v>0</v>
      </c>
      <c r="L296">
        <f t="shared" si="36"/>
        <v>0</v>
      </c>
      <c r="M296">
        <f t="shared" si="36"/>
        <v>0</v>
      </c>
      <c r="N296">
        <f t="shared" si="36"/>
        <v>0</v>
      </c>
      <c r="O296">
        <f t="shared" si="36"/>
        <v>0</v>
      </c>
      <c r="P296">
        <f t="shared" si="36"/>
        <v>0</v>
      </c>
      <c r="Q296">
        <f t="shared" si="36"/>
        <v>0</v>
      </c>
      <c r="R296">
        <f t="shared" si="36"/>
        <v>0</v>
      </c>
      <c r="S296">
        <f t="shared" si="36"/>
        <v>0</v>
      </c>
      <c r="T296">
        <f t="shared" si="36"/>
        <v>0</v>
      </c>
      <c r="U296">
        <f t="shared" si="36"/>
        <v>0</v>
      </c>
      <c r="V296">
        <f t="shared" si="36"/>
        <v>0</v>
      </c>
      <c r="W296">
        <f t="shared" si="36"/>
        <v>0</v>
      </c>
      <c r="X296">
        <f t="shared" si="36"/>
        <v>0</v>
      </c>
      <c r="Y296">
        <f t="shared" si="36"/>
        <v>0</v>
      </c>
      <c r="Z296">
        <f t="shared" si="36"/>
        <v>260</v>
      </c>
      <c r="AA296">
        <f t="shared" si="36"/>
        <v>0</v>
      </c>
      <c r="AB296">
        <f t="shared" si="36"/>
        <v>0</v>
      </c>
      <c r="AC296">
        <f t="shared" si="36"/>
        <v>260</v>
      </c>
      <c r="AD296">
        <f t="shared" si="36"/>
        <v>0</v>
      </c>
      <c r="AE296">
        <f>SUM(AE291:AE294)</f>
        <v>260</v>
      </c>
      <c r="AF296">
        <f>SUM(AF291:AF294)</f>
        <v>260</v>
      </c>
      <c r="AG296">
        <f>SUM(AG291:AG294)</f>
        <v>260</v>
      </c>
      <c r="AH296">
        <f t="shared" si="36"/>
        <v>260</v>
      </c>
      <c r="AI296">
        <f t="shared" si="36"/>
        <v>260</v>
      </c>
      <c r="AJ296">
        <f t="shared" si="36"/>
        <v>261</v>
      </c>
      <c r="AK296">
        <f t="shared" si="36"/>
        <v>0</v>
      </c>
      <c r="AL296">
        <f t="shared" si="36"/>
        <v>0</v>
      </c>
      <c r="AM296">
        <f t="shared" si="36"/>
        <v>0</v>
      </c>
      <c r="AN296">
        <f t="shared" si="36"/>
        <v>0</v>
      </c>
      <c r="AO296">
        <f>SUM(AO291:AO295)</f>
        <v>260</v>
      </c>
      <c r="AP296">
        <f>SUM(AP291:AP295)</f>
        <v>260</v>
      </c>
      <c r="AQ296">
        <f t="shared" si="36"/>
        <v>0</v>
      </c>
      <c r="AR296">
        <f t="shared" si="36"/>
        <v>0</v>
      </c>
      <c r="AS296">
        <f t="shared" si="36"/>
        <v>0</v>
      </c>
      <c r="AT296">
        <f t="shared" si="36"/>
        <v>0</v>
      </c>
      <c r="AU296">
        <f t="shared" si="36"/>
        <v>0</v>
      </c>
      <c r="AV296">
        <f>SUM(AV291:AV295)</f>
        <v>260</v>
      </c>
      <c r="AW296">
        <f t="shared" ref="AW296:AX296" si="37">SUM(AW291:AW295)</f>
        <v>0</v>
      </c>
      <c r="AX296">
        <f t="shared" si="37"/>
        <v>0</v>
      </c>
      <c r="AY296"/>
      <c r="AZ296"/>
      <c r="BA296">
        <f>SUM(BA291:BA294)</f>
        <v>260</v>
      </c>
      <c r="BB296">
        <f>SUM(BB291:BB294)</f>
        <v>260</v>
      </c>
      <c r="BC296"/>
    </row>
    <row r="297" spans="1:55" s="1" customFormat="1"/>
    <row r="298" spans="1:55" s="1" customFormat="1">
      <c r="A298" t="s">
        <v>323</v>
      </c>
      <c r="E298" s="22">
        <f>COUNTIF(E3:E279,"&gt;=8.5")</f>
        <v>248</v>
      </c>
      <c r="F298" s="22">
        <f>COUNTIF(F3:F279,"&gt;=26")</f>
        <v>247</v>
      </c>
      <c r="J298" s="22">
        <f>COUNTIF(J3:J279,"&gt;=3.5")</f>
        <v>236</v>
      </c>
      <c r="AE298" s="22">
        <f>COUNTIF(AE3:AE279,"&lt;8.49")</f>
        <v>74</v>
      </c>
      <c r="AF298" s="22">
        <f>COUNTIF(AF3:AF279,"&lt;60")</f>
        <v>215</v>
      </c>
      <c r="AG298" s="22">
        <f>COUNTIF(AG3:AG279,"&lt;6")</f>
        <v>189</v>
      </c>
      <c r="AH298" s="22">
        <f>COUNTIF(AH3:AH279,"&gt;0.649")</f>
        <v>251</v>
      </c>
      <c r="AI298" s="22">
        <f>COUNTIF(AI3:AI279,"&gt;1.199")</f>
        <v>220</v>
      </c>
      <c r="AJ298" s="22">
        <f>COUNTIF(AJ3:AJ279,"&gt;=1.4")</f>
        <v>220</v>
      </c>
      <c r="AO298" s="22">
        <f>COUNTIF(AO4:AO279,"&lt;99.99")</f>
        <v>8</v>
      </c>
      <c r="AP298" s="22">
        <f>COUNTIF(AP4:AP279,"&gt;0.2")</f>
        <v>187</v>
      </c>
      <c r="AT298" s="22">
        <f>COUNTIF(AT4:AT279,"&lt;150")</f>
        <v>236</v>
      </c>
      <c r="AU298" s="22">
        <f>COUNTIF(AU4:AU279,"&lt;0.5")</f>
        <v>0</v>
      </c>
      <c r="AW298" s="22"/>
      <c r="AX298" s="23"/>
    </row>
    <row r="299" spans="1:55" s="1" customFormat="1">
      <c r="F299" s="22">
        <f>COUNTIF(F3:F279,"&gt;=30")</f>
        <v>199</v>
      </c>
      <c r="AE299" s="22">
        <f>COUNTIF(AE3:AE279,"&lt;10.51")-AE298</f>
        <v>171</v>
      </c>
      <c r="AJ299" s="24">
        <f>AJ298/AJ296</f>
        <v>0.84291187739463602</v>
      </c>
      <c r="AT299" s="22">
        <f>COUNTIF(AT4:AT279,"&lt;300")-AT298</f>
        <v>2</v>
      </c>
      <c r="AX299" s="23"/>
    </row>
    <row r="300" spans="1:55" s="1" customFormat="1">
      <c r="F300" s="1">
        <f>F299/F296</f>
        <v>0.76538461538461533</v>
      </c>
      <c r="AJ300" s="1">
        <f>COUNTIF(AJ3:AJ279,"&lt;1.4")</f>
        <v>40</v>
      </c>
      <c r="AT300" s="22">
        <f>COUNTIF(AT4:AT280,"&gt;799.99")-AT299</f>
        <v>5</v>
      </c>
      <c r="AX300" s="23"/>
    </row>
    <row r="301" spans="1:55" s="1" customFormat="1">
      <c r="E301" s="1">
        <f>COUNTIF(E3:E279,"&gt;=10.5")</f>
        <v>167</v>
      </c>
      <c r="F301" s="1">
        <f>COUNTIF(F3:F279,"&lt;=26")</f>
        <v>13</v>
      </c>
      <c r="AJ301" s="1">
        <f>AJ300/AJ290</f>
        <v>0.15384615384615385</v>
      </c>
      <c r="AO301" s="1">
        <f>COUNTIF(AN3:AN242,"&gt;=800")</f>
        <v>0</v>
      </c>
      <c r="AP301" s="1">
        <f>COUNTIF(AO3:AO242,"&gt;=30")</f>
        <v>237</v>
      </c>
      <c r="AX301" s="23"/>
    </row>
    <row r="302" spans="1:55" s="1" customFormat="1">
      <c r="E302" s="25">
        <f>COUNTIF(E3:E279,"&gt;=13.5")</f>
        <v>4</v>
      </c>
      <c r="AH302" s="1">
        <f>COUNTIF(AH3:AH279,"&gt;=0.65")</f>
        <v>251</v>
      </c>
      <c r="AI302" s="22">
        <f>COUNTIF(AI3:AI279,"&gt;=1.0")</f>
        <v>250</v>
      </c>
      <c r="AJ302" s="22">
        <f>COUNTIF(AJ3:AJ279,"&gt;=1.2")</f>
        <v>251</v>
      </c>
      <c r="AX302" s="23"/>
    </row>
    <row r="303" spans="1:55" s="1" customFormat="1">
      <c r="AH303" s="24">
        <f>AH302/AH296</f>
        <v>0.9653846153846154</v>
      </c>
      <c r="AX303" s="23"/>
    </row>
    <row r="304" spans="1:55" s="1" customFormat="1">
      <c r="B304" t="s">
        <v>315</v>
      </c>
      <c r="F304" s="13">
        <f>AVERAGE(F3:F279)</f>
        <v>32.13192307692308</v>
      </c>
      <c r="AX304" s="23"/>
    </row>
    <row r="305" spans="2:50" s="1" customFormat="1">
      <c r="B305" t="s">
        <v>316</v>
      </c>
      <c r="F305" s="13">
        <f>STDEV(F3:F279)</f>
        <v>3.7167080955355432</v>
      </c>
      <c r="AX305" s="23"/>
    </row>
    <row r="306" spans="2:50" s="1" customFormat="1">
      <c r="B306" t="s">
        <v>317</v>
      </c>
      <c r="F306" s="13">
        <f>MAX(F3:F279)</f>
        <v>48.9</v>
      </c>
      <c r="AX306" s="23"/>
    </row>
    <row r="307" spans="2:50" s="1" customFormat="1">
      <c r="B307" t="s">
        <v>318</v>
      </c>
      <c r="F307" s="13">
        <f>MIN(F3:F279)</f>
        <v>17.600000000000001</v>
      </c>
      <c r="AX307" s="23"/>
    </row>
    <row r="308" spans="2:50" s="1" customFormat="1">
      <c r="B308" s="16" t="s">
        <v>324</v>
      </c>
      <c r="F308" s="14">
        <f>F319/F$318</f>
        <v>0.05</v>
      </c>
      <c r="AX308" s="23"/>
    </row>
    <row r="309" spans="2:50" s="1" customFormat="1">
      <c r="B309" s="26" t="s">
        <v>325</v>
      </c>
      <c r="F309" s="14">
        <f t="shared" ref="F309:F313" si="38">F320/F$318</f>
        <v>0.18461538461538463</v>
      </c>
      <c r="AX309" s="23"/>
    </row>
    <row r="310" spans="2:50" s="1" customFormat="1">
      <c r="B310" s="26" t="s">
        <v>326</v>
      </c>
      <c r="F310" s="14">
        <f t="shared" si="38"/>
        <v>0.21923076923076923</v>
      </c>
      <c r="AX310" s="23"/>
    </row>
    <row r="311" spans="2:50" s="1" customFormat="1">
      <c r="B311" s="26" t="s">
        <v>327</v>
      </c>
      <c r="F311" s="14">
        <f t="shared" si="38"/>
        <v>0.27692307692307694</v>
      </c>
      <c r="AX311" s="23"/>
    </row>
    <row r="312" spans="2:50" s="1" customFormat="1">
      <c r="B312" s="27" t="s">
        <v>328</v>
      </c>
      <c r="F312" s="14">
        <f t="shared" si="38"/>
        <v>0.16153846153846155</v>
      </c>
      <c r="AX312" s="23"/>
    </row>
    <row r="313" spans="2:50" s="1" customFormat="1">
      <c r="B313" s="6" t="s">
        <v>329</v>
      </c>
      <c r="F313" s="14">
        <f t="shared" si="38"/>
        <v>0.1076923076923077</v>
      </c>
      <c r="AX313" s="23"/>
    </row>
    <row r="314" spans="2:50" s="1" customFormat="1">
      <c r="B314" s="6" t="s">
        <v>330</v>
      </c>
      <c r="F314" s="14">
        <f>F331/F318</f>
        <v>7.3076923076923081E-2</v>
      </c>
      <c r="AX314" s="23"/>
    </row>
    <row r="315" spans="2:50" s="1" customFormat="1">
      <c r="B315" s="6"/>
      <c r="F315" s="14">
        <f>SUM(F308:F312)+F314</f>
        <v>0.9653846153846154</v>
      </c>
      <c r="AX315" s="23"/>
    </row>
    <row r="316" spans="2:50" s="1" customFormat="1">
      <c r="B316" s="6"/>
      <c r="F316" s="14"/>
      <c r="AX316" s="23"/>
    </row>
    <row r="317" spans="2:50" s="1" customFormat="1">
      <c r="F317" s="19">
        <f>SUM(F308:F313)</f>
        <v>1</v>
      </c>
      <c r="AX317" s="23"/>
    </row>
    <row r="318" spans="2:50" s="1" customFormat="1">
      <c r="F318" s="22">
        <f>COUNT(F$3:F$279)</f>
        <v>260</v>
      </c>
      <c r="AX318" s="23"/>
    </row>
    <row r="319" spans="2:50" s="1" customFormat="1">
      <c r="F319" s="22">
        <f>COUNTIF(F3:F279,"&lt;26")</f>
        <v>13</v>
      </c>
      <c r="AX319" s="23"/>
    </row>
    <row r="320" spans="2:50" s="1" customFormat="1">
      <c r="F320" s="22">
        <f>COUNTIF(F3:F279,"&lt;30")-F319</f>
        <v>48</v>
      </c>
      <c r="AX320" s="23"/>
    </row>
    <row r="321" spans="6:50" s="1" customFormat="1">
      <c r="F321" s="22">
        <f>COUNTIF(F3:F279,"&lt;32")-F320-F319</f>
        <v>57</v>
      </c>
      <c r="AX321" s="23"/>
    </row>
    <row r="322" spans="6:50" s="1" customFormat="1">
      <c r="F322" s="22">
        <f>COUNTIF(F3:F279,"&lt;34")-F321-F320-F319</f>
        <v>72</v>
      </c>
      <c r="AX322" s="23"/>
    </row>
    <row r="323" spans="6:50" s="1" customFormat="1">
      <c r="F323" s="22">
        <f>COUNTIF(F3:F279,"&lt;36")-F322-F321-F320-F319</f>
        <v>42</v>
      </c>
      <c r="AX323" s="23"/>
    </row>
    <row r="324" spans="6:50" s="1" customFormat="1">
      <c r="F324" s="22">
        <f>COUNTIF(F3:F279,"&gt;=36")</f>
        <v>28</v>
      </c>
      <c r="AX324" s="23"/>
    </row>
    <row r="325" spans="6:50" s="1" customFormat="1">
      <c r="F325">
        <f>SUM(F319:F324)</f>
        <v>260</v>
      </c>
      <c r="AX325" s="23"/>
    </row>
    <row r="326" spans="6:50" s="1" customFormat="1">
      <c r="AX326" s="23"/>
    </row>
    <row r="327" spans="6:50" s="1" customFormat="1">
      <c r="F327" s="22">
        <f>COUNTIF(F3:F279,"&lt;24")</f>
        <v>7</v>
      </c>
      <c r="AX327" s="23"/>
    </row>
    <row r="328" spans="6:50" s="1" customFormat="1">
      <c r="F328" s="22">
        <f>COUNTIF(F3:F279,"&gt;=32")</f>
        <v>142</v>
      </c>
      <c r="AX328" s="23"/>
    </row>
    <row r="329" spans="6:50" s="1" customFormat="1">
      <c r="F329" s="1">
        <f>F328/F325</f>
        <v>0.5461538461538461</v>
      </c>
      <c r="AX329" s="23"/>
    </row>
    <row r="330" spans="6:50" s="1" customFormat="1">
      <c r="AX330" s="23"/>
    </row>
    <row r="331" spans="6:50" s="1" customFormat="1">
      <c r="F331" s="22">
        <f>COUNTIF(F3:F279,"&gt;37")</f>
        <v>19</v>
      </c>
      <c r="AX331" s="23"/>
    </row>
    <row r="332" spans="6:50" s="1" customFormat="1">
      <c r="AX332" s="23"/>
    </row>
    <row r="333" spans="6:50" s="1" customFormat="1">
      <c r="AX333" s="23"/>
    </row>
    <row r="334" spans="6:50" s="1" customFormat="1">
      <c r="AX334" s="23"/>
    </row>
    <row r="335" spans="6:50" s="1" customFormat="1">
      <c r="AX335" s="23"/>
    </row>
    <row r="336" spans="6:50" s="1" customFormat="1">
      <c r="AX336" s="23"/>
    </row>
    <row r="337" spans="1:55" s="1" customFormat="1">
      <c r="AX337" s="23"/>
    </row>
    <row r="338" spans="1:55" s="1" customFormat="1">
      <c r="AX338" s="23"/>
    </row>
    <row r="339" spans="1:55" s="1" customFormat="1">
      <c r="AX339" s="23"/>
    </row>
    <row r="340" spans="1:55" s="1" customFormat="1">
      <c r="AX340" s="23"/>
    </row>
    <row r="341" spans="1:55" s="1" customFormat="1">
      <c r="AX341" s="23"/>
    </row>
    <row r="342" spans="1:55" s="1" customFormat="1">
      <c r="AX342" s="23"/>
    </row>
    <row r="343" spans="1:55" s="1" customFormat="1">
      <c r="AX343" s="23"/>
    </row>
    <row r="344" spans="1:55" s="1" customFormat="1">
      <c r="AX344" s="23"/>
    </row>
    <row r="345" spans="1:55" s="1" customFormat="1">
      <c r="AX345" s="23"/>
    </row>
    <row r="346" spans="1:55" s="1" customFormat="1">
      <c r="AX346" s="23"/>
    </row>
    <row r="347" spans="1:55" s="1" customFormat="1">
      <c r="AX347" s="23"/>
    </row>
    <row r="348" spans="1:55" s="1" customFormat="1">
      <c r="A348" t="s">
        <v>331</v>
      </c>
      <c r="AX348" s="23"/>
    </row>
    <row r="349" spans="1:55" s="1" customFormat="1">
      <c r="A349" s="28" t="s">
        <v>332</v>
      </c>
      <c r="C349" s="24">
        <f t="shared" ref="C349:BC349" si="39">COUNT(C3:C279)/COUNTIF($A$3:$A$279,"*")</f>
        <v>1</v>
      </c>
      <c r="D349" s="24">
        <f t="shared" si="39"/>
        <v>1</v>
      </c>
      <c r="E349" s="24">
        <f t="shared" si="39"/>
        <v>1</v>
      </c>
      <c r="F349" s="24">
        <f t="shared" si="39"/>
        <v>1</v>
      </c>
      <c r="G349" s="24">
        <f t="shared" si="39"/>
        <v>1</v>
      </c>
      <c r="H349" s="24">
        <f t="shared" si="39"/>
        <v>1</v>
      </c>
      <c r="I349" s="24">
        <f t="shared" si="39"/>
        <v>0</v>
      </c>
      <c r="J349" s="24">
        <f t="shared" si="39"/>
        <v>1</v>
      </c>
      <c r="K349" s="24">
        <f t="shared" si="39"/>
        <v>1</v>
      </c>
      <c r="L349" s="24">
        <f t="shared" si="39"/>
        <v>1</v>
      </c>
      <c r="M349" s="24">
        <f t="shared" si="39"/>
        <v>1</v>
      </c>
      <c r="N349" s="24">
        <f t="shared" si="39"/>
        <v>1</v>
      </c>
      <c r="O349" s="24">
        <f t="shared" si="39"/>
        <v>0.99615384615384617</v>
      </c>
      <c r="P349" s="24">
        <f t="shared" si="39"/>
        <v>0.99615384615384617</v>
      </c>
      <c r="Q349" s="24">
        <f t="shared" si="39"/>
        <v>0.58846153846153848</v>
      </c>
      <c r="R349" s="24">
        <f t="shared" si="39"/>
        <v>1</v>
      </c>
      <c r="S349" s="24">
        <f t="shared" si="39"/>
        <v>1</v>
      </c>
      <c r="T349" s="24">
        <f t="shared" si="39"/>
        <v>1</v>
      </c>
      <c r="U349" s="24">
        <f t="shared" si="39"/>
        <v>1</v>
      </c>
      <c r="V349" s="24">
        <f t="shared" si="39"/>
        <v>1</v>
      </c>
      <c r="W349" s="24">
        <f t="shared" si="39"/>
        <v>1</v>
      </c>
      <c r="X349" s="24">
        <f t="shared" si="39"/>
        <v>0</v>
      </c>
      <c r="Y349" s="24">
        <f t="shared" si="39"/>
        <v>1</v>
      </c>
      <c r="Z349" s="24">
        <f t="shared" si="39"/>
        <v>1</v>
      </c>
      <c r="AA349" s="24">
        <f t="shared" si="39"/>
        <v>1</v>
      </c>
      <c r="AB349" s="24">
        <f t="shared" si="39"/>
        <v>1</v>
      </c>
      <c r="AC349" s="24">
        <f t="shared" si="39"/>
        <v>1</v>
      </c>
      <c r="AD349" s="24">
        <f t="shared" si="39"/>
        <v>0</v>
      </c>
      <c r="AE349" s="24">
        <f t="shared" si="39"/>
        <v>1</v>
      </c>
      <c r="AF349" s="24">
        <f t="shared" si="39"/>
        <v>1</v>
      </c>
      <c r="AG349" s="24">
        <f t="shared" si="39"/>
        <v>1</v>
      </c>
      <c r="AH349" s="24">
        <f t="shared" si="39"/>
        <v>1</v>
      </c>
      <c r="AI349" s="24">
        <f t="shared" si="39"/>
        <v>1</v>
      </c>
      <c r="AJ349" s="24">
        <f t="shared" si="39"/>
        <v>1</v>
      </c>
      <c r="AK349" s="24">
        <f t="shared" si="39"/>
        <v>0</v>
      </c>
      <c r="AL349" s="24">
        <f t="shared" si="39"/>
        <v>0</v>
      </c>
      <c r="AM349" s="24">
        <f t="shared" si="39"/>
        <v>1</v>
      </c>
      <c r="AN349" s="24">
        <f t="shared" si="39"/>
        <v>1</v>
      </c>
      <c r="AO349" s="24">
        <f t="shared" si="39"/>
        <v>1</v>
      </c>
      <c r="AP349" s="24">
        <f t="shared" si="39"/>
        <v>1</v>
      </c>
      <c r="AQ349" s="24">
        <f t="shared" si="39"/>
        <v>0</v>
      </c>
      <c r="AR349" s="24">
        <f t="shared" si="39"/>
        <v>0</v>
      </c>
      <c r="AS349" s="24">
        <f t="shared" si="39"/>
        <v>0</v>
      </c>
      <c r="AT349" s="24">
        <f t="shared" si="39"/>
        <v>1</v>
      </c>
      <c r="AU349" s="24">
        <f t="shared" si="39"/>
        <v>0</v>
      </c>
      <c r="AV349" s="24">
        <f t="shared" si="39"/>
        <v>1</v>
      </c>
      <c r="AW349" s="24">
        <f t="shared" si="39"/>
        <v>0.49230769230769234</v>
      </c>
      <c r="AX349" s="24">
        <f t="shared" si="39"/>
        <v>0</v>
      </c>
      <c r="AY349" s="24">
        <f t="shared" si="39"/>
        <v>0</v>
      </c>
      <c r="AZ349" s="24">
        <f t="shared" si="39"/>
        <v>1</v>
      </c>
      <c r="BA349" s="24">
        <f t="shared" si="39"/>
        <v>1</v>
      </c>
      <c r="BB349" s="24">
        <f t="shared" si="39"/>
        <v>1</v>
      </c>
      <c r="BC349" s="24">
        <f t="shared" si="39"/>
        <v>1</v>
      </c>
    </row>
    <row r="350" spans="1:55" s="1" customFormat="1">
      <c r="A350" t="s">
        <v>315</v>
      </c>
      <c r="C350" s="11">
        <f t="shared" ref="C350:BC350" si="40">AVERAGE(C3:C279)</f>
        <v>6.5648461538461511</v>
      </c>
      <c r="D350" s="11">
        <f t="shared" si="40"/>
        <v>3.5671923076923053</v>
      </c>
      <c r="E350" s="11">
        <f t="shared" si="40"/>
        <v>10.669999999999998</v>
      </c>
      <c r="F350" s="11">
        <f t="shared" si="40"/>
        <v>32.13192307692308</v>
      </c>
      <c r="G350" s="11">
        <f t="shared" si="40"/>
        <v>90.930769230769243</v>
      </c>
      <c r="H350" s="11">
        <f t="shared" si="40"/>
        <v>190.15384615384616</v>
      </c>
      <c r="I350" s="11" t="e">
        <f t="shared" si="40"/>
        <v>#DIV/0!</v>
      </c>
      <c r="J350" s="11">
        <f t="shared" si="40"/>
        <v>3.878076923076923</v>
      </c>
      <c r="K350" s="11">
        <f t="shared" si="40"/>
        <v>17.503846153846155</v>
      </c>
      <c r="L350" s="11">
        <f t="shared" si="40"/>
        <v>15.684615384615384</v>
      </c>
      <c r="M350" s="11">
        <f t="shared" si="40"/>
        <v>76.434615384615384</v>
      </c>
      <c r="N350" s="11">
        <f t="shared" si="40"/>
        <v>0.70230769230769163</v>
      </c>
      <c r="O350" s="11">
        <f t="shared" si="40"/>
        <v>158.04633204633205</v>
      </c>
      <c r="P350" s="11">
        <f t="shared" si="40"/>
        <v>154.44015444015443</v>
      </c>
      <c r="Q350" s="11">
        <f t="shared" si="40"/>
        <v>175.38562091503269</v>
      </c>
      <c r="R350" s="11">
        <f t="shared" si="40"/>
        <v>64.809615384615427</v>
      </c>
      <c r="S350" s="11">
        <f t="shared" si="40"/>
        <v>62.672307692307697</v>
      </c>
      <c r="T350" s="11">
        <f t="shared" si="40"/>
        <v>2.1373076923076919</v>
      </c>
      <c r="U350" s="11">
        <f t="shared" si="40"/>
        <v>234.17307692307693</v>
      </c>
      <c r="V350" s="11">
        <f t="shared" si="40"/>
        <v>72.723076923076917</v>
      </c>
      <c r="W350" s="11">
        <f t="shared" si="40"/>
        <v>18.207692307692309</v>
      </c>
      <c r="X350" s="11" t="e">
        <f t="shared" si="40"/>
        <v>#DIV/0!</v>
      </c>
      <c r="Y350" s="11">
        <f t="shared" si="40"/>
        <v>2772.9230769230771</v>
      </c>
      <c r="Z350" s="11">
        <f t="shared" si="40"/>
        <v>9.8894230769230731</v>
      </c>
      <c r="AA350" s="11">
        <f t="shared" si="40"/>
        <v>6.8300000000000027</v>
      </c>
      <c r="AB350" s="11">
        <f t="shared" si="40"/>
        <v>137.15</v>
      </c>
      <c r="AC350" s="11">
        <f t="shared" si="40"/>
        <v>4.6803846153846171</v>
      </c>
      <c r="AD350" s="11" t="e">
        <f t="shared" si="40"/>
        <v>#DIV/0!</v>
      </c>
      <c r="AE350" s="11">
        <f t="shared" si="40"/>
        <v>9.0311538461538454</v>
      </c>
      <c r="AF350" s="11">
        <f t="shared" si="40"/>
        <v>46.329692307692305</v>
      </c>
      <c r="AG350" s="11">
        <f t="shared" si="40"/>
        <v>5.1273076923076948</v>
      </c>
      <c r="AH350" s="11">
        <f t="shared" si="40"/>
        <v>0.75003846153846176</v>
      </c>
      <c r="AI350" s="11">
        <f t="shared" si="40"/>
        <v>1.3936153846153845</v>
      </c>
      <c r="AJ350" s="11">
        <f t="shared" si="40"/>
        <v>1.6547647281368871</v>
      </c>
      <c r="AK350" s="11" t="e">
        <f t="shared" si="40"/>
        <v>#DIV/0!</v>
      </c>
      <c r="AL350" s="11" t="e">
        <f t="shared" si="40"/>
        <v>#DIV/0!</v>
      </c>
      <c r="AM350" s="11">
        <f t="shared" si="40"/>
        <v>62.04615384615385</v>
      </c>
      <c r="AN350" s="11">
        <f t="shared" si="40"/>
        <v>239.90769230769232</v>
      </c>
      <c r="AO350" s="11">
        <f t="shared" si="40"/>
        <v>575.07846153846151</v>
      </c>
      <c r="AP350" s="11">
        <f t="shared" si="40"/>
        <v>0.26235846093931875</v>
      </c>
      <c r="AQ350" s="11" t="e">
        <f t="shared" si="40"/>
        <v>#DIV/0!</v>
      </c>
      <c r="AR350" s="11" t="e">
        <f t="shared" si="40"/>
        <v>#DIV/0!</v>
      </c>
      <c r="AS350" s="11" t="e">
        <f t="shared" si="40"/>
        <v>#DIV/0!</v>
      </c>
      <c r="AT350" s="11">
        <f t="shared" si="40"/>
        <v>62.823076923076925</v>
      </c>
      <c r="AU350" s="11" t="e">
        <f t="shared" si="40"/>
        <v>#DIV/0!</v>
      </c>
      <c r="AV350" s="11">
        <f t="shared" si="40"/>
        <v>1.3683076923076922</v>
      </c>
      <c r="AW350" s="11">
        <f t="shared" si="40"/>
        <v>6.7835937500000032</v>
      </c>
      <c r="AX350" s="11" t="e">
        <f t="shared" si="40"/>
        <v>#DIV/0!</v>
      </c>
      <c r="AY350" s="11" t="e">
        <f t="shared" si="40"/>
        <v>#DIV/0!</v>
      </c>
      <c r="AZ350" s="11">
        <f t="shared" si="40"/>
        <v>0.62884615384615383</v>
      </c>
      <c r="BA350" s="11">
        <f t="shared" si="40"/>
        <v>26.129807692307693</v>
      </c>
      <c r="BB350" s="11">
        <f t="shared" si="40"/>
        <v>3.4378900494864036E-2</v>
      </c>
      <c r="BC350" s="11">
        <f t="shared" si="40"/>
        <v>8.7831865384615408</v>
      </c>
    </row>
    <row r="351" spans="1:55" s="1" customFormat="1">
      <c r="A351" t="s">
        <v>333</v>
      </c>
      <c r="F351" s="24">
        <f>COUNTIF(F3:F279,"&gt;=26")/COUNTIF($A$3:$A$279,"*")</f>
        <v>0.95</v>
      </c>
      <c r="J351" s="24">
        <f>COUNTIF(J3:J279,"&gt;=3.5")/COUNTIF($A$3:$A$279,"*")</f>
        <v>0.90769230769230769</v>
      </c>
      <c r="O351" s="24">
        <f>COUNTIF(O3:O279,"&gt;300")/COUNTIF($A$3:$A$279,"*")</f>
        <v>0</v>
      </c>
      <c r="AE351" s="24">
        <f>COUNTIF(AE3:AE279,"&gt;=11")/COUNTIF($A$3:$A$279,"*")</f>
        <v>2.3076923076923078E-2</v>
      </c>
      <c r="AF351" s="24">
        <f>COUNTIF(AF3:AF279,"&gt;=60")/COUNTIF($A$3:$A$279,"*")</f>
        <v>0.17307692307692307</v>
      </c>
      <c r="AG351" s="24">
        <f>COUNTIF(AG3:AG279,"&gt;=6")/COUNTIF($A$3:$A$279,"*")</f>
        <v>0.27307692307692305</v>
      </c>
      <c r="AH351" s="24">
        <f>COUNTIF(AH3:AH279,"&gt;=0.65")/COUNTIF($A$3:$A$279,"*")</f>
        <v>0.9653846153846154</v>
      </c>
      <c r="AI351" s="24"/>
      <c r="AJ351" s="24">
        <f>COUNTIF(AJ3:AJ279,"&gt;=1.2")/COUNTIF($A$3:$A$279,"*")</f>
        <v>0.9653846153846154</v>
      </c>
      <c r="AO351" s="24">
        <f>COUNTIF(AO3:AO279,"&gt;800")/COUNTIF($A$3:$A$279,"*")</f>
        <v>0.24230769230769231</v>
      </c>
      <c r="AT351" s="24">
        <f>COUNTIF(AT3:AT279,"&gt;800")/COUNTIF($A$3:$A$279,"*")</f>
        <v>2.6923076923076925E-2</v>
      </c>
      <c r="AU351" s="24">
        <f>COUNTIF(AU3:AU279,"&gt;0.6")/COUNTIF($A$3:$A$279,"*")</f>
        <v>0</v>
      </c>
      <c r="AX351" s="23"/>
    </row>
    <row r="352" spans="1:55" s="1" customFormat="1">
      <c r="A352" t="s">
        <v>334</v>
      </c>
      <c r="F352" s="24">
        <f>COUNTIF(F3:F279,"&lt;24")/COUNTIF($A$3:$A$279,"*")</f>
        <v>2.6923076923076925E-2</v>
      </c>
      <c r="J352" s="24">
        <f>COUNTIF(J3:J279,"&lt;3.0")/COUNTIF($A$2:$A$279,"*")</f>
        <v>7.6628352490421452E-3</v>
      </c>
      <c r="O352" s="24">
        <f>COUNTIF(O3:O279,"&lt;200")/COUNTIF($A$3:$A$279,"*")</f>
        <v>0.88461538461538458</v>
      </c>
      <c r="AF352" s="24">
        <f>COUNTIF(AF3:AF279,"&lt;60")/COUNTIF($A$3:$A$279,"*")</f>
        <v>0.82692307692307687</v>
      </c>
      <c r="AH352" s="24">
        <f>COUNTIF(AH3:AH279,"&lt;0.60")/COUNTIF($A$3:$A$279,"*")</f>
        <v>1.5384615384615385E-2</v>
      </c>
      <c r="AI352" s="24"/>
      <c r="AJ352" s="24">
        <f>COUNTIF(AJ3:AJ279,"&lt;1.0")/COUNTIF($A$3:$A$279,"*")</f>
        <v>3.8461538461538464E-3</v>
      </c>
      <c r="AO352" s="24"/>
      <c r="AT352" s="24">
        <f>COUNTIF(AT3:AT279,"&lt;100")/COUNTIF($A$3:$A$279,"*")</f>
        <v>0.91153846153846152</v>
      </c>
      <c r="AU352" s="24">
        <f>COUNTIF(AU3:AU279,"&lt;0.5")/COUNTIF($A$3:$A$279,"*")</f>
        <v>0</v>
      </c>
      <c r="AX352" s="23"/>
    </row>
    <row r="353" spans="1:54" s="1" customFormat="1">
      <c r="AX353" s="23"/>
    </row>
    <row r="354" spans="1:54" s="1" customFormat="1">
      <c r="AX354" s="23"/>
    </row>
    <row r="355" spans="1:54" s="1" customFormat="1">
      <c r="A355" t="s">
        <v>335</v>
      </c>
      <c r="E355" s="24">
        <f>COUNTIF(E3:E279,"&gt;=10")/COUNTIF($A$3:$A$279,"*")</f>
        <v>0.75</v>
      </c>
      <c r="F355" s="24"/>
      <c r="J355" s="24">
        <f>COUNTIF(J3:J279,"&gt;=3.8")/COUNTIF($A$3:$A$279,"*")</f>
        <v>0.7</v>
      </c>
      <c r="AF355" s="24">
        <f>COUNTIF(AF3:AF279,"&lt;55")/COUNTIF($A$3:$A$279,"*")</f>
        <v>0.73461538461538467</v>
      </c>
      <c r="AG355" s="24">
        <f>COUNTIF(AG3:AG279,"&lt;=5.5")/COUNTIF($A$3:$A$279,"*")</f>
        <v>0.63076923076923075</v>
      </c>
      <c r="AJ355" s="24">
        <f>COUNTIF(AJ3:AJ279,"&gt;=1.4")/COUNTIF($A$3:$A$279,"*")</f>
        <v>0.84615384615384615</v>
      </c>
      <c r="AP355" s="24">
        <f>COUNTIF(AP3:AP279,"&gt;=20")/COUNTIF($A$3:$A$279,"*")</f>
        <v>0</v>
      </c>
      <c r="AX355" s="23"/>
      <c r="BB355" s="24">
        <f>COUNTIF(BB3:BB279,"&lt;=0.045")/COUNTIF($A$3:$A$279,"*")</f>
        <v>0.78076923076923077</v>
      </c>
    </row>
    <row r="356" spans="1:54" s="1" customFormat="1">
      <c r="A356" t="s">
        <v>336</v>
      </c>
      <c r="E356" s="29">
        <f>COUNTIF(E3:E279,"&lt;10")</f>
        <v>65</v>
      </c>
      <c r="J356" s="29">
        <f>COUNTIF(J3:J279,"&lt;3.8")</f>
        <v>78</v>
      </c>
      <c r="AF356" s="29">
        <f>COUNTIF(AF3:AF279,"&gt;55")</f>
        <v>69</v>
      </c>
      <c r="AG356" s="29">
        <f>COUNTIF(AG3:AG279,"&gt;5.5")</f>
        <v>96</v>
      </c>
      <c r="AJ356" s="29">
        <f>COUNTIF(AJ3:AJ279,"&lt;1.4")</f>
        <v>40</v>
      </c>
      <c r="AP356" s="29">
        <f>COUNTIF(AP3:AP279,"&lt;20")</f>
        <v>260</v>
      </c>
      <c r="AX356" s="23"/>
      <c r="BB356" s="29">
        <f>COUNTIF(BB3:BB279,"&gt;0.045")</f>
        <v>57</v>
      </c>
    </row>
    <row r="357" spans="1:54" s="1" customFormat="1">
      <c r="A357" s="30" t="s">
        <v>337</v>
      </c>
      <c r="AX357" s="23"/>
    </row>
    <row r="358" spans="1:54" s="1" customFormat="1">
      <c r="A358" s="30" t="s">
        <v>338</v>
      </c>
      <c r="AX358" s="23"/>
    </row>
    <row r="359" spans="1:54" s="1" customFormat="1">
      <c r="A359" s="30" t="s">
        <v>339</v>
      </c>
      <c r="AX359" s="23"/>
    </row>
    <row r="360" spans="1:54" s="1" customFormat="1">
      <c r="A360" s="30" t="s">
        <v>340</v>
      </c>
      <c r="AX360" s="23"/>
    </row>
    <row r="361" spans="1:54" s="1" customFormat="1">
      <c r="A361" s="30" t="s">
        <v>341</v>
      </c>
      <c r="AX361" s="23"/>
    </row>
    <row r="362" spans="1:54" s="1" customFormat="1">
      <c r="A362" s="30" t="s">
        <v>342</v>
      </c>
      <c r="AX362" s="23"/>
    </row>
    <row r="363" spans="1:54" s="1" customFormat="1">
      <c r="AX363" s="23"/>
    </row>
    <row r="364" spans="1:54" s="1" customFormat="1">
      <c r="A364" s="30" t="s">
        <v>343</v>
      </c>
      <c r="C364" s="1">
        <v>3</v>
      </c>
      <c r="D364" s="1">
        <v>2</v>
      </c>
      <c r="E364" s="1">
        <v>8</v>
      </c>
      <c r="F364" s="1">
        <v>26</v>
      </c>
      <c r="G364" s="1">
        <v>85</v>
      </c>
      <c r="H364" s="1">
        <v>50</v>
      </c>
      <c r="J364" s="1">
        <v>3.5</v>
      </c>
      <c r="K364" s="1">
        <v>0</v>
      </c>
      <c r="L364" s="1">
        <v>0</v>
      </c>
      <c r="M364" s="1">
        <v>100</v>
      </c>
      <c r="O364" s="1" t="s">
        <v>344</v>
      </c>
      <c r="P364" s="1" t="s">
        <v>345</v>
      </c>
      <c r="Q364" s="1">
        <v>80</v>
      </c>
      <c r="T364" s="1" t="s">
        <v>346</v>
      </c>
      <c r="V364" s="1">
        <v>40</v>
      </c>
      <c r="W364" s="1">
        <v>5</v>
      </c>
      <c r="X364" s="1">
        <v>40</v>
      </c>
      <c r="Y364">
        <v>2000</v>
      </c>
      <c r="Z364" s="1">
        <v>5</v>
      </c>
      <c r="AA364" s="1" t="s">
        <v>347</v>
      </c>
      <c r="AB364" s="1">
        <v>130</v>
      </c>
      <c r="AC364" s="1">
        <v>3.5</v>
      </c>
      <c r="AE364" s="1">
        <v>7</v>
      </c>
      <c r="AG364" s="1">
        <v>3</v>
      </c>
      <c r="AH364" s="1">
        <v>0.65</v>
      </c>
      <c r="AI364" s="1">
        <v>1</v>
      </c>
      <c r="AJ364" s="1">
        <v>1.2</v>
      </c>
      <c r="AK364" s="1" t="s">
        <v>348</v>
      </c>
      <c r="AM364" s="1">
        <v>100</v>
      </c>
      <c r="AO364" s="1">
        <v>100</v>
      </c>
      <c r="AP364" s="1">
        <v>18</v>
      </c>
      <c r="AT364" s="1">
        <v>100</v>
      </c>
      <c r="AU364" s="1" t="s">
        <v>349</v>
      </c>
      <c r="AV364" s="1">
        <v>0.8</v>
      </c>
      <c r="AW364" s="1" t="s">
        <v>350</v>
      </c>
      <c r="AX364" s="23"/>
      <c r="BB364" s="24">
        <v>1E-3</v>
      </c>
    </row>
    <row r="365" spans="1:54" s="1" customFormat="1">
      <c r="C365" s="1">
        <v>9.5</v>
      </c>
      <c r="D365" s="1">
        <v>5</v>
      </c>
      <c r="E365" s="1">
        <v>14</v>
      </c>
      <c r="F365" s="1">
        <v>40</v>
      </c>
      <c r="G365" s="1">
        <v>110</v>
      </c>
      <c r="H365" s="1">
        <v>300</v>
      </c>
      <c r="J365" s="1">
        <v>4.5999999999999996</v>
      </c>
      <c r="K365" s="1">
        <v>40</v>
      </c>
      <c r="L365" s="1">
        <v>40</v>
      </c>
      <c r="M365" s="1">
        <v>800</v>
      </c>
      <c r="O365" s="1" t="s">
        <v>351</v>
      </c>
      <c r="Q365" s="1">
        <v>200</v>
      </c>
      <c r="V365" s="1">
        <v>100</v>
      </c>
      <c r="W365" s="1">
        <v>30</v>
      </c>
      <c r="X365" s="1">
        <v>100</v>
      </c>
      <c r="Y365" s="1">
        <f>60*24*5</f>
        <v>7200</v>
      </c>
      <c r="Z365" s="1">
        <v>12</v>
      </c>
      <c r="AB365" s="1">
        <v>145</v>
      </c>
      <c r="AC365" s="1">
        <v>6</v>
      </c>
      <c r="AE365" s="1">
        <v>11</v>
      </c>
      <c r="AF365" s="1" t="s">
        <v>352</v>
      </c>
      <c r="AG365" s="1">
        <v>6</v>
      </c>
      <c r="AH365" s="1">
        <v>0.9</v>
      </c>
      <c r="AI365" s="1">
        <v>2.2000000000000002</v>
      </c>
      <c r="AJ365" s="1">
        <v>2.5</v>
      </c>
      <c r="AK365" s="1" t="s">
        <v>353</v>
      </c>
      <c r="AM365" s="1">
        <v>800</v>
      </c>
      <c r="AO365" s="1">
        <v>800</v>
      </c>
      <c r="AP365" s="1">
        <v>45</v>
      </c>
      <c r="AT365" s="1">
        <v>300</v>
      </c>
      <c r="AV365" s="1">
        <v>2.5</v>
      </c>
      <c r="AX365" s="23"/>
      <c r="BB365" s="24">
        <v>0.05</v>
      </c>
    </row>
    <row r="366" spans="1:54" s="1" customFormat="1">
      <c r="AX366" s="23"/>
    </row>
    <row r="367" spans="1:54" s="1" customFormat="1">
      <c r="AX367" s="23"/>
    </row>
    <row r="368" spans="1:54" s="1" customFormat="1">
      <c r="AX368" s="23"/>
    </row>
    <row r="369" spans="32:55" s="1" customFormat="1">
      <c r="AX369" s="23"/>
    </row>
    <row r="370" spans="32:55" s="1" customFormat="1">
      <c r="AX370" s="23"/>
    </row>
    <row r="371" spans="32:55" s="1" customFormat="1">
      <c r="AF371"/>
      <c r="AX371" s="23"/>
    </row>
    <row r="372" spans="32:55" s="1" customFormat="1">
      <c r="AF372"/>
      <c r="AX372" s="23"/>
      <c r="BB372" s="24"/>
      <c r="BC372" s="11"/>
    </row>
    <row r="373" spans="32:55" s="1" customFormat="1">
      <c r="AF373"/>
      <c r="AX373" s="23"/>
      <c r="BB373" s="24"/>
      <c r="BC373" s="11"/>
    </row>
    <row r="374" spans="32:55" s="1" customFormat="1">
      <c r="AF374"/>
      <c r="AX374" s="23"/>
      <c r="BB374" s="24"/>
      <c r="BC374" s="11"/>
    </row>
    <row r="375" spans="32:55" s="1" customFormat="1">
      <c r="AF375"/>
      <c r="AX375" s="23"/>
      <c r="BB375" s="24"/>
      <c r="BC375" s="11"/>
    </row>
    <row r="376" spans="32:55" s="1" customFormat="1">
      <c r="AF376"/>
      <c r="AX376" s="23"/>
      <c r="BB376" s="24"/>
      <c r="BC376" s="11"/>
    </row>
    <row r="377" spans="32:55" s="1" customFormat="1">
      <c r="AF377"/>
      <c r="AX377" s="23"/>
      <c r="BB377" s="24"/>
      <c r="BC377" s="11"/>
    </row>
    <row r="378" spans="32:55" s="1" customFormat="1">
      <c r="AF378"/>
      <c r="AX378" s="23"/>
      <c r="BB378" s="24"/>
      <c r="BC378" s="11"/>
    </row>
    <row r="379" spans="32:55" s="1" customFormat="1">
      <c r="AF379"/>
      <c r="AX379" s="23"/>
      <c r="BB379" s="24"/>
      <c r="BC379" s="11"/>
    </row>
    <row r="380" spans="32:55" s="1" customFormat="1">
      <c r="AX380" s="23"/>
      <c r="BB380" s="24"/>
      <c r="BC380" s="11"/>
    </row>
    <row r="381" spans="32:55" s="1" customFormat="1">
      <c r="AX381" s="23"/>
      <c r="BB381" s="24"/>
      <c r="BC381" s="11"/>
    </row>
    <row r="382" spans="32:55" s="1" customFormat="1">
      <c r="AX382" s="23"/>
      <c r="BB382" s="24"/>
      <c r="BC382" s="11"/>
    </row>
    <row r="383" spans="32:55" s="1" customFormat="1">
      <c r="AX383" s="23"/>
      <c r="BB383" s="24"/>
      <c r="BC383" s="11"/>
    </row>
    <row r="384" spans="32:55" s="1" customFormat="1">
      <c r="AX384" s="23"/>
      <c r="BB384" s="24"/>
      <c r="BC384" s="11"/>
    </row>
    <row r="385" spans="1:66">
      <c r="AF385" s="1"/>
      <c r="AX385" s="23"/>
      <c r="BB385" s="24"/>
      <c r="BC385" s="11"/>
      <c r="BG385" s="1"/>
      <c r="BH385" s="1"/>
      <c r="BI385" s="1"/>
      <c r="BJ385" s="1"/>
      <c r="BK385" s="1"/>
      <c r="BL385" s="1"/>
      <c r="BM385" s="1"/>
    </row>
    <row r="386" spans="1:66">
      <c r="AF386" s="1"/>
      <c r="AX386" s="23"/>
      <c r="BB386" s="24"/>
      <c r="BC386" s="11"/>
      <c r="BG386" s="1"/>
      <c r="BH386" s="1"/>
      <c r="BI386" s="1"/>
      <c r="BJ386" s="1"/>
      <c r="BK386" s="1"/>
      <c r="BL386" s="1"/>
      <c r="BM386" s="1"/>
    </row>
    <row r="387" spans="1:66">
      <c r="AF387" s="1"/>
      <c r="AX387" s="23"/>
      <c r="BB387" s="24"/>
      <c r="BC387" s="11"/>
      <c r="BG387" s="1"/>
      <c r="BH387" s="1"/>
      <c r="BI387" s="1"/>
      <c r="BJ387" s="1"/>
      <c r="BK387" s="1"/>
      <c r="BL387" s="1"/>
      <c r="BM387" s="1"/>
    </row>
    <row r="388" spans="1:66">
      <c r="AF388" s="1"/>
      <c r="AX388" s="23"/>
      <c r="BB388" s="24"/>
      <c r="BC388" s="11"/>
      <c r="BG388" s="1"/>
      <c r="BH388" s="1"/>
      <c r="BI388" s="1"/>
      <c r="BJ388" s="1"/>
      <c r="BK388" s="1"/>
      <c r="BL388" s="1"/>
      <c r="BM388" s="1"/>
    </row>
    <row r="389" spans="1:66" customFormat="1">
      <c r="AF389" s="5"/>
      <c r="BB389" s="24"/>
      <c r="BC389" s="11"/>
    </row>
    <row r="390" spans="1:66">
      <c r="AV390" s="5"/>
      <c r="AX390" s="31"/>
      <c r="BB390" s="24"/>
      <c r="BC390" s="11"/>
      <c r="BD390"/>
    </row>
    <row r="391" spans="1:66">
      <c r="AV391" s="5"/>
      <c r="AX391" s="31"/>
      <c r="BB391" s="24"/>
      <c r="BC391" s="11"/>
      <c r="BD391"/>
    </row>
    <row r="392" spans="1:66">
      <c r="AV392" s="5"/>
      <c r="AX392" s="31"/>
      <c r="BB392" s="24"/>
      <c r="BC392" s="11"/>
      <c r="BD392"/>
    </row>
    <row r="393" spans="1:66">
      <c r="AV393" s="5"/>
      <c r="AX393" s="31"/>
      <c r="BB393" s="24"/>
      <c r="BC393" s="11"/>
      <c r="BD393"/>
    </row>
    <row r="394" spans="1:66">
      <c r="AV394" s="5"/>
      <c r="AX394" s="31"/>
      <c r="BB394" s="24"/>
      <c r="BC394" s="11"/>
      <c r="BD394"/>
    </row>
    <row r="395" spans="1:66">
      <c r="AV395" s="5"/>
      <c r="AX395" s="31"/>
      <c r="BB395" s="24"/>
      <c r="BC395" s="11"/>
      <c r="BD395"/>
    </row>
    <row r="396" spans="1:66">
      <c r="AV396" s="5"/>
      <c r="AX396" s="31"/>
      <c r="BB396" s="24"/>
      <c r="BC396" s="11"/>
      <c r="BD396"/>
    </row>
    <row r="397" spans="1:66">
      <c r="AV397" s="5"/>
      <c r="AX397" s="31"/>
      <c r="BB397" s="24"/>
      <c r="BC397" s="11"/>
      <c r="BD397"/>
    </row>
    <row r="398" spans="1:66">
      <c r="AV398" s="5"/>
      <c r="AX398" s="31"/>
      <c r="BB398" s="24"/>
      <c r="BC398" s="11"/>
      <c r="BD398"/>
    </row>
    <row r="399" spans="1:66" customFormat="1">
      <c r="A399" s="5" t="s">
        <v>354</v>
      </c>
      <c r="B399" s="5" t="s">
        <v>355</v>
      </c>
      <c r="C399" s="5">
        <v>5.07</v>
      </c>
      <c r="D399" s="5">
        <v>2.93</v>
      </c>
      <c r="E399" s="5">
        <v>7.2</v>
      </c>
      <c r="F399" s="5">
        <v>23.5</v>
      </c>
      <c r="G399" s="5">
        <v>80.2</v>
      </c>
      <c r="H399" s="5">
        <v>173</v>
      </c>
      <c r="I399" s="5"/>
      <c r="J399" s="5">
        <v>4.2</v>
      </c>
      <c r="K399" s="5">
        <v>14</v>
      </c>
      <c r="L399" s="5">
        <v>8</v>
      </c>
      <c r="M399" s="5">
        <v>84</v>
      </c>
      <c r="N399" s="5">
        <v>0.7</v>
      </c>
      <c r="O399" s="5"/>
      <c r="P399" s="5"/>
      <c r="Q399" s="5">
        <v>137</v>
      </c>
      <c r="R399" s="5">
        <v>78.05</v>
      </c>
      <c r="S399" s="5">
        <v>76.05</v>
      </c>
      <c r="T399" s="5">
        <v>2</v>
      </c>
      <c r="U399" s="5">
        <v>240</v>
      </c>
      <c r="V399" s="5">
        <v>78</v>
      </c>
      <c r="W399" s="5">
        <v>20</v>
      </c>
      <c r="X399" s="5"/>
      <c r="Y399" s="5">
        <v>2640</v>
      </c>
      <c r="Z399" s="5">
        <v>12.19</v>
      </c>
      <c r="AA399" s="5">
        <v>3.8</v>
      </c>
      <c r="AB399" s="5">
        <v>139</v>
      </c>
      <c r="AC399" s="5">
        <v>5</v>
      </c>
      <c r="AD399" s="5"/>
      <c r="AE399" s="5">
        <v>8.8000000000000007</v>
      </c>
      <c r="AF399">
        <f t="shared" ref="AF399:AF406" si="41">AE399*AG399</f>
        <v>48.400000000000006</v>
      </c>
      <c r="AG399" s="5">
        <v>5.5</v>
      </c>
      <c r="AH399" s="5">
        <v>0.74</v>
      </c>
      <c r="AI399" s="5">
        <v>1.36</v>
      </c>
      <c r="AJ399" s="5">
        <v>1.58</v>
      </c>
      <c r="AK399" s="5"/>
      <c r="AL399" s="5"/>
      <c r="AM399" s="5">
        <v>62</v>
      </c>
      <c r="AN399" s="5">
        <v>295</v>
      </c>
      <c r="AO399" s="5">
        <v>195.5</v>
      </c>
      <c r="AP399" s="5">
        <v>21.02</v>
      </c>
      <c r="AQ399" s="5"/>
      <c r="AR399" s="5"/>
      <c r="AS399" s="5">
        <v>233</v>
      </c>
      <c r="AT399" s="5"/>
      <c r="AU399" s="5"/>
      <c r="AV399" s="5"/>
      <c r="AW399" s="5"/>
      <c r="AX399" s="5"/>
      <c r="AY399" s="5"/>
      <c r="AZ399" s="5"/>
      <c r="BA399" s="5"/>
      <c r="BB399" s="24">
        <f t="shared" ref="BB399:BB406" si="42">T399/S399</f>
        <v>2.6298487836949377E-2</v>
      </c>
      <c r="BC399" s="11">
        <f t="shared" ref="BC399:BC406" si="43">(T399*AB399*6)/(2*100)</f>
        <v>8.34</v>
      </c>
      <c r="BG399" s="5"/>
      <c r="BH399" s="5"/>
      <c r="BI399" s="5"/>
      <c r="BJ399" s="5"/>
      <c r="BK399" s="5"/>
      <c r="BL399" s="5"/>
      <c r="BM399" s="5"/>
      <c r="BN399" s="5"/>
    </row>
    <row r="400" spans="1:66" customFormat="1">
      <c r="A400" s="5" t="s">
        <v>78</v>
      </c>
      <c r="B400" s="5" t="s">
        <v>356</v>
      </c>
      <c r="C400" s="5">
        <v>5.99</v>
      </c>
      <c r="D400" s="5">
        <v>3.98</v>
      </c>
      <c r="E400" s="5">
        <v>11.2</v>
      </c>
      <c r="F400" s="5">
        <v>34.6</v>
      </c>
      <c r="G400" s="5">
        <v>86.9</v>
      </c>
      <c r="H400" s="5">
        <v>200</v>
      </c>
      <c r="I400" s="5"/>
      <c r="J400" s="5">
        <v>3.9</v>
      </c>
      <c r="K400" s="5">
        <v>12</v>
      </c>
      <c r="L400" s="5">
        <v>11</v>
      </c>
      <c r="M400" s="5">
        <v>53</v>
      </c>
      <c r="N400" s="5">
        <v>0.6</v>
      </c>
      <c r="O400" s="5"/>
      <c r="P400" s="5"/>
      <c r="Q400" s="5">
        <v>88</v>
      </c>
      <c r="R400" s="5">
        <v>75.25</v>
      </c>
      <c r="S400" s="5">
        <v>72.5</v>
      </c>
      <c r="T400" s="5">
        <v>2.75</v>
      </c>
      <c r="U400" s="5">
        <v>219.6</v>
      </c>
      <c r="V400" s="5">
        <v>68</v>
      </c>
      <c r="W400" s="5">
        <v>20</v>
      </c>
      <c r="X400" s="5"/>
      <c r="Y400" s="5">
        <v>2640</v>
      </c>
      <c r="Z400" s="5">
        <v>8.0399999999999991</v>
      </c>
      <c r="AA400" s="5">
        <v>6.2</v>
      </c>
      <c r="AB400" s="5">
        <v>140</v>
      </c>
      <c r="AC400" s="5">
        <v>5.7</v>
      </c>
      <c r="AD400" s="5"/>
      <c r="AE400" s="5">
        <v>8.1999999999999993</v>
      </c>
      <c r="AF400">
        <f t="shared" si="41"/>
        <v>49.199999999999996</v>
      </c>
      <c r="AG400" s="5">
        <v>6</v>
      </c>
      <c r="AH400" s="5">
        <v>0.71</v>
      </c>
      <c r="AI400" s="5">
        <v>1.22</v>
      </c>
      <c r="AJ400" s="5">
        <v>1.44</v>
      </c>
      <c r="AK400" s="5"/>
      <c r="AL400" s="5"/>
      <c r="AM400" s="5">
        <v>43</v>
      </c>
      <c r="AN400" s="5">
        <v>268</v>
      </c>
      <c r="AO400" s="5">
        <v>291.5</v>
      </c>
      <c r="AP400" s="5">
        <v>16.04</v>
      </c>
      <c r="AQ400" s="5"/>
      <c r="AR400" s="5"/>
      <c r="AS400" s="5">
        <v>225</v>
      </c>
      <c r="AT400" s="5"/>
      <c r="AU400" s="5"/>
      <c r="AV400" s="5"/>
      <c r="AW400" s="5"/>
      <c r="AX400" s="5"/>
      <c r="AY400" s="5"/>
      <c r="AZ400" s="5"/>
      <c r="BA400" s="5"/>
      <c r="BB400" s="24">
        <f t="shared" si="42"/>
        <v>3.793103448275862E-2</v>
      </c>
      <c r="BC400" s="11">
        <f t="shared" si="43"/>
        <v>11.55</v>
      </c>
      <c r="BG400" s="5"/>
      <c r="BH400" s="5"/>
      <c r="BI400" s="5"/>
      <c r="BJ400" s="5"/>
      <c r="BK400" s="5"/>
      <c r="BL400" s="5"/>
      <c r="BM400" s="5"/>
      <c r="BN400" s="5"/>
    </row>
    <row r="401" spans="1:66" customFormat="1">
      <c r="A401" s="5" t="s">
        <v>210</v>
      </c>
      <c r="B401" s="5" t="s">
        <v>356</v>
      </c>
      <c r="C401" s="5">
        <v>8.49</v>
      </c>
      <c r="D401" s="5">
        <v>3.58</v>
      </c>
      <c r="E401" s="5">
        <v>11.1</v>
      </c>
      <c r="F401" s="5">
        <v>33.9</v>
      </c>
      <c r="G401" s="5">
        <v>94.7</v>
      </c>
      <c r="H401" s="5">
        <v>245</v>
      </c>
      <c r="I401" s="5"/>
      <c r="J401" s="5">
        <v>3.5</v>
      </c>
      <c r="K401" s="5">
        <v>12</v>
      </c>
      <c r="L401" s="5">
        <v>13</v>
      </c>
      <c r="M401" s="5">
        <v>85</v>
      </c>
      <c r="N401" s="5">
        <v>0.4</v>
      </c>
      <c r="O401" s="5"/>
      <c r="P401" s="5"/>
      <c r="Q401" s="5">
        <v>214</v>
      </c>
      <c r="R401" s="5">
        <v>50.3</v>
      </c>
      <c r="S401" s="5">
        <v>48.5</v>
      </c>
      <c r="T401" s="5">
        <v>1.8</v>
      </c>
      <c r="U401" s="5">
        <v>240</v>
      </c>
      <c r="V401" s="5">
        <v>118</v>
      </c>
      <c r="W401" s="5">
        <v>18</v>
      </c>
      <c r="X401" s="5"/>
      <c r="Y401" s="5">
        <v>2640</v>
      </c>
      <c r="Z401" s="5">
        <v>8.7899999999999991</v>
      </c>
      <c r="AA401" s="5">
        <v>5.6</v>
      </c>
      <c r="AB401" s="5">
        <v>133</v>
      </c>
      <c r="AC401" s="5">
        <v>5.7</v>
      </c>
      <c r="AD401" s="5"/>
      <c r="AE401" s="5">
        <v>10.7</v>
      </c>
      <c r="AF401">
        <f t="shared" si="41"/>
        <v>105.92999999999999</v>
      </c>
      <c r="AG401" s="5">
        <v>9.9</v>
      </c>
      <c r="AH401" s="5">
        <v>0.85</v>
      </c>
      <c r="AI401" s="5">
        <v>1.88</v>
      </c>
      <c r="AJ401" s="5">
        <v>2.2400000000000002</v>
      </c>
      <c r="AK401" s="5"/>
      <c r="AL401" s="5"/>
      <c r="AM401" s="5">
        <v>38</v>
      </c>
      <c r="AN401" s="5">
        <v>277</v>
      </c>
      <c r="AO401" s="5">
        <v>154.5</v>
      </c>
      <c r="AP401" s="5">
        <v>13.72</v>
      </c>
      <c r="AQ401" s="5"/>
      <c r="AR401" s="5"/>
      <c r="AS401" s="5">
        <v>239</v>
      </c>
      <c r="AT401" s="5"/>
      <c r="AU401" s="5"/>
      <c r="AV401" s="5"/>
      <c r="AW401" s="5"/>
      <c r="AX401" s="5"/>
      <c r="AY401" s="5"/>
      <c r="AZ401" s="5"/>
      <c r="BA401" s="5"/>
      <c r="BB401" s="24">
        <f t="shared" si="42"/>
        <v>3.711340206185567E-2</v>
      </c>
      <c r="BC401" s="11">
        <f t="shared" si="43"/>
        <v>7.1820000000000004</v>
      </c>
      <c r="BG401" s="5"/>
      <c r="BH401" s="5"/>
      <c r="BI401" s="5"/>
      <c r="BJ401" s="5"/>
      <c r="BK401" s="5"/>
      <c r="BL401" s="5"/>
      <c r="BM401" s="5"/>
      <c r="BN401" s="5"/>
    </row>
    <row r="402" spans="1:66" customFormat="1">
      <c r="A402" s="5" t="s">
        <v>294</v>
      </c>
      <c r="B402" s="5" t="s">
        <v>356</v>
      </c>
      <c r="C402" s="5">
        <v>5.83</v>
      </c>
      <c r="D402" s="5">
        <v>3.3</v>
      </c>
      <c r="E402" s="5">
        <v>8.1999999999999993</v>
      </c>
      <c r="F402" s="5">
        <v>25.7</v>
      </c>
      <c r="G402" s="5">
        <v>77.900000000000006</v>
      </c>
      <c r="H402" s="5">
        <v>211</v>
      </c>
      <c r="I402" s="5"/>
      <c r="J402" s="5">
        <v>3.9</v>
      </c>
      <c r="K402" s="5">
        <v>11</v>
      </c>
      <c r="L402" s="5">
        <v>19</v>
      </c>
      <c r="M402" s="5">
        <v>70</v>
      </c>
      <c r="N402" s="5">
        <v>0.4</v>
      </c>
      <c r="O402" s="5"/>
      <c r="P402" s="5"/>
      <c r="Q402" s="5"/>
      <c r="R402" s="5">
        <v>64</v>
      </c>
      <c r="S402" s="5">
        <v>59.8</v>
      </c>
      <c r="T402" s="5">
        <v>4.2</v>
      </c>
      <c r="U402" s="5">
        <v>229.8</v>
      </c>
      <c r="V402" s="5">
        <v>97</v>
      </c>
      <c r="W402" s="5">
        <v>38</v>
      </c>
      <c r="X402" s="5"/>
      <c r="Y402" s="5">
        <v>2640</v>
      </c>
      <c r="Z402" s="5">
        <v>12.43</v>
      </c>
      <c r="AA402" s="5">
        <v>8.1999999999999993</v>
      </c>
      <c r="AB402" s="5">
        <v>137</v>
      </c>
      <c r="AC402" s="5">
        <v>5.9</v>
      </c>
      <c r="AD402" s="5"/>
      <c r="AE402" s="5">
        <v>7.7</v>
      </c>
      <c r="AF402">
        <f t="shared" si="41"/>
        <v>72.38000000000001</v>
      </c>
      <c r="AG402" s="5">
        <v>9.4</v>
      </c>
      <c r="AH402" s="5">
        <v>0.61</v>
      </c>
      <c r="AI402" s="5">
        <v>0.94</v>
      </c>
      <c r="AJ402" s="5">
        <v>1.2</v>
      </c>
      <c r="AK402" s="5"/>
      <c r="AL402" s="5"/>
      <c r="AM402" s="5">
        <v>25</v>
      </c>
      <c r="AN402" s="5">
        <v>385</v>
      </c>
      <c r="AO402" s="5">
        <v>31.2</v>
      </c>
      <c r="AP402" s="5">
        <v>6.49</v>
      </c>
      <c r="AQ402" s="5"/>
      <c r="AR402" s="5"/>
      <c r="AS402" s="5">
        <v>360</v>
      </c>
      <c r="AT402" s="5">
        <v>644</v>
      </c>
      <c r="AU402" s="5"/>
      <c r="AV402" s="5"/>
      <c r="AW402" s="5"/>
      <c r="AX402" s="5"/>
      <c r="AY402" s="5"/>
      <c r="AZ402" s="5"/>
      <c r="BA402" s="5"/>
      <c r="BB402" s="24">
        <f t="shared" si="42"/>
        <v>7.0234113712374591E-2</v>
      </c>
      <c r="BC402" s="11">
        <f t="shared" si="43"/>
        <v>17.261999999999997</v>
      </c>
      <c r="BG402" s="5"/>
      <c r="BH402" s="5"/>
      <c r="BI402" s="5"/>
      <c r="BJ402" s="5"/>
      <c r="BK402" s="5"/>
      <c r="BL402" s="5"/>
      <c r="BM402" s="5"/>
      <c r="BN402" s="5"/>
    </row>
    <row r="403" spans="1:66" customFormat="1">
      <c r="A403" s="5" t="s">
        <v>160</v>
      </c>
      <c r="B403" s="5" t="s">
        <v>356</v>
      </c>
      <c r="C403" s="5">
        <v>3.71</v>
      </c>
      <c r="D403" s="5">
        <v>2.16</v>
      </c>
      <c r="E403" s="5">
        <v>6.6</v>
      </c>
      <c r="F403" s="5">
        <v>18.8</v>
      </c>
      <c r="G403" s="5">
        <v>87</v>
      </c>
      <c r="H403" s="5">
        <v>167</v>
      </c>
      <c r="I403" s="5"/>
      <c r="J403" s="5">
        <v>2.6</v>
      </c>
      <c r="K403" s="5">
        <v>5</v>
      </c>
      <c r="L403" s="5">
        <v>6</v>
      </c>
      <c r="M403" s="5">
        <v>47</v>
      </c>
      <c r="N403" s="5">
        <v>0.3</v>
      </c>
      <c r="O403" s="5"/>
      <c r="P403" s="5"/>
      <c r="Q403" s="5"/>
      <c r="R403" s="5">
        <v>76.8</v>
      </c>
      <c r="S403" s="5">
        <v>75.3</v>
      </c>
      <c r="T403" s="5">
        <v>1.5</v>
      </c>
      <c r="U403" s="5">
        <v>240</v>
      </c>
      <c r="V403" s="5">
        <v>46</v>
      </c>
      <c r="W403" s="5">
        <v>25</v>
      </c>
      <c r="X403" s="5"/>
      <c r="Y403" s="5">
        <v>2640</v>
      </c>
      <c r="Z403" s="5">
        <v>5.69</v>
      </c>
      <c r="AA403" s="5">
        <v>3.3</v>
      </c>
      <c r="AB403" s="5">
        <v>138</v>
      </c>
      <c r="AC403" s="5">
        <v>3</v>
      </c>
      <c r="AD403" s="5"/>
      <c r="AE403" s="5">
        <v>7.2</v>
      </c>
      <c r="AF403">
        <f t="shared" si="41"/>
        <v>22.32</v>
      </c>
      <c r="AG403" s="5">
        <v>3.1</v>
      </c>
      <c r="AH403" s="5">
        <v>0.46</v>
      </c>
      <c r="AI403" s="5">
        <v>0.61</v>
      </c>
      <c r="AJ403" s="5">
        <v>0.71</v>
      </c>
      <c r="AK403" s="5"/>
      <c r="AL403" s="5"/>
      <c r="AM403" s="5">
        <v>36</v>
      </c>
      <c r="AN403" s="5">
        <v>173</v>
      </c>
      <c r="AO403" s="5">
        <v>57.2</v>
      </c>
      <c r="AP403" s="5">
        <v>20.81</v>
      </c>
      <c r="AQ403" s="5"/>
      <c r="AR403" s="5"/>
      <c r="AS403" s="5">
        <v>137</v>
      </c>
      <c r="AT403" s="5"/>
      <c r="AU403" s="5"/>
      <c r="AV403" s="5"/>
      <c r="AW403" s="5"/>
      <c r="AX403" s="5"/>
      <c r="AY403" s="5"/>
      <c r="AZ403" s="5"/>
      <c r="BA403" s="5"/>
      <c r="BB403" s="24">
        <f t="shared" si="42"/>
        <v>1.9920318725099601E-2</v>
      </c>
      <c r="BC403" s="11">
        <f t="shared" si="43"/>
        <v>6.21</v>
      </c>
      <c r="BG403" s="5"/>
      <c r="BH403" s="5"/>
      <c r="BI403" s="5"/>
      <c r="BJ403" s="5"/>
      <c r="BK403" s="5"/>
      <c r="BL403" s="5"/>
      <c r="BM403" s="5"/>
      <c r="BN403" s="5"/>
    </row>
    <row r="404" spans="1:66" customFormat="1">
      <c r="A404" s="5" t="s">
        <v>310</v>
      </c>
      <c r="B404" s="5" t="s">
        <v>357</v>
      </c>
      <c r="C404" s="5">
        <v>5.21</v>
      </c>
      <c r="D404" s="5">
        <v>3.25</v>
      </c>
      <c r="E404" s="5">
        <v>10</v>
      </c>
      <c r="F404" s="5">
        <v>29.9</v>
      </c>
      <c r="G404" s="5">
        <v>92</v>
      </c>
      <c r="H404" s="5">
        <v>250</v>
      </c>
      <c r="I404" s="5"/>
      <c r="J404" s="5">
        <v>3.7</v>
      </c>
      <c r="K404" s="5">
        <v>7</v>
      </c>
      <c r="L404" s="5">
        <v>12</v>
      </c>
      <c r="M404" s="5">
        <v>66</v>
      </c>
      <c r="N404" s="5">
        <v>0.5</v>
      </c>
      <c r="O404" s="5"/>
      <c r="P404" s="5"/>
      <c r="Q404" s="5">
        <v>122</v>
      </c>
      <c r="R404" s="5">
        <v>73</v>
      </c>
      <c r="S404" s="5">
        <v>70.55</v>
      </c>
      <c r="T404" s="5">
        <v>2.4500000000000002</v>
      </c>
      <c r="U404" s="5">
        <v>240</v>
      </c>
      <c r="V404" s="5">
        <v>83</v>
      </c>
      <c r="W404" s="5">
        <v>31</v>
      </c>
      <c r="X404" s="5"/>
      <c r="Y404" s="5">
        <v>4080</v>
      </c>
      <c r="Z404" s="5">
        <v>8.67</v>
      </c>
      <c r="AA404" s="5">
        <v>10.6</v>
      </c>
      <c r="AB404" s="5">
        <v>136</v>
      </c>
      <c r="AC404" s="5">
        <v>4.5</v>
      </c>
      <c r="AD404" s="5"/>
      <c r="AE404" s="5">
        <v>7</v>
      </c>
      <c r="AF404">
        <f t="shared" si="41"/>
        <v>42.699999999999996</v>
      </c>
      <c r="AG404" s="5">
        <v>6.1</v>
      </c>
      <c r="AH404" s="5">
        <v>0.63</v>
      </c>
      <c r="AI404" s="5">
        <v>0.98</v>
      </c>
      <c r="AJ404" s="5">
        <v>1.17</v>
      </c>
      <c r="AK404" s="5"/>
      <c r="AL404" s="5"/>
      <c r="AM404" s="5">
        <v>72</v>
      </c>
      <c r="AN404" s="5">
        <v>307</v>
      </c>
      <c r="AO404" s="5">
        <v>76.400000000000006</v>
      </c>
      <c r="AP404" s="5">
        <v>23.45</v>
      </c>
      <c r="AQ404" s="5"/>
      <c r="AR404" s="5"/>
      <c r="AS404" s="5">
        <v>235</v>
      </c>
      <c r="AT404" s="5"/>
      <c r="AU404" s="5"/>
      <c r="AV404" s="5"/>
      <c r="AW404" s="5"/>
      <c r="AX404" s="5"/>
      <c r="AY404" s="5"/>
      <c r="AZ404" s="5"/>
      <c r="BA404" s="5"/>
      <c r="BB404" s="24">
        <f t="shared" si="42"/>
        <v>3.4727143869596036E-2</v>
      </c>
      <c r="BC404" s="11">
        <f t="shared" si="43"/>
        <v>9.9960000000000022</v>
      </c>
      <c r="BG404" s="5"/>
      <c r="BH404" s="5"/>
      <c r="BI404" s="5"/>
      <c r="BJ404" s="5"/>
      <c r="BK404" s="5"/>
      <c r="BL404" s="5"/>
      <c r="BM404" s="5"/>
      <c r="BN404" s="5"/>
    </row>
    <row r="405" spans="1:66" customFormat="1">
      <c r="A405" s="5" t="s">
        <v>272</v>
      </c>
      <c r="B405" s="5" t="s">
        <v>356</v>
      </c>
      <c r="C405" s="5">
        <v>8.69</v>
      </c>
      <c r="D405" s="5">
        <v>3.96</v>
      </c>
      <c r="E405" s="5">
        <v>11.5</v>
      </c>
      <c r="F405" s="5">
        <v>35.6</v>
      </c>
      <c r="G405" s="5">
        <v>89.9</v>
      </c>
      <c r="H405" s="5">
        <v>257</v>
      </c>
      <c r="I405" s="5"/>
      <c r="J405" s="5">
        <v>3.6</v>
      </c>
      <c r="K405" s="5">
        <v>16</v>
      </c>
      <c r="L405" s="5">
        <v>11</v>
      </c>
      <c r="M405" s="5">
        <v>107</v>
      </c>
      <c r="N405" s="5">
        <v>0.5</v>
      </c>
      <c r="O405" s="5"/>
      <c r="P405" s="5"/>
      <c r="Q405" s="5">
        <v>248</v>
      </c>
      <c r="R405" s="5">
        <v>50</v>
      </c>
      <c r="S405" s="5">
        <v>47.8</v>
      </c>
      <c r="T405" s="5">
        <v>2.2000000000000002</v>
      </c>
      <c r="U405" s="5">
        <v>240</v>
      </c>
      <c r="V405" s="5">
        <v>47</v>
      </c>
      <c r="W405" s="5">
        <v>11</v>
      </c>
      <c r="X405" s="5"/>
      <c r="Y405" s="5">
        <v>2640</v>
      </c>
      <c r="Z405" s="5">
        <v>8.26</v>
      </c>
      <c r="AA405" s="5">
        <v>6.1</v>
      </c>
      <c r="AB405" s="5">
        <v>136</v>
      </c>
      <c r="AC405" s="5">
        <v>3.7</v>
      </c>
      <c r="AD405" s="5"/>
      <c r="AE405" s="5">
        <v>8.3000000000000007</v>
      </c>
      <c r="AF405">
        <f t="shared" si="41"/>
        <v>43.99</v>
      </c>
      <c r="AG405" s="5">
        <v>5.3</v>
      </c>
      <c r="AH405" s="5">
        <v>0.77</v>
      </c>
      <c r="AI405" s="5">
        <v>1.45</v>
      </c>
      <c r="AJ405" s="5">
        <v>1.75</v>
      </c>
      <c r="AK405" s="5"/>
      <c r="AL405" s="5"/>
      <c r="AM405" s="5">
        <v>37</v>
      </c>
      <c r="AN405" s="5">
        <v>365</v>
      </c>
      <c r="AO405" s="5">
        <v>42.9</v>
      </c>
      <c r="AP405" s="5">
        <v>10.14</v>
      </c>
      <c r="AQ405" s="5"/>
      <c r="AR405" s="5"/>
      <c r="AS405" s="5">
        <v>328</v>
      </c>
      <c r="AT405" s="5">
        <v>110</v>
      </c>
      <c r="AU405" s="5"/>
      <c r="AV405" s="5"/>
      <c r="AW405" s="5"/>
      <c r="AX405" s="5"/>
      <c r="AY405" s="5"/>
      <c r="AZ405" s="5"/>
      <c r="BA405" s="5"/>
      <c r="BB405" s="24">
        <f t="shared" si="42"/>
        <v>4.6025104602510469E-2</v>
      </c>
      <c r="BC405" s="11">
        <f t="shared" si="43"/>
        <v>8.9760000000000009</v>
      </c>
      <c r="BG405" s="5"/>
      <c r="BH405" s="5"/>
      <c r="BI405" s="5"/>
      <c r="BJ405" s="5"/>
      <c r="BK405" s="5"/>
      <c r="BL405" s="5"/>
      <c r="BM405" s="5"/>
      <c r="BN405" s="5"/>
    </row>
    <row r="406" spans="1:66" customFormat="1">
      <c r="A406" s="5" t="s">
        <v>91</v>
      </c>
      <c r="B406" s="5" t="s">
        <v>356</v>
      </c>
      <c r="C406" s="5">
        <v>8.51</v>
      </c>
      <c r="D406" s="5">
        <v>3.03</v>
      </c>
      <c r="E406" s="5">
        <v>9.1999999999999993</v>
      </c>
      <c r="F406" s="5">
        <v>28.8</v>
      </c>
      <c r="G406" s="5">
        <v>95</v>
      </c>
      <c r="H406" s="5">
        <v>173</v>
      </c>
      <c r="I406" s="5"/>
      <c r="J406" s="5">
        <v>3.3</v>
      </c>
      <c r="K406" s="5">
        <v>18</v>
      </c>
      <c r="L406" s="5">
        <v>20</v>
      </c>
      <c r="M406" s="5">
        <v>57</v>
      </c>
      <c r="N406" s="5">
        <v>0.3</v>
      </c>
      <c r="O406" s="5"/>
      <c r="P406" s="5"/>
      <c r="Q406" s="5">
        <v>236</v>
      </c>
      <c r="R406" s="5">
        <v>82.1</v>
      </c>
      <c r="S406" s="5">
        <v>81.25</v>
      </c>
      <c r="T406" s="5">
        <v>0.85</v>
      </c>
      <c r="U406" s="5">
        <v>240</v>
      </c>
      <c r="V406" s="5">
        <v>46</v>
      </c>
      <c r="W406" s="5">
        <v>13</v>
      </c>
      <c r="X406" s="5"/>
      <c r="Y406" s="5">
        <v>2640</v>
      </c>
      <c r="Z406" s="5">
        <v>5.76</v>
      </c>
      <c r="AA406" s="5">
        <v>3.2</v>
      </c>
      <c r="AB406" s="5">
        <v>142</v>
      </c>
      <c r="AC406" s="5">
        <v>3.8</v>
      </c>
      <c r="AD406" s="5"/>
      <c r="AE406" s="5">
        <v>8.3000000000000007</v>
      </c>
      <c r="AF406">
        <f t="shared" si="41"/>
        <v>14.940000000000001</v>
      </c>
      <c r="AG406" s="5">
        <v>1.8</v>
      </c>
      <c r="AH406" s="5">
        <v>0.72</v>
      </c>
      <c r="AI406" s="5">
        <v>1.26</v>
      </c>
      <c r="AJ406" s="5">
        <v>1.42</v>
      </c>
      <c r="AK406" s="5"/>
      <c r="AL406" s="5"/>
      <c r="AM406" s="5">
        <v>46</v>
      </c>
      <c r="AN406" s="5">
        <v>210</v>
      </c>
      <c r="AO406" s="5">
        <v>212.8</v>
      </c>
      <c r="AP406" s="5">
        <v>21.9</v>
      </c>
      <c r="AQ406" s="5"/>
      <c r="AR406" s="5"/>
      <c r="AS406" s="5">
        <v>164</v>
      </c>
      <c r="AT406" s="5"/>
      <c r="AU406" s="5"/>
      <c r="AV406" s="5"/>
      <c r="AW406" s="5"/>
      <c r="AX406" s="5"/>
      <c r="AY406" s="5"/>
      <c r="AZ406" s="5"/>
      <c r="BA406" s="5"/>
      <c r="BB406" s="24">
        <f t="shared" si="42"/>
        <v>1.0461538461538461E-2</v>
      </c>
      <c r="BC406" s="11">
        <f t="shared" si="43"/>
        <v>3.6210000000000004</v>
      </c>
      <c r="BG406" s="5"/>
      <c r="BH406" s="5"/>
      <c r="BI406" s="5"/>
      <c r="BJ406" s="5"/>
      <c r="BK406" s="5"/>
      <c r="BL406" s="5"/>
      <c r="BM406" s="5"/>
      <c r="BN406" s="5"/>
    </row>
    <row r="407" spans="1:66" customForma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24"/>
      <c r="BC407" s="11"/>
      <c r="BG407" s="5"/>
      <c r="BH407" s="5"/>
      <c r="BI407" s="5"/>
      <c r="BJ407" s="5"/>
      <c r="BK407" s="5"/>
      <c r="BL407" s="5"/>
      <c r="BM407" s="5"/>
      <c r="BN407" s="5"/>
    </row>
    <row r="408" spans="1:66">
      <c r="AX408" s="31"/>
      <c r="BB408" s="24"/>
      <c r="BC408" s="11"/>
      <c r="BD408"/>
    </row>
    <row r="409" spans="1:66">
      <c r="AX409" s="31"/>
      <c r="BB409" s="24"/>
      <c r="BC409" s="11"/>
      <c r="BD409"/>
    </row>
    <row r="410" spans="1:66">
      <c r="AX410" s="31"/>
      <c r="BB410" s="24"/>
      <c r="BC410" s="11"/>
      <c r="BD410"/>
    </row>
    <row r="411" spans="1:66">
      <c r="AX411" s="31"/>
      <c r="BB411" s="24"/>
      <c r="BC411" s="11"/>
      <c r="BD411"/>
    </row>
    <row r="412" spans="1:66">
      <c r="AX412" s="31"/>
      <c r="BB412" s="24"/>
      <c r="BC412" s="11"/>
      <c r="BD412"/>
    </row>
    <row r="413" spans="1:66">
      <c r="AX413" s="31"/>
      <c r="BB413" s="24"/>
      <c r="BC413" s="11"/>
      <c r="BD413"/>
    </row>
    <row r="414" spans="1:66">
      <c r="AX414" s="31"/>
      <c r="BB414" s="24"/>
      <c r="BC414" s="11"/>
      <c r="BD414"/>
    </row>
    <row r="415" spans="1:66">
      <c r="AX415" s="31"/>
      <c r="BB415" s="24"/>
      <c r="BC415" s="11"/>
      <c r="BD415"/>
    </row>
    <row r="416" spans="1:66">
      <c r="AX416" s="31"/>
      <c r="BB416" s="24"/>
      <c r="BC416" s="11"/>
      <c r="BD416"/>
    </row>
    <row r="417" spans="50:56">
      <c r="AX417" s="31"/>
      <c r="BB417" s="24"/>
      <c r="BC417" s="11"/>
      <c r="BD417"/>
    </row>
    <row r="418" spans="50:56">
      <c r="AX418" s="31"/>
    </row>
    <row r="419" spans="50:56">
      <c r="AX419" s="31"/>
    </row>
    <row r="420" spans="50:56">
      <c r="AX420" s="31"/>
    </row>
    <row r="421" spans="50:56">
      <c r="AX421" s="31"/>
    </row>
    <row r="422" spans="50:56">
      <c r="AX422" s="31"/>
    </row>
    <row r="423" spans="50:56">
      <c r="AX423" s="31"/>
    </row>
    <row r="424" spans="50:56">
      <c r="AX424" s="31"/>
    </row>
    <row r="425" spans="50:56">
      <c r="AX425" s="31"/>
    </row>
  </sheetData>
  <phoneticPr fontId="3" type="noConversion"/>
  <conditionalFormatting sqref="C279 C3:C230">
    <cfRule type="cellIs" dxfId="82" priority="86" stopIfTrue="1" operator="notBetween">
      <formula>$C$364</formula>
      <formula>$C$365</formula>
    </cfRule>
  </conditionalFormatting>
  <conditionalFormatting sqref="D279">
    <cfRule type="cellIs" dxfId="81" priority="84" stopIfTrue="1" operator="notBetween">
      <formula>$D$364</formula>
      <formula>$D$365</formula>
    </cfRule>
    <cfRule type="cellIs" dxfId="80" priority="85" stopIfTrue="1" operator="notBetween">
      <formula>$C$364</formula>
      <formula>$C$365</formula>
    </cfRule>
  </conditionalFormatting>
  <conditionalFormatting sqref="E279">
    <cfRule type="cellIs" dxfId="79" priority="83" stopIfTrue="1" operator="notBetween">
      <formula>$E$364</formula>
      <formula>$E$365</formula>
    </cfRule>
  </conditionalFormatting>
  <conditionalFormatting sqref="F279">
    <cfRule type="cellIs" dxfId="78" priority="82" stopIfTrue="1" operator="notBetween">
      <formula>$F$364</formula>
      <formula>$F$365</formula>
    </cfRule>
  </conditionalFormatting>
  <conditionalFormatting sqref="G279 G389">
    <cfRule type="cellIs" dxfId="77" priority="81" stopIfTrue="1" operator="notBetween">
      <formula>$G$364</formula>
      <formula>$G$365</formula>
    </cfRule>
  </conditionalFormatting>
  <conditionalFormatting sqref="H279:H363 H389">
    <cfRule type="cellIs" dxfId="76" priority="80" stopIfTrue="1" operator="notBetween">
      <formula>$H$364</formula>
      <formula>$H$365</formula>
    </cfRule>
  </conditionalFormatting>
  <conditionalFormatting sqref="J279 J389">
    <cfRule type="cellIs" dxfId="75" priority="79" stopIfTrue="1" operator="notBetween">
      <formula>$J$364</formula>
      <formula>$J$365</formula>
    </cfRule>
  </conditionalFormatting>
  <conditionalFormatting sqref="K279 K389">
    <cfRule type="cellIs" dxfId="74" priority="78" stopIfTrue="1" operator="notBetween">
      <formula>$K$364</formula>
      <formula>$K$365</formula>
    </cfRule>
  </conditionalFormatting>
  <conditionalFormatting sqref="L279 L389">
    <cfRule type="cellIs" dxfId="73" priority="77" stopIfTrue="1" operator="notBetween">
      <formula>$L$364</formula>
      <formula>$L$365</formula>
    </cfRule>
  </conditionalFormatting>
  <conditionalFormatting sqref="M279 M389">
    <cfRule type="cellIs" dxfId="72" priority="76" stopIfTrue="1" operator="notBetween">
      <formula>$M$364</formula>
      <formula>$M$365</formula>
    </cfRule>
  </conditionalFormatting>
  <conditionalFormatting sqref="N279 N389">
    <cfRule type="cellIs" dxfId="71" priority="75" stopIfTrue="1" operator="notBetween">
      <formula>$N$364</formula>
      <formula>$N$365</formula>
    </cfRule>
  </conditionalFormatting>
  <conditionalFormatting sqref="O279 O389">
    <cfRule type="cellIs" dxfId="70" priority="74" stopIfTrue="1" operator="notBetween">
      <formula>$O$364</formula>
      <formula>$O$365</formula>
    </cfRule>
  </conditionalFormatting>
  <conditionalFormatting sqref="P279 P389">
    <cfRule type="cellIs" dxfId="69" priority="73" stopIfTrue="1" operator="notBetween">
      <formula>$P$364</formula>
      <formula>$P$365</formula>
    </cfRule>
  </conditionalFormatting>
  <conditionalFormatting sqref="T279 T389">
    <cfRule type="cellIs" dxfId="68" priority="72" stopIfTrue="1" operator="notBetween">
      <formula>$T$364</formula>
      <formula>$T$365</formula>
    </cfRule>
  </conditionalFormatting>
  <conditionalFormatting sqref="U279 U389">
    <cfRule type="cellIs" dxfId="67" priority="71" stopIfTrue="1" operator="notBetween">
      <formula>$U$364</formula>
      <formula>$U$365</formula>
    </cfRule>
  </conditionalFormatting>
  <conditionalFormatting sqref="V279 V389">
    <cfRule type="cellIs" dxfId="66" priority="70" stopIfTrue="1" operator="notBetween">
      <formula>$V$364</formula>
      <formula>$V$365</formula>
    </cfRule>
  </conditionalFormatting>
  <conditionalFormatting sqref="W279 W389">
    <cfRule type="cellIs" dxfId="65" priority="69" stopIfTrue="1" operator="notBetween">
      <formula>$W$364</formula>
      <formula>$W$365</formula>
    </cfRule>
  </conditionalFormatting>
  <conditionalFormatting sqref="C279 C378:C386 C389">
    <cfRule type="cellIs" dxfId="64" priority="68" stopIfTrue="1" operator="notBetween">
      <formula>$C$364</formula>
      <formula>$C$365</formula>
    </cfRule>
  </conditionalFormatting>
  <conditionalFormatting sqref="BB279">
    <cfRule type="cellIs" dxfId="63" priority="67" stopIfTrue="1" operator="notBetween">
      <formula>$BB$364</formula>
      <formula>$BB$365</formula>
    </cfRule>
  </conditionalFormatting>
  <conditionalFormatting sqref="D3:D230">
    <cfRule type="cellIs" dxfId="62" priority="66" stopIfTrue="1" operator="notBetween">
      <formula>$D$364</formula>
      <formula>$D$365</formula>
    </cfRule>
  </conditionalFormatting>
  <conditionalFormatting sqref="E3:E230">
    <cfRule type="cellIs" dxfId="61" priority="65" stopIfTrue="1" operator="notBetween">
      <formula>$E$371</formula>
      <formula>$E$372</formula>
    </cfRule>
  </conditionalFormatting>
  <conditionalFormatting sqref="F3:F230">
    <cfRule type="cellIs" dxfId="60" priority="64" stopIfTrue="1" operator="notBetween">
      <formula>$F$371</formula>
      <formula>$F$372</formula>
    </cfRule>
  </conditionalFormatting>
  <conditionalFormatting sqref="G3:G230">
    <cfRule type="cellIs" dxfId="59" priority="63" stopIfTrue="1" operator="notBetween">
      <formula>$G$371</formula>
      <formula>$G$372</formula>
    </cfRule>
  </conditionalFormatting>
  <conditionalFormatting sqref="H3:H230">
    <cfRule type="cellIs" dxfId="58" priority="62" stopIfTrue="1" operator="notBetween">
      <formula>$H$371</formula>
      <formula>$H$372</formula>
    </cfRule>
  </conditionalFormatting>
  <conditionalFormatting sqref="J3:J230">
    <cfRule type="cellIs" dxfId="57" priority="61" stopIfTrue="1" operator="notBetween">
      <formula>$J$371</formula>
      <formula>$J$372</formula>
    </cfRule>
  </conditionalFormatting>
  <conditionalFormatting sqref="K3:K230">
    <cfRule type="cellIs" dxfId="56" priority="60" stopIfTrue="1" operator="notBetween">
      <formula>$K$371</formula>
      <formula>$K$372</formula>
    </cfRule>
  </conditionalFormatting>
  <conditionalFormatting sqref="L3:L230">
    <cfRule type="cellIs" dxfId="55" priority="59" stopIfTrue="1" operator="notBetween">
      <formula>$L$371</formula>
      <formula>$L$372</formula>
    </cfRule>
  </conditionalFormatting>
  <conditionalFormatting sqref="M3:M230">
    <cfRule type="cellIs" dxfId="54" priority="58" stopIfTrue="1" operator="notBetween">
      <formula>$M$371</formula>
      <formula>$M$372</formula>
    </cfRule>
  </conditionalFormatting>
  <conditionalFormatting sqref="N3:N230">
    <cfRule type="cellIs" dxfId="53" priority="57" stopIfTrue="1" operator="notBetween">
      <formula>$N$371</formula>
      <formula>$N$372</formula>
    </cfRule>
  </conditionalFormatting>
  <conditionalFormatting sqref="O3:O230">
    <cfRule type="cellIs" dxfId="52" priority="56" stopIfTrue="1" operator="notBetween">
      <formula>$O$371</formula>
      <formula>$O$372</formula>
    </cfRule>
  </conditionalFormatting>
  <conditionalFormatting sqref="P3:P230">
    <cfRule type="cellIs" dxfId="51" priority="55" stopIfTrue="1" operator="notBetween">
      <formula>$P$371</formula>
      <formula>$P$372</formula>
    </cfRule>
  </conditionalFormatting>
  <conditionalFormatting sqref="U3:U230">
    <cfRule type="cellIs" dxfId="50" priority="54" stopIfTrue="1" operator="notBetween">
      <formula>$U$371</formula>
      <formula>$U$372</formula>
    </cfRule>
  </conditionalFormatting>
  <conditionalFormatting sqref="V3:V230">
    <cfRule type="cellIs" dxfId="49" priority="53" stopIfTrue="1" operator="notBetween">
      <formula>$V$371</formula>
      <formula>$V$372</formula>
    </cfRule>
  </conditionalFormatting>
  <conditionalFormatting sqref="W3:W230">
    <cfRule type="cellIs" dxfId="48" priority="52" stopIfTrue="1" operator="notBetween">
      <formula>$W$371</formula>
      <formula>$W$372</formula>
    </cfRule>
  </conditionalFormatting>
  <conditionalFormatting sqref="D378:D386 D389">
    <cfRule type="cellIs" dxfId="47" priority="51" stopIfTrue="1" operator="notBetween">
      <formula>$D$364</formula>
      <formula>$D$365</formula>
    </cfRule>
  </conditionalFormatting>
  <conditionalFormatting sqref="E378:E386 E389">
    <cfRule type="cellIs" dxfId="46" priority="50" stopIfTrue="1" operator="notBetween">
      <formula>$E$364</formula>
      <formula>$E$365</formula>
    </cfRule>
  </conditionalFormatting>
  <conditionalFormatting sqref="F378:F386 F389">
    <cfRule type="cellIs" dxfId="45" priority="49" stopIfTrue="1" operator="notBetween">
      <formula>$F$364</formula>
      <formula>$F$365</formula>
    </cfRule>
  </conditionalFormatting>
  <conditionalFormatting sqref="G378:G386">
    <cfRule type="cellIs" dxfId="44" priority="48" stopIfTrue="1" operator="notBetween">
      <formula>$G$364</formula>
      <formula>$G$365</formula>
    </cfRule>
  </conditionalFormatting>
  <conditionalFormatting sqref="H378:H386">
    <cfRule type="cellIs" dxfId="43" priority="47" stopIfTrue="1" operator="notBetween">
      <formula>$H$364</formula>
      <formula>$H$365</formula>
    </cfRule>
  </conditionalFormatting>
  <conditionalFormatting sqref="J378:J386">
    <cfRule type="cellIs" dxfId="42" priority="46" stopIfTrue="1" operator="notBetween">
      <formula>$J$364</formula>
      <formula>$J$365</formula>
    </cfRule>
  </conditionalFormatting>
  <conditionalFormatting sqref="K378:L386">
    <cfRule type="cellIs" dxfId="41" priority="45" stopIfTrue="1" operator="greaterThan">
      <formula>40</formula>
    </cfRule>
  </conditionalFormatting>
  <conditionalFormatting sqref="M378:M386">
    <cfRule type="cellIs" dxfId="40" priority="44" stopIfTrue="1" operator="notBetween">
      <formula>$M$364</formula>
      <formula>$M$365</formula>
    </cfRule>
  </conditionalFormatting>
  <conditionalFormatting sqref="O378:P386">
    <cfRule type="cellIs" dxfId="39" priority="43" stopIfTrue="1" operator="greaterThan">
      <formula>300</formula>
    </cfRule>
  </conditionalFormatting>
  <conditionalFormatting sqref="Q378:Q386">
    <cfRule type="cellIs" dxfId="38" priority="42" stopIfTrue="1" operator="notBetween">
      <formula>$Q$364</formula>
      <formula>$Q$365</formula>
    </cfRule>
  </conditionalFormatting>
  <conditionalFormatting sqref="T378:T386">
    <cfRule type="cellIs" dxfId="37" priority="41" stopIfTrue="1" operator="greaterThan">
      <formula>3.5</formula>
    </cfRule>
  </conditionalFormatting>
  <conditionalFormatting sqref="V378:V386">
    <cfRule type="cellIs" dxfId="36" priority="40" stopIfTrue="1" operator="notBetween">
      <formula>$V$364</formula>
      <formula>$V$365</formula>
    </cfRule>
  </conditionalFormatting>
  <conditionalFormatting sqref="W378:W386">
    <cfRule type="cellIs" dxfId="35" priority="39" stopIfTrue="1" operator="notBetween">
      <formula>$W$364</formula>
      <formula>$W$365</formula>
    </cfRule>
  </conditionalFormatting>
  <conditionalFormatting sqref="X378:X386">
    <cfRule type="cellIs" dxfId="34" priority="38" stopIfTrue="1" operator="notBetween">
      <formula>$X$364</formula>
      <formula>$X$365</formula>
    </cfRule>
  </conditionalFormatting>
  <conditionalFormatting sqref="Z378:Z386">
    <cfRule type="cellIs" dxfId="33" priority="37" stopIfTrue="1" operator="notBetween">
      <formula>$Z$364</formula>
      <formula>$Z$365</formula>
    </cfRule>
  </conditionalFormatting>
  <conditionalFormatting sqref="AA378:AA386">
    <cfRule type="cellIs" dxfId="32" priority="36" stopIfTrue="1" operator="greaterThan">
      <formula>8</formula>
    </cfRule>
  </conditionalFormatting>
  <conditionalFormatting sqref="AB378:AB386">
    <cfRule type="cellIs" dxfId="31" priority="35" stopIfTrue="1" operator="notBetween">
      <formula>$AB$364</formula>
      <formula>$AB$365</formula>
    </cfRule>
  </conditionalFormatting>
  <conditionalFormatting sqref="AC378:AC386">
    <cfRule type="cellIs" dxfId="30" priority="34" stopIfTrue="1" operator="notBetween">
      <formula>$AC$364</formula>
      <formula>$AC$365</formula>
    </cfRule>
  </conditionalFormatting>
  <conditionalFormatting sqref="AE378:AE386">
    <cfRule type="cellIs" dxfId="29" priority="33" stopIfTrue="1" operator="notBetween">
      <formula>$AE$364</formula>
      <formula>$AE$365</formula>
    </cfRule>
  </conditionalFormatting>
  <conditionalFormatting sqref="AG378:AG386">
    <cfRule type="cellIs" dxfId="28" priority="32" stopIfTrue="1" operator="notBetween">
      <formula>$AG$364</formula>
      <formula>$AG$365</formula>
    </cfRule>
  </conditionalFormatting>
  <conditionalFormatting sqref="AH378:AH386">
    <cfRule type="cellIs" dxfId="27" priority="31" stopIfTrue="1" operator="notBetween">
      <formula>$AH$364</formula>
      <formula>$AH$365</formula>
    </cfRule>
  </conditionalFormatting>
  <conditionalFormatting sqref="AI378:AI386">
    <cfRule type="cellIs" dxfId="26" priority="30" stopIfTrue="1" operator="notBetween">
      <formula>$AI$364</formula>
      <formula>$AI$365</formula>
    </cfRule>
  </conditionalFormatting>
  <conditionalFormatting sqref="AJ378:AJ386">
    <cfRule type="cellIs" dxfId="25" priority="29" stopIfTrue="1" operator="notBetween">
      <formula>$AJ$364</formula>
      <formula>$AJ$365</formula>
    </cfRule>
  </conditionalFormatting>
  <conditionalFormatting sqref="AK378:AK386">
    <cfRule type="cellIs" dxfId="24" priority="28" stopIfTrue="1" operator="lessThan">
      <formula>1</formula>
    </cfRule>
  </conditionalFormatting>
  <conditionalFormatting sqref="AM378:AM386 AM389">
    <cfRule type="cellIs" dxfId="23" priority="27" stopIfTrue="1" operator="notBetween">
      <formula>$AM$364</formula>
      <formula>$AM$365</formula>
    </cfRule>
  </conditionalFormatting>
  <conditionalFormatting sqref="AO378:AO386 AO389">
    <cfRule type="cellIs" dxfId="22" priority="26" stopIfTrue="1" operator="notBetween">
      <formula>$AO$364</formula>
      <formula>$AO$365</formula>
    </cfRule>
  </conditionalFormatting>
  <conditionalFormatting sqref="AP378:AP386 AP389">
    <cfRule type="cellIs" dxfId="21" priority="25" stopIfTrue="1" operator="notBetween">
      <formula>$AP$364</formula>
      <formula>$AP$365</formula>
    </cfRule>
  </conditionalFormatting>
  <conditionalFormatting sqref="AQ378:AQ386 AQ389">
    <cfRule type="cellIs" dxfId="20" priority="24" stopIfTrue="1" operator="greaterThan">
      <formula>10</formula>
    </cfRule>
  </conditionalFormatting>
  <conditionalFormatting sqref="AT378:AT386 AT389">
    <cfRule type="cellIs" dxfId="19" priority="23" stopIfTrue="1" operator="notBetween">
      <formula>$AT$364</formula>
      <formula>$AT$365</formula>
    </cfRule>
  </conditionalFormatting>
  <conditionalFormatting sqref="AU378:AU386 AU389">
    <cfRule type="cellIs" dxfId="18" priority="22" stopIfTrue="1" operator="greaterThan">
      <formula>0.55</formula>
    </cfRule>
  </conditionalFormatting>
  <conditionalFormatting sqref="AV378:AV386 AV389">
    <cfRule type="cellIs" dxfId="17" priority="21" stopIfTrue="1" operator="notBetween">
      <formula>$AV$364</formula>
      <formula>$AV$365</formula>
    </cfRule>
  </conditionalFormatting>
  <conditionalFormatting sqref="AW378:AW386 AW389">
    <cfRule type="cellIs" dxfId="16" priority="20" stopIfTrue="1" operator="greaterThan">
      <formula>7</formula>
    </cfRule>
  </conditionalFormatting>
  <conditionalFormatting sqref="AF389">
    <cfRule type="cellIs" dxfId="15" priority="19" operator="greaterThan">
      <formula>60</formula>
    </cfRule>
  </conditionalFormatting>
  <conditionalFormatting sqref="X389">
    <cfRule type="cellIs" dxfId="14" priority="18" operator="notBetween">
      <formula>$X$364</formula>
      <formula>$X$365</formula>
    </cfRule>
  </conditionalFormatting>
  <conditionalFormatting sqref="Y389">
    <cfRule type="cellIs" dxfId="13" priority="17" operator="notBetween">
      <formula>$Y$364</formula>
      <formula>$Y$365</formula>
    </cfRule>
  </conditionalFormatting>
  <conditionalFormatting sqref="Z389">
    <cfRule type="cellIs" dxfId="12" priority="16" operator="notBetween">
      <formula>$Z$364</formula>
      <formula>$Z$365</formula>
    </cfRule>
  </conditionalFormatting>
  <conditionalFormatting sqref="AA389">
    <cfRule type="cellIs" dxfId="11" priority="15" operator="notBetween">
      <formula>$AA$364</formula>
      <formula>$AA$365</formula>
    </cfRule>
  </conditionalFormatting>
  <conditionalFormatting sqref="AB389">
    <cfRule type="cellIs" dxfId="10" priority="14" operator="notBetween">
      <formula>$AB$364</formula>
      <formula>$AB$365</formula>
    </cfRule>
  </conditionalFormatting>
  <conditionalFormatting sqref="AC389">
    <cfRule type="cellIs" dxfId="9" priority="13" operator="notBetween">
      <formula>$AC$364</formula>
      <formula>$AC$365</formula>
    </cfRule>
  </conditionalFormatting>
  <conditionalFormatting sqref="AE389">
    <cfRule type="cellIs" dxfId="8" priority="12" operator="notBetween">
      <formula>$AE$364</formula>
      <formula>$AE$365</formula>
    </cfRule>
  </conditionalFormatting>
  <conditionalFormatting sqref="AF389">
    <cfRule type="cellIs" dxfId="7" priority="11" operator="notBetween">
      <formula>$AF$364</formula>
      <formula>$AF$365</formula>
    </cfRule>
  </conditionalFormatting>
  <conditionalFormatting sqref="AG389">
    <cfRule type="cellIs" dxfId="6" priority="10" operator="notBetween">
      <formula>$AG$364</formula>
      <formula>$AG$365</formula>
    </cfRule>
  </conditionalFormatting>
  <conditionalFormatting sqref="AH389">
    <cfRule type="cellIs" dxfId="5" priority="9" operator="notBetween">
      <formula>$AH$364</formula>
      <formula>$AH$365</formula>
    </cfRule>
  </conditionalFormatting>
  <conditionalFormatting sqref="AI389">
    <cfRule type="cellIs" dxfId="4" priority="8" operator="notBetween">
      <formula>$AI$364</formula>
      <formula>$AI$365</formula>
    </cfRule>
  </conditionalFormatting>
  <conditionalFormatting sqref="AJ389">
    <cfRule type="cellIs" dxfId="3" priority="7" operator="notBetween">
      <formula>$AJ$364</formula>
      <formula>$AJ$365</formula>
    </cfRule>
  </conditionalFormatting>
  <conditionalFormatting sqref="D389">
    <cfRule type="cellIs" dxfId="2" priority="6" operator="notBetween">
      <formula>$D$364</formula>
      <formula>$D$365</formula>
    </cfRule>
  </conditionalFormatting>
  <conditionalFormatting sqref="E389">
    <cfRule type="cellIs" dxfId="1" priority="5" operator="notBetween">
      <formula>$E$364</formula>
      <formula>$E$365</formula>
    </cfRule>
  </conditionalFormatting>
  <conditionalFormatting sqref="AB389">
    <cfRule type="cellIs" priority="4" operator="notBetween">
      <formula>$AB$364</formula>
      <formula>$AB$365</formula>
    </cfRule>
  </conditionalFormatting>
  <conditionalFormatting sqref="AI389">
    <cfRule type="cellIs" priority="3" operator="notBetween">
      <formula>$AI$364</formula>
      <formula>$AI$365</formula>
    </cfRule>
  </conditionalFormatting>
  <conditionalFormatting sqref="N389">
    <cfRule type="cellIs" priority="2" operator="notBetween">
      <formula>$N$364</formula>
      <formula>$N$365</formula>
    </cfRule>
  </conditionalFormatting>
  <conditionalFormatting sqref="AM252:AM254 AM161 AM40 AM68">
    <cfRule type="cellIs" dxfId="0" priority="1" stopIfTrue="1" operator="greaterThanOrEqual">
      <formula>5.5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112.03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hhp0618</dc:creator>
  <cp:lastModifiedBy>Chen Ting Cheng</cp:lastModifiedBy>
  <dcterms:created xsi:type="dcterms:W3CDTF">2023-04-05T04:07:33Z</dcterms:created>
  <dcterms:modified xsi:type="dcterms:W3CDTF">2023-04-05T06:28:36Z</dcterms:modified>
</cp:coreProperties>
</file>