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o\OneDrive\桌面\Desktop20221230\fmct2020\TempData\HDRQC\"/>
    </mc:Choice>
  </mc:AlternateContent>
  <xr:revisionPtr revIDLastSave="0" documentId="8_{A8B209F6-34C0-43DA-B781-EB9729058B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1204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65" i="1" l="1"/>
  <c r="AP356" i="1"/>
  <c r="AG356" i="1"/>
  <c r="J356" i="1"/>
  <c r="E356" i="1"/>
  <c r="AP355" i="1"/>
  <c r="AG355" i="1"/>
  <c r="J355" i="1"/>
  <c r="E355" i="1"/>
  <c r="AU352" i="1"/>
  <c r="AT352" i="1"/>
  <c r="O352" i="1"/>
  <c r="J352" i="1"/>
  <c r="F352" i="1"/>
  <c r="AU351" i="1"/>
  <c r="AT351" i="1"/>
  <c r="AO351" i="1"/>
  <c r="AG351" i="1"/>
  <c r="AE351" i="1"/>
  <c r="O351" i="1"/>
  <c r="J351" i="1"/>
  <c r="F351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G350" i="1"/>
  <c r="AE350" i="1"/>
  <c r="AD350" i="1"/>
  <c r="AC350" i="1"/>
  <c r="AB350" i="1"/>
  <c r="AA350" i="1"/>
  <c r="Z350" i="1"/>
  <c r="Y350" i="1"/>
  <c r="X350" i="1"/>
  <c r="W350" i="1"/>
  <c r="V350" i="1"/>
  <c r="U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G349" i="1"/>
  <c r="AE349" i="1"/>
  <c r="AD349" i="1"/>
  <c r="AC349" i="1"/>
  <c r="AB349" i="1"/>
  <c r="AA349" i="1"/>
  <c r="Z349" i="1"/>
  <c r="Y349" i="1"/>
  <c r="X349" i="1"/>
  <c r="W349" i="1"/>
  <c r="V349" i="1"/>
  <c r="U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F331" i="1"/>
  <c r="F328" i="1"/>
  <c r="F327" i="1"/>
  <c r="F324" i="1"/>
  <c r="F319" i="1"/>
  <c r="F318" i="1"/>
  <c r="F307" i="1"/>
  <c r="F306" i="1"/>
  <c r="F305" i="1"/>
  <c r="F304" i="1"/>
  <c r="E302" i="1"/>
  <c r="AP301" i="1"/>
  <c r="AO301" i="1"/>
  <c r="F301" i="1"/>
  <c r="E301" i="1"/>
  <c r="F299" i="1"/>
  <c r="AU298" i="1"/>
  <c r="AT298" i="1"/>
  <c r="AT299" i="1" s="1"/>
  <c r="AP298" i="1"/>
  <c r="AO298" i="1"/>
  <c r="AG298" i="1"/>
  <c r="AE298" i="1"/>
  <c r="AE299" i="1" s="1"/>
  <c r="J298" i="1"/>
  <c r="F298" i="1"/>
  <c r="E298" i="1"/>
  <c r="AW296" i="1"/>
  <c r="AT296" i="1"/>
  <c r="AS296" i="1"/>
  <c r="AR296" i="1"/>
  <c r="AQ296" i="1"/>
  <c r="AN296" i="1"/>
  <c r="AM296" i="1"/>
  <c r="AL296" i="1"/>
  <c r="AD296" i="1"/>
  <c r="AB296" i="1"/>
  <c r="AA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I296" i="1"/>
  <c r="H296" i="1"/>
  <c r="G296" i="1"/>
  <c r="AV295" i="1"/>
  <c r="AO295" i="1"/>
  <c r="BA294" i="1"/>
  <c r="BA287" i="1" s="1"/>
  <c r="AX294" i="1"/>
  <c r="AU294" i="1"/>
  <c r="AP294" i="1"/>
  <c r="AK294" i="1"/>
  <c r="AC294" i="1"/>
  <c r="Z294" i="1"/>
  <c r="J294" i="1"/>
  <c r="F294" i="1"/>
  <c r="E294" i="1"/>
  <c r="E293" i="1"/>
  <c r="F292" i="1"/>
  <c r="F293" i="1" s="1"/>
  <c r="F286" i="1" s="1"/>
  <c r="BA291" i="1"/>
  <c r="BA292" i="1" s="1"/>
  <c r="AX291" i="1"/>
  <c r="AX292" i="1" s="1"/>
  <c r="AV291" i="1"/>
  <c r="AU291" i="1"/>
  <c r="AP291" i="1"/>
  <c r="AP292" i="1" s="1"/>
  <c r="AO291" i="1"/>
  <c r="AK291" i="1"/>
  <c r="AG291" i="1"/>
  <c r="AG288" i="1" s="1"/>
  <c r="AE291" i="1"/>
  <c r="AC291" i="1"/>
  <c r="AC292" i="1" s="1"/>
  <c r="Z291" i="1"/>
  <c r="Z292" i="1" s="1"/>
  <c r="J291" i="1"/>
  <c r="J292" i="1" s="1"/>
  <c r="F291" i="1"/>
  <c r="E291" i="1"/>
  <c r="E292" i="1" s="1"/>
  <c r="BA290" i="1"/>
  <c r="AX290" i="1"/>
  <c r="AX288" i="1" s="1"/>
  <c r="AV290" i="1"/>
  <c r="AU290" i="1"/>
  <c r="AP290" i="1"/>
  <c r="AP287" i="1" s="1"/>
  <c r="AO290" i="1"/>
  <c r="AK290" i="1"/>
  <c r="AG290" i="1"/>
  <c r="AE290" i="1"/>
  <c r="AE284" i="1" s="1"/>
  <c r="AC290" i="1"/>
  <c r="Z290" i="1"/>
  <c r="J290" i="1"/>
  <c r="J287" i="1" s="1"/>
  <c r="F290" i="1"/>
  <c r="E290" i="1"/>
  <c r="AT287" i="1"/>
  <c r="AS287" i="1"/>
  <c r="AR287" i="1"/>
  <c r="AQ287" i="1"/>
  <c r="AN287" i="1"/>
  <c r="AM287" i="1"/>
  <c r="AL287" i="1"/>
  <c r="E287" i="1"/>
  <c r="AT286" i="1"/>
  <c r="AS286" i="1"/>
  <c r="AR286" i="1"/>
  <c r="AQ286" i="1"/>
  <c r="AN286" i="1"/>
  <c r="AM286" i="1"/>
  <c r="AL286" i="1"/>
  <c r="E286" i="1"/>
  <c r="AT285" i="1"/>
  <c r="AS285" i="1"/>
  <c r="AR285" i="1"/>
  <c r="AQ285" i="1"/>
  <c r="AN285" i="1"/>
  <c r="AM285" i="1"/>
  <c r="AL285" i="1"/>
  <c r="BA284" i="1"/>
  <c r="AT284" i="1"/>
  <c r="AS284" i="1"/>
  <c r="AR284" i="1"/>
  <c r="AQ284" i="1"/>
  <c r="AN284" i="1"/>
  <c r="AM284" i="1"/>
  <c r="AL284" i="1"/>
  <c r="E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G283" i="1"/>
  <c r="AE283" i="1"/>
  <c r="AD283" i="1"/>
  <c r="AC283" i="1"/>
  <c r="AB283" i="1"/>
  <c r="AA283" i="1"/>
  <c r="Z283" i="1"/>
  <c r="Y283" i="1"/>
  <c r="X283" i="1"/>
  <c r="W283" i="1"/>
  <c r="V283" i="1"/>
  <c r="U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G282" i="1"/>
  <c r="AE282" i="1"/>
  <c r="AD282" i="1"/>
  <c r="AC282" i="1"/>
  <c r="AB282" i="1"/>
  <c r="AA282" i="1"/>
  <c r="Z282" i="1"/>
  <c r="Y282" i="1"/>
  <c r="X282" i="1"/>
  <c r="W282" i="1"/>
  <c r="V282" i="1"/>
  <c r="U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G281" i="1"/>
  <c r="AE281" i="1"/>
  <c r="AD281" i="1"/>
  <c r="AC281" i="1"/>
  <c r="AB281" i="1"/>
  <c r="AA281" i="1"/>
  <c r="Z281" i="1"/>
  <c r="Y281" i="1"/>
  <c r="X281" i="1"/>
  <c r="W281" i="1"/>
  <c r="V281" i="1"/>
  <c r="U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G280" i="1"/>
  <c r="AG294" i="1" s="1"/>
  <c r="AE280" i="1"/>
  <c r="AE294" i="1" s="1"/>
  <c r="AD280" i="1"/>
  <c r="AC280" i="1"/>
  <c r="AB280" i="1"/>
  <c r="AA280" i="1"/>
  <c r="Z280" i="1"/>
  <c r="Y280" i="1"/>
  <c r="X280" i="1"/>
  <c r="W280" i="1"/>
  <c r="V280" i="1"/>
  <c r="U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J267" i="1"/>
  <c r="AI267" i="1"/>
  <c r="AH267" i="1"/>
  <c r="AF267" i="1"/>
  <c r="T267" i="1"/>
  <c r="BB267" i="1" s="1"/>
  <c r="AJ266" i="1"/>
  <c r="AI266" i="1"/>
  <c r="AH266" i="1"/>
  <c r="AF266" i="1"/>
  <c r="T266" i="1"/>
  <c r="BC266" i="1" s="1"/>
  <c r="AJ265" i="1"/>
  <c r="AI265" i="1"/>
  <c r="AH265" i="1"/>
  <c r="AF265" i="1"/>
  <c r="T265" i="1"/>
  <c r="BB265" i="1" s="1"/>
  <c r="AJ264" i="1"/>
  <c r="AI264" i="1"/>
  <c r="AH264" i="1"/>
  <c r="AF264" i="1"/>
  <c r="T264" i="1"/>
  <c r="BC264" i="1" s="1"/>
  <c r="AJ263" i="1"/>
  <c r="AI263" i="1"/>
  <c r="AH263" i="1"/>
  <c r="AF263" i="1"/>
  <c r="T263" i="1"/>
  <c r="BC263" i="1" s="1"/>
  <c r="AJ262" i="1"/>
  <c r="AI262" i="1"/>
  <c r="AH262" i="1"/>
  <c r="AF262" i="1"/>
  <c r="T262" i="1"/>
  <c r="BB262" i="1" s="1"/>
  <c r="AJ261" i="1"/>
  <c r="AI261" i="1"/>
  <c r="AH261" i="1"/>
  <c r="AF261" i="1"/>
  <c r="T261" i="1"/>
  <c r="BC261" i="1" s="1"/>
  <c r="AJ260" i="1"/>
  <c r="AI260" i="1"/>
  <c r="AH260" i="1"/>
  <c r="AF260" i="1"/>
  <c r="T260" i="1"/>
  <c r="BB260" i="1" s="1"/>
  <c r="AJ259" i="1"/>
  <c r="AI259" i="1"/>
  <c r="AH259" i="1"/>
  <c r="AF259" i="1"/>
  <c r="T259" i="1"/>
  <c r="BB259" i="1" s="1"/>
  <c r="AJ258" i="1"/>
  <c r="AI258" i="1"/>
  <c r="AH258" i="1"/>
  <c r="AF258" i="1"/>
  <c r="T258" i="1"/>
  <c r="BB258" i="1" s="1"/>
  <c r="AJ257" i="1"/>
  <c r="AI257" i="1"/>
  <c r="AH257" i="1"/>
  <c r="AF257" i="1"/>
  <c r="T257" i="1"/>
  <c r="BC257" i="1" s="1"/>
  <c r="AJ256" i="1"/>
  <c r="AI256" i="1"/>
  <c r="AH256" i="1"/>
  <c r="AF256" i="1"/>
  <c r="T256" i="1"/>
  <c r="BC256" i="1" s="1"/>
  <c r="AJ255" i="1"/>
  <c r="AI255" i="1"/>
  <c r="AH255" i="1"/>
  <c r="AF255" i="1"/>
  <c r="T255" i="1"/>
  <c r="BB255" i="1" s="1"/>
  <c r="AJ254" i="1"/>
  <c r="AI254" i="1"/>
  <c r="AH254" i="1"/>
  <c r="AF254" i="1"/>
  <c r="T254" i="1"/>
  <c r="BB254" i="1" s="1"/>
  <c r="AJ253" i="1"/>
  <c r="AI253" i="1"/>
  <c r="AH253" i="1"/>
  <c r="AF253" i="1"/>
  <c r="T253" i="1"/>
  <c r="BC253" i="1" s="1"/>
  <c r="AJ252" i="1"/>
  <c r="AI252" i="1"/>
  <c r="AH252" i="1"/>
  <c r="AF252" i="1"/>
  <c r="T252" i="1"/>
  <c r="BB252" i="1" s="1"/>
  <c r="AJ251" i="1"/>
  <c r="AI251" i="1"/>
  <c r="AH251" i="1"/>
  <c r="AF251" i="1"/>
  <c r="T251" i="1"/>
  <c r="BC251" i="1" s="1"/>
  <c r="AJ250" i="1"/>
  <c r="AI250" i="1"/>
  <c r="AH250" i="1"/>
  <c r="AF250" i="1"/>
  <c r="T250" i="1"/>
  <c r="BB250" i="1" s="1"/>
  <c r="BB249" i="1"/>
  <c r="AJ249" i="1"/>
  <c r="AI249" i="1"/>
  <c r="AH249" i="1"/>
  <c r="AF249" i="1"/>
  <c r="T249" i="1"/>
  <c r="BC249" i="1" s="1"/>
  <c r="AJ248" i="1"/>
  <c r="AI248" i="1"/>
  <c r="AH248" i="1"/>
  <c r="AF248" i="1"/>
  <c r="T248" i="1"/>
  <c r="BC248" i="1" s="1"/>
  <c r="AJ247" i="1"/>
  <c r="AI247" i="1"/>
  <c r="AH247" i="1"/>
  <c r="AF247" i="1"/>
  <c r="T247" i="1"/>
  <c r="BB247" i="1" s="1"/>
  <c r="AJ246" i="1"/>
  <c r="AI246" i="1"/>
  <c r="AH246" i="1"/>
  <c r="AF246" i="1"/>
  <c r="T246" i="1"/>
  <c r="BB246" i="1" s="1"/>
  <c r="AJ245" i="1"/>
  <c r="AI245" i="1"/>
  <c r="AH245" i="1"/>
  <c r="AF245" i="1"/>
  <c r="T245" i="1"/>
  <c r="BC245" i="1" s="1"/>
  <c r="AJ244" i="1"/>
  <c r="AI244" i="1"/>
  <c r="AH244" i="1"/>
  <c r="AF244" i="1"/>
  <c r="T244" i="1"/>
  <c r="BB244" i="1" s="1"/>
  <c r="AJ243" i="1"/>
  <c r="AI243" i="1"/>
  <c r="AH243" i="1"/>
  <c r="AF243" i="1"/>
  <c r="T243" i="1"/>
  <c r="BC243" i="1" s="1"/>
  <c r="AJ242" i="1"/>
  <c r="AI242" i="1"/>
  <c r="AH242" i="1"/>
  <c r="AF242" i="1"/>
  <c r="T242" i="1"/>
  <c r="BB242" i="1" s="1"/>
  <c r="AJ241" i="1"/>
  <c r="AI241" i="1"/>
  <c r="AH241" i="1"/>
  <c r="AF241" i="1"/>
  <c r="T241" i="1"/>
  <c r="BC241" i="1" s="1"/>
  <c r="AJ240" i="1"/>
  <c r="AI240" i="1"/>
  <c r="AH240" i="1"/>
  <c r="AF240" i="1"/>
  <c r="T240" i="1"/>
  <c r="BC240" i="1" s="1"/>
  <c r="AJ239" i="1"/>
  <c r="AI239" i="1"/>
  <c r="AH239" i="1"/>
  <c r="AF239" i="1"/>
  <c r="T239" i="1"/>
  <c r="BB239" i="1" s="1"/>
  <c r="AJ238" i="1"/>
  <c r="AI238" i="1"/>
  <c r="AH238" i="1"/>
  <c r="AF238" i="1"/>
  <c r="T238" i="1"/>
  <c r="BB238" i="1" s="1"/>
  <c r="AJ237" i="1"/>
  <c r="AI237" i="1"/>
  <c r="AH237" i="1"/>
  <c r="AF237" i="1"/>
  <c r="T237" i="1"/>
  <c r="BC237" i="1" s="1"/>
  <c r="AJ236" i="1"/>
  <c r="AI236" i="1"/>
  <c r="AH236" i="1"/>
  <c r="AF236" i="1"/>
  <c r="T236" i="1"/>
  <c r="BB236" i="1" s="1"/>
  <c r="BC235" i="1"/>
  <c r="AJ235" i="1"/>
  <c r="AI235" i="1"/>
  <c r="AH235" i="1"/>
  <c r="AF235" i="1"/>
  <c r="T235" i="1"/>
  <c r="BB235" i="1" s="1"/>
  <c r="AJ234" i="1"/>
  <c r="AI234" i="1"/>
  <c r="AH234" i="1"/>
  <c r="AF234" i="1"/>
  <c r="T234" i="1"/>
  <c r="BB234" i="1" s="1"/>
  <c r="AJ233" i="1"/>
  <c r="AI233" i="1"/>
  <c r="AH233" i="1"/>
  <c r="AF233" i="1"/>
  <c r="T233" i="1"/>
  <c r="BC233" i="1" s="1"/>
  <c r="AJ232" i="1"/>
  <c r="AI232" i="1"/>
  <c r="AH232" i="1"/>
  <c r="AF232" i="1"/>
  <c r="T232" i="1"/>
  <c r="BC232" i="1" s="1"/>
  <c r="AJ231" i="1"/>
  <c r="AI231" i="1"/>
  <c r="AH231" i="1"/>
  <c r="AF231" i="1"/>
  <c r="T231" i="1"/>
  <c r="BC231" i="1" s="1"/>
  <c r="AJ230" i="1"/>
  <c r="AI230" i="1"/>
  <c r="AH230" i="1"/>
  <c r="AF230" i="1"/>
  <c r="T230" i="1"/>
  <c r="BB230" i="1" s="1"/>
  <c r="AJ229" i="1"/>
  <c r="AI229" i="1"/>
  <c r="AH229" i="1"/>
  <c r="AF229" i="1"/>
  <c r="T229" i="1"/>
  <c r="BC229" i="1" s="1"/>
  <c r="AJ228" i="1"/>
  <c r="AI228" i="1"/>
  <c r="AH228" i="1"/>
  <c r="AF228" i="1"/>
  <c r="T228" i="1"/>
  <c r="BB228" i="1" s="1"/>
  <c r="AJ227" i="1"/>
  <c r="AI227" i="1"/>
  <c r="AH227" i="1"/>
  <c r="AF227" i="1"/>
  <c r="T227" i="1"/>
  <c r="BC227" i="1" s="1"/>
  <c r="AJ226" i="1"/>
  <c r="AI226" i="1"/>
  <c r="AH226" i="1"/>
  <c r="AF226" i="1"/>
  <c r="T226" i="1"/>
  <c r="BB226" i="1" s="1"/>
  <c r="BB225" i="1"/>
  <c r="AJ225" i="1"/>
  <c r="AI225" i="1"/>
  <c r="AH225" i="1"/>
  <c r="AF225" i="1"/>
  <c r="T225" i="1"/>
  <c r="BC225" i="1" s="1"/>
  <c r="AJ224" i="1"/>
  <c r="AI224" i="1"/>
  <c r="AH224" i="1"/>
  <c r="AF224" i="1"/>
  <c r="T224" i="1"/>
  <c r="BC224" i="1" s="1"/>
  <c r="AJ223" i="1"/>
  <c r="AI223" i="1"/>
  <c r="AH223" i="1"/>
  <c r="AF223" i="1"/>
  <c r="T223" i="1"/>
  <c r="BC223" i="1" s="1"/>
  <c r="BC222" i="1"/>
  <c r="AJ222" i="1"/>
  <c r="AI222" i="1"/>
  <c r="AH222" i="1"/>
  <c r="AF222" i="1"/>
  <c r="T222" i="1"/>
  <c r="BB222" i="1" s="1"/>
  <c r="BB221" i="1"/>
  <c r="AJ221" i="1"/>
  <c r="AI221" i="1"/>
  <c r="AH221" i="1"/>
  <c r="AF221" i="1"/>
  <c r="T221" i="1"/>
  <c r="BC221" i="1" s="1"/>
  <c r="AJ220" i="1"/>
  <c r="AI220" i="1"/>
  <c r="AH220" i="1"/>
  <c r="AF220" i="1"/>
  <c r="T220" i="1"/>
  <c r="BB220" i="1" s="1"/>
  <c r="AJ219" i="1"/>
  <c r="AI219" i="1"/>
  <c r="AH219" i="1"/>
  <c r="AF219" i="1"/>
  <c r="T219" i="1"/>
  <c r="BC219" i="1" s="1"/>
  <c r="AJ218" i="1"/>
  <c r="AI218" i="1"/>
  <c r="AH218" i="1"/>
  <c r="AF218" i="1"/>
  <c r="T218" i="1"/>
  <c r="BB218" i="1" s="1"/>
  <c r="AJ217" i="1"/>
  <c r="AI217" i="1"/>
  <c r="AH217" i="1"/>
  <c r="AF217" i="1"/>
  <c r="T217" i="1"/>
  <c r="BC217" i="1" s="1"/>
  <c r="AJ216" i="1"/>
  <c r="AI216" i="1"/>
  <c r="AH216" i="1"/>
  <c r="AF216" i="1"/>
  <c r="T216" i="1"/>
  <c r="BC216" i="1" s="1"/>
  <c r="AJ215" i="1"/>
  <c r="AI215" i="1"/>
  <c r="AH215" i="1"/>
  <c r="AF215" i="1"/>
  <c r="T215" i="1"/>
  <c r="BC215" i="1" s="1"/>
  <c r="AJ214" i="1"/>
  <c r="AI214" i="1"/>
  <c r="AH214" i="1"/>
  <c r="AF214" i="1"/>
  <c r="T214" i="1"/>
  <c r="BB214" i="1" s="1"/>
  <c r="AJ213" i="1"/>
  <c r="AI213" i="1"/>
  <c r="AH213" i="1"/>
  <c r="AF213" i="1"/>
  <c r="T213" i="1"/>
  <c r="BC213" i="1" s="1"/>
  <c r="AJ212" i="1"/>
  <c r="AI212" i="1"/>
  <c r="AH212" i="1"/>
  <c r="AF212" i="1"/>
  <c r="T212" i="1"/>
  <c r="BB212" i="1" s="1"/>
  <c r="AJ211" i="1"/>
  <c r="AI211" i="1"/>
  <c r="AH211" i="1"/>
  <c r="AF211" i="1"/>
  <c r="T211" i="1"/>
  <c r="BC211" i="1" s="1"/>
  <c r="AJ210" i="1"/>
  <c r="AI210" i="1"/>
  <c r="AH210" i="1"/>
  <c r="AF210" i="1"/>
  <c r="T210" i="1"/>
  <c r="BB210" i="1" s="1"/>
  <c r="AJ209" i="1"/>
  <c r="AI209" i="1"/>
  <c r="AH209" i="1"/>
  <c r="AF209" i="1"/>
  <c r="T209" i="1"/>
  <c r="BC209" i="1" s="1"/>
  <c r="AJ208" i="1"/>
  <c r="AI208" i="1"/>
  <c r="AH208" i="1"/>
  <c r="AF208" i="1"/>
  <c r="T208" i="1"/>
  <c r="BC208" i="1" s="1"/>
  <c r="AJ207" i="1"/>
  <c r="AI207" i="1"/>
  <c r="AH207" i="1"/>
  <c r="AF207" i="1"/>
  <c r="T207" i="1"/>
  <c r="BC207" i="1" s="1"/>
  <c r="AJ206" i="1"/>
  <c r="AI206" i="1"/>
  <c r="AH206" i="1"/>
  <c r="AF206" i="1"/>
  <c r="T206" i="1"/>
  <c r="BB206" i="1" s="1"/>
  <c r="AJ205" i="1"/>
  <c r="AI205" i="1"/>
  <c r="AH205" i="1"/>
  <c r="AF205" i="1"/>
  <c r="T205" i="1"/>
  <c r="BC205" i="1" s="1"/>
  <c r="AJ204" i="1"/>
  <c r="AI204" i="1"/>
  <c r="AH204" i="1"/>
  <c r="AF204" i="1"/>
  <c r="T204" i="1"/>
  <c r="BB204" i="1" s="1"/>
  <c r="AJ203" i="1"/>
  <c r="AI203" i="1"/>
  <c r="AH203" i="1"/>
  <c r="AF203" i="1"/>
  <c r="T203" i="1"/>
  <c r="BB203" i="1" s="1"/>
  <c r="AJ202" i="1"/>
  <c r="AI202" i="1"/>
  <c r="AH202" i="1"/>
  <c r="AF202" i="1"/>
  <c r="T202" i="1"/>
  <c r="BC202" i="1" s="1"/>
  <c r="AJ201" i="1"/>
  <c r="AI201" i="1"/>
  <c r="AH201" i="1"/>
  <c r="AF201" i="1"/>
  <c r="T201" i="1"/>
  <c r="BB201" i="1" s="1"/>
  <c r="AJ200" i="1"/>
  <c r="AI200" i="1"/>
  <c r="AH200" i="1"/>
  <c r="AF200" i="1"/>
  <c r="T200" i="1"/>
  <c r="BC200" i="1" s="1"/>
  <c r="AJ199" i="1"/>
  <c r="AI199" i="1"/>
  <c r="AH199" i="1"/>
  <c r="AF199" i="1"/>
  <c r="T199" i="1"/>
  <c r="BC199" i="1" s="1"/>
  <c r="AJ198" i="1"/>
  <c r="AI198" i="1"/>
  <c r="AH198" i="1"/>
  <c r="AF198" i="1"/>
  <c r="T198" i="1"/>
  <c r="BB198" i="1" s="1"/>
  <c r="AJ197" i="1"/>
  <c r="AI197" i="1"/>
  <c r="AH197" i="1"/>
  <c r="AF197" i="1"/>
  <c r="T197" i="1"/>
  <c r="BC197" i="1" s="1"/>
  <c r="AJ196" i="1"/>
  <c r="AI196" i="1"/>
  <c r="AH196" i="1"/>
  <c r="AF196" i="1"/>
  <c r="T196" i="1"/>
  <c r="BB196" i="1" s="1"/>
  <c r="AJ195" i="1"/>
  <c r="AI195" i="1"/>
  <c r="AH195" i="1"/>
  <c r="AF195" i="1"/>
  <c r="T195" i="1"/>
  <c r="BC195" i="1" s="1"/>
  <c r="BB194" i="1"/>
  <c r="AJ194" i="1"/>
  <c r="AI194" i="1"/>
  <c r="AH194" i="1"/>
  <c r="AF194" i="1"/>
  <c r="T194" i="1"/>
  <c r="BC194" i="1" s="1"/>
  <c r="BB193" i="1"/>
  <c r="AJ193" i="1"/>
  <c r="AI193" i="1"/>
  <c r="AH193" i="1"/>
  <c r="AF193" i="1"/>
  <c r="T193" i="1"/>
  <c r="BC193" i="1" s="1"/>
  <c r="AJ192" i="1"/>
  <c r="AI192" i="1"/>
  <c r="AH192" i="1"/>
  <c r="AF192" i="1"/>
  <c r="T192" i="1"/>
  <c r="BC192" i="1" s="1"/>
  <c r="AJ191" i="1"/>
  <c r="AI191" i="1"/>
  <c r="AH191" i="1"/>
  <c r="AF191" i="1"/>
  <c r="T191" i="1"/>
  <c r="BC191" i="1" s="1"/>
  <c r="BC190" i="1"/>
  <c r="AJ190" i="1"/>
  <c r="AI190" i="1"/>
  <c r="AH190" i="1"/>
  <c r="AF190" i="1"/>
  <c r="T190" i="1"/>
  <c r="BB190" i="1" s="1"/>
  <c r="AJ189" i="1"/>
  <c r="AI189" i="1"/>
  <c r="AH189" i="1"/>
  <c r="AF189" i="1"/>
  <c r="T189" i="1"/>
  <c r="BC189" i="1" s="1"/>
  <c r="AJ188" i="1"/>
  <c r="AI188" i="1"/>
  <c r="AH188" i="1"/>
  <c r="AF188" i="1"/>
  <c r="T188" i="1"/>
  <c r="BB188" i="1" s="1"/>
  <c r="AJ187" i="1"/>
  <c r="AI187" i="1"/>
  <c r="AH187" i="1"/>
  <c r="AF187" i="1"/>
  <c r="T187" i="1"/>
  <c r="BB187" i="1" s="1"/>
  <c r="BC186" i="1"/>
  <c r="AJ186" i="1"/>
  <c r="AI186" i="1"/>
  <c r="AH186" i="1"/>
  <c r="AF186" i="1"/>
  <c r="T186" i="1"/>
  <c r="BB186" i="1" s="1"/>
  <c r="BC185" i="1"/>
  <c r="AJ185" i="1"/>
  <c r="AI185" i="1"/>
  <c r="AH185" i="1"/>
  <c r="AF185" i="1"/>
  <c r="T185" i="1"/>
  <c r="BB185" i="1" s="1"/>
  <c r="AJ184" i="1"/>
  <c r="AI184" i="1"/>
  <c r="AH184" i="1"/>
  <c r="AF184" i="1"/>
  <c r="T184" i="1"/>
  <c r="BC184" i="1" s="1"/>
  <c r="AJ183" i="1"/>
  <c r="AI183" i="1"/>
  <c r="AH183" i="1"/>
  <c r="AF183" i="1"/>
  <c r="T183" i="1"/>
  <c r="BC183" i="1" s="1"/>
  <c r="AJ182" i="1"/>
  <c r="AI182" i="1"/>
  <c r="AH182" i="1"/>
  <c r="AF182" i="1"/>
  <c r="T182" i="1"/>
  <c r="BB182" i="1" s="1"/>
  <c r="AJ181" i="1"/>
  <c r="AI181" i="1"/>
  <c r="AH181" i="1"/>
  <c r="AF181" i="1"/>
  <c r="T181" i="1"/>
  <c r="BC181" i="1" s="1"/>
  <c r="BC180" i="1"/>
  <c r="AJ180" i="1"/>
  <c r="AI180" i="1"/>
  <c r="AH180" i="1"/>
  <c r="AF180" i="1"/>
  <c r="T180" i="1"/>
  <c r="BB180" i="1" s="1"/>
  <c r="BB179" i="1"/>
  <c r="AJ179" i="1"/>
  <c r="AI179" i="1"/>
  <c r="AH179" i="1"/>
  <c r="AF179" i="1"/>
  <c r="T179" i="1"/>
  <c r="BC179" i="1" s="1"/>
  <c r="AJ178" i="1"/>
  <c r="AI178" i="1"/>
  <c r="AH178" i="1"/>
  <c r="AF178" i="1"/>
  <c r="T178" i="1"/>
  <c r="BB178" i="1" s="1"/>
  <c r="BB177" i="1"/>
  <c r="AJ177" i="1"/>
  <c r="AI177" i="1"/>
  <c r="AH177" i="1"/>
  <c r="AF177" i="1"/>
  <c r="T177" i="1"/>
  <c r="BC177" i="1" s="1"/>
  <c r="AJ176" i="1"/>
  <c r="AI176" i="1"/>
  <c r="AH176" i="1"/>
  <c r="AF176" i="1"/>
  <c r="T176" i="1"/>
  <c r="BC176" i="1" s="1"/>
  <c r="AJ175" i="1"/>
  <c r="AI175" i="1"/>
  <c r="AH175" i="1"/>
  <c r="AF175" i="1"/>
  <c r="T175" i="1"/>
  <c r="BC175" i="1" s="1"/>
  <c r="BC174" i="1"/>
  <c r="AJ174" i="1"/>
  <c r="AI174" i="1"/>
  <c r="AH174" i="1"/>
  <c r="AF174" i="1"/>
  <c r="T174" i="1"/>
  <c r="BB174" i="1" s="1"/>
  <c r="BB173" i="1"/>
  <c r="AJ173" i="1"/>
  <c r="AI173" i="1"/>
  <c r="AH173" i="1"/>
  <c r="AF173" i="1"/>
  <c r="T173" i="1"/>
  <c r="BC173" i="1" s="1"/>
  <c r="AJ172" i="1"/>
  <c r="AI172" i="1"/>
  <c r="AH172" i="1"/>
  <c r="AF172" i="1"/>
  <c r="T172" i="1"/>
  <c r="BB172" i="1" s="1"/>
  <c r="AJ171" i="1"/>
  <c r="AI171" i="1"/>
  <c r="AH171" i="1"/>
  <c r="AF171" i="1"/>
  <c r="T171" i="1"/>
  <c r="BB171" i="1" s="1"/>
  <c r="AJ170" i="1"/>
  <c r="AI170" i="1"/>
  <c r="AH170" i="1"/>
  <c r="AF170" i="1"/>
  <c r="T170" i="1"/>
  <c r="BB170" i="1" s="1"/>
  <c r="AJ169" i="1"/>
  <c r="AI169" i="1"/>
  <c r="AH169" i="1"/>
  <c r="AF169" i="1"/>
  <c r="T169" i="1"/>
  <c r="BC169" i="1" s="1"/>
  <c r="AJ168" i="1"/>
  <c r="AI168" i="1"/>
  <c r="AH168" i="1"/>
  <c r="AF168" i="1"/>
  <c r="T168" i="1"/>
  <c r="BC168" i="1" s="1"/>
  <c r="AJ167" i="1"/>
  <c r="AI167" i="1"/>
  <c r="AH167" i="1"/>
  <c r="AF167" i="1"/>
  <c r="T167" i="1"/>
  <c r="BC167" i="1" s="1"/>
  <c r="AJ166" i="1"/>
  <c r="AI166" i="1"/>
  <c r="AH166" i="1"/>
  <c r="AF166" i="1"/>
  <c r="T166" i="1"/>
  <c r="BB166" i="1" s="1"/>
  <c r="BB165" i="1"/>
  <c r="AJ165" i="1"/>
  <c r="AI165" i="1"/>
  <c r="AH165" i="1"/>
  <c r="AF165" i="1"/>
  <c r="T165" i="1"/>
  <c r="BC165" i="1" s="1"/>
  <c r="AJ164" i="1"/>
  <c r="AI164" i="1"/>
  <c r="AH164" i="1"/>
  <c r="AF164" i="1"/>
  <c r="T164" i="1"/>
  <c r="BB164" i="1" s="1"/>
  <c r="AJ163" i="1"/>
  <c r="AI163" i="1"/>
  <c r="AH163" i="1"/>
  <c r="AF163" i="1"/>
  <c r="T163" i="1"/>
  <c r="BC163" i="1" s="1"/>
  <c r="BC162" i="1"/>
  <c r="AJ162" i="1"/>
  <c r="AI162" i="1"/>
  <c r="AH162" i="1"/>
  <c r="AF162" i="1"/>
  <c r="T162" i="1"/>
  <c r="BB162" i="1" s="1"/>
  <c r="AJ161" i="1"/>
  <c r="AI161" i="1"/>
  <c r="AH161" i="1"/>
  <c r="AF161" i="1"/>
  <c r="T161" i="1"/>
  <c r="BC161" i="1" s="1"/>
  <c r="AJ160" i="1"/>
  <c r="AI160" i="1"/>
  <c r="AH160" i="1"/>
  <c r="AF160" i="1"/>
  <c r="T160" i="1"/>
  <c r="BC160" i="1" s="1"/>
  <c r="AJ159" i="1"/>
  <c r="AI159" i="1"/>
  <c r="AH159" i="1"/>
  <c r="AF159" i="1"/>
  <c r="T159" i="1"/>
  <c r="BC159" i="1" s="1"/>
  <c r="AJ158" i="1"/>
  <c r="AI158" i="1"/>
  <c r="AH158" i="1"/>
  <c r="AF158" i="1"/>
  <c r="T158" i="1"/>
  <c r="BB158" i="1" s="1"/>
  <c r="AJ157" i="1"/>
  <c r="AI157" i="1"/>
  <c r="AH157" i="1"/>
  <c r="AF157" i="1"/>
  <c r="T157" i="1"/>
  <c r="BC157" i="1" s="1"/>
  <c r="BC156" i="1"/>
  <c r="AJ156" i="1"/>
  <c r="AI156" i="1"/>
  <c r="AH156" i="1"/>
  <c r="AF156" i="1"/>
  <c r="T156" i="1"/>
  <c r="BB156" i="1" s="1"/>
  <c r="AJ155" i="1"/>
  <c r="AI155" i="1"/>
  <c r="AH155" i="1"/>
  <c r="AF155" i="1"/>
  <c r="T155" i="1"/>
  <c r="BC155" i="1" s="1"/>
  <c r="BC154" i="1"/>
  <c r="BB154" i="1"/>
  <c r="AJ154" i="1"/>
  <c r="AI154" i="1"/>
  <c r="AH154" i="1"/>
  <c r="AF154" i="1"/>
  <c r="T154" i="1"/>
  <c r="BB153" i="1"/>
  <c r="AJ153" i="1"/>
  <c r="AI153" i="1"/>
  <c r="AH153" i="1"/>
  <c r="AF153" i="1"/>
  <c r="T153" i="1"/>
  <c r="BC153" i="1" s="1"/>
  <c r="AJ152" i="1"/>
  <c r="AI152" i="1"/>
  <c r="AH152" i="1"/>
  <c r="AF152" i="1"/>
  <c r="T152" i="1"/>
  <c r="BC152" i="1" s="1"/>
  <c r="AJ151" i="1"/>
  <c r="AI151" i="1"/>
  <c r="AH151" i="1"/>
  <c r="AF151" i="1"/>
  <c r="T151" i="1"/>
  <c r="BC151" i="1" s="1"/>
  <c r="BC150" i="1"/>
  <c r="AJ150" i="1"/>
  <c r="AI150" i="1"/>
  <c r="AH150" i="1"/>
  <c r="AF150" i="1"/>
  <c r="T150" i="1"/>
  <c r="BB150" i="1" s="1"/>
  <c r="AJ149" i="1"/>
  <c r="AI149" i="1"/>
  <c r="AH149" i="1"/>
  <c r="AF149" i="1"/>
  <c r="T149" i="1"/>
  <c r="BC149" i="1" s="1"/>
  <c r="AJ148" i="1"/>
  <c r="AI148" i="1"/>
  <c r="AH148" i="1"/>
  <c r="AF148" i="1"/>
  <c r="T148" i="1"/>
  <c r="BB148" i="1" s="1"/>
  <c r="AJ147" i="1"/>
  <c r="AI147" i="1"/>
  <c r="AH147" i="1"/>
  <c r="AF147" i="1"/>
  <c r="T147" i="1"/>
  <c r="BC147" i="1" s="1"/>
  <c r="BB146" i="1"/>
  <c r="AJ146" i="1"/>
  <c r="AI146" i="1"/>
  <c r="AH146" i="1"/>
  <c r="AF146" i="1"/>
  <c r="T146" i="1"/>
  <c r="BC146" i="1" s="1"/>
  <c r="AJ145" i="1"/>
  <c r="AI145" i="1"/>
  <c r="AH145" i="1"/>
  <c r="AF145" i="1"/>
  <c r="T145" i="1"/>
  <c r="BB145" i="1" s="1"/>
  <c r="AJ144" i="1"/>
  <c r="AI144" i="1"/>
  <c r="AH144" i="1"/>
  <c r="AF144" i="1"/>
  <c r="T144" i="1"/>
  <c r="BC144" i="1" s="1"/>
  <c r="AJ143" i="1"/>
  <c r="AI143" i="1"/>
  <c r="AH143" i="1"/>
  <c r="AF143" i="1"/>
  <c r="T143" i="1"/>
  <c r="BC143" i="1" s="1"/>
  <c r="AJ142" i="1"/>
  <c r="AI142" i="1"/>
  <c r="AH142" i="1"/>
  <c r="AF142" i="1"/>
  <c r="T142" i="1"/>
  <c r="BB142" i="1" s="1"/>
  <c r="BB141" i="1"/>
  <c r="AJ141" i="1"/>
  <c r="AI141" i="1"/>
  <c r="AH141" i="1"/>
  <c r="AF141" i="1"/>
  <c r="T141" i="1"/>
  <c r="BC141" i="1" s="1"/>
  <c r="AJ140" i="1"/>
  <c r="AI140" i="1"/>
  <c r="AH140" i="1"/>
  <c r="AF140" i="1"/>
  <c r="T140" i="1"/>
  <c r="BB140" i="1" s="1"/>
  <c r="AJ139" i="1"/>
  <c r="AI139" i="1"/>
  <c r="AH139" i="1"/>
  <c r="AF139" i="1"/>
  <c r="T139" i="1"/>
  <c r="BC139" i="1" s="1"/>
  <c r="AJ138" i="1"/>
  <c r="AI138" i="1"/>
  <c r="AH138" i="1"/>
  <c r="AF138" i="1"/>
  <c r="T138" i="1"/>
  <c r="BB138" i="1" s="1"/>
  <c r="AJ137" i="1"/>
  <c r="AI137" i="1"/>
  <c r="AH137" i="1"/>
  <c r="AF137" i="1"/>
  <c r="T137" i="1"/>
  <c r="BB137" i="1" s="1"/>
  <c r="AJ136" i="1"/>
  <c r="AI136" i="1"/>
  <c r="AH136" i="1"/>
  <c r="AF136" i="1"/>
  <c r="T136" i="1"/>
  <c r="BC136" i="1" s="1"/>
  <c r="AJ135" i="1"/>
  <c r="AI135" i="1"/>
  <c r="AH135" i="1"/>
  <c r="AF135" i="1"/>
  <c r="T135" i="1"/>
  <c r="BC135" i="1" s="1"/>
  <c r="AJ134" i="1"/>
  <c r="AI134" i="1"/>
  <c r="AH134" i="1"/>
  <c r="AF134" i="1"/>
  <c r="T134" i="1"/>
  <c r="BB134" i="1" s="1"/>
  <c r="BB133" i="1"/>
  <c r="AJ133" i="1"/>
  <c r="AI133" i="1"/>
  <c r="AH133" i="1"/>
  <c r="AF133" i="1"/>
  <c r="T133" i="1"/>
  <c r="BC133" i="1" s="1"/>
  <c r="AJ132" i="1"/>
  <c r="AI132" i="1"/>
  <c r="AH132" i="1"/>
  <c r="AF132" i="1"/>
  <c r="T132" i="1"/>
  <c r="BB132" i="1" s="1"/>
  <c r="AJ131" i="1"/>
  <c r="AI131" i="1"/>
  <c r="AH131" i="1"/>
  <c r="AF131" i="1"/>
  <c r="T131" i="1"/>
  <c r="BC131" i="1" s="1"/>
  <c r="AJ130" i="1"/>
  <c r="AI130" i="1"/>
  <c r="AH130" i="1"/>
  <c r="AF130" i="1"/>
  <c r="T130" i="1"/>
  <c r="BC130" i="1" s="1"/>
  <c r="AJ129" i="1"/>
  <c r="AI129" i="1"/>
  <c r="AH129" i="1"/>
  <c r="AF129" i="1"/>
  <c r="T129" i="1"/>
  <c r="BB129" i="1" s="1"/>
  <c r="AJ128" i="1"/>
  <c r="AI128" i="1"/>
  <c r="AH128" i="1"/>
  <c r="AF128" i="1"/>
  <c r="T128" i="1"/>
  <c r="BC128" i="1" s="1"/>
  <c r="AJ127" i="1"/>
  <c r="AI127" i="1"/>
  <c r="AH127" i="1"/>
  <c r="AF127" i="1"/>
  <c r="T127" i="1"/>
  <c r="BC127" i="1" s="1"/>
  <c r="AJ126" i="1"/>
  <c r="AI126" i="1"/>
  <c r="AH126" i="1"/>
  <c r="AF126" i="1"/>
  <c r="T126" i="1"/>
  <c r="BB126" i="1" s="1"/>
  <c r="AJ125" i="1"/>
  <c r="AI125" i="1"/>
  <c r="AH125" i="1"/>
  <c r="AF125" i="1"/>
  <c r="T125" i="1"/>
  <c r="BB125" i="1" s="1"/>
  <c r="BB124" i="1"/>
  <c r="AJ124" i="1"/>
  <c r="AI124" i="1"/>
  <c r="AH124" i="1"/>
  <c r="AF124" i="1"/>
  <c r="T124" i="1"/>
  <c r="BC124" i="1" s="1"/>
  <c r="AJ123" i="1"/>
  <c r="AI123" i="1"/>
  <c r="AH123" i="1"/>
  <c r="AF123" i="1"/>
  <c r="T123" i="1"/>
  <c r="BC123" i="1" s="1"/>
  <c r="AJ122" i="1"/>
  <c r="AI122" i="1"/>
  <c r="AH122" i="1"/>
  <c r="AF122" i="1"/>
  <c r="T122" i="1"/>
  <c r="BB122" i="1" s="1"/>
  <c r="BB121" i="1"/>
  <c r="AJ121" i="1"/>
  <c r="AI121" i="1"/>
  <c r="AH121" i="1"/>
  <c r="AF121" i="1"/>
  <c r="T121" i="1"/>
  <c r="BC121" i="1" s="1"/>
  <c r="AJ120" i="1"/>
  <c r="AI120" i="1"/>
  <c r="AH120" i="1"/>
  <c r="AF120" i="1"/>
  <c r="T120" i="1"/>
  <c r="BC120" i="1" s="1"/>
  <c r="AJ119" i="1"/>
  <c r="AI119" i="1"/>
  <c r="AH119" i="1"/>
  <c r="AF119" i="1"/>
  <c r="T119" i="1"/>
  <c r="BC119" i="1" s="1"/>
  <c r="BC118" i="1"/>
  <c r="AJ118" i="1"/>
  <c r="AI118" i="1"/>
  <c r="AH118" i="1"/>
  <c r="AF118" i="1"/>
  <c r="T118" i="1"/>
  <c r="BB118" i="1" s="1"/>
  <c r="AJ117" i="1"/>
  <c r="AI117" i="1"/>
  <c r="AH117" i="1"/>
  <c r="AF117" i="1"/>
  <c r="T117" i="1"/>
  <c r="BC117" i="1" s="1"/>
  <c r="AJ116" i="1"/>
  <c r="AI116" i="1"/>
  <c r="AH116" i="1"/>
  <c r="AF116" i="1"/>
  <c r="T116" i="1"/>
  <c r="BB116" i="1" s="1"/>
  <c r="AJ115" i="1"/>
  <c r="AI115" i="1"/>
  <c r="AH115" i="1"/>
  <c r="AF115" i="1"/>
  <c r="T115" i="1"/>
  <c r="BC115" i="1" s="1"/>
  <c r="BC114" i="1"/>
  <c r="AJ114" i="1"/>
  <c r="AI114" i="1"/>
  <c r="AH114" i="1"/>
  <c r="AF114" i="1"/>
  <c r="T114" i="1"/>
  <c r="BB114" i="1" s="1"/>
  <c r="BB113" i="1"/>
  <c r="AJ113" i="1"/>
  <c r="AI113" i="1"/>
  <c r="AH113" i="1"/>
  <c r="AF113" i="1"/>
  <c r="T113" i="1"/>
  <c r="BC113" i="1" s="1"/>
  <c r="AJ112" i="1"/>
  <c r="AI112" i="1"/>
  <c r="AH112" i="1"/>
  <c r="AF112" i="1"/>
  <c r="T112" i="1"/>
  <c r="BC112" i="1" s="1"/>
  <c r="AJ111" i="1"/>
  <c r="AI111" i="1"/>
  <c r="AH111" i="1"/>
  <c r="AF111" i="1"/>
  <c r="T111" i="1"/>
  <c r="BC111" i="1" s="1"/>
  <c r="BC110" i="1"/>
  <c r="AJ110" i="1"/>
  <c r="AI110" i="1"/>
  <c r="AH110" i="1"/>
  <c r="AF110" i="1"/>
  <c r="T110" i="1"/>
  <c r="BB110" i="1" s="1"/>
  <c r="AJ109" i="1"/>
  <c r="AI109" i="1"/>
  <c r="AH109" i="1"/>
  <c r="AF109" i="1"/>
  <c r="T109" i="1"/>
  <c r="BC109" i="1" s="1"/>
  <c r="BB108" i="1"/>
  <c r="AJ108" i="1"/>
  <c r="AI108" i="1"/>
  <c r="AH108" i="1"/>
  <c r="AF108" i="1"/>
  <c r="T108" i="1"/>
  <c r="BC108" i="1" s="1"/>
  <c r="BB107" i="1"/>
  <c r="AJ107" i="1"/>
  <c r="AI107" i="1"/>
  <c r="AH107" i="1"/>
  <c r="AF107" i="1"/>
  <c r="T107" i="1"/>
  <c r="BC107" i="1" s="1"/>
  <c r="AJ106" i="1"/>
  <c r="AI106" i="1"/>
  <c r="AH106" i="1"/>
  <c r="AF106" i="1"/>
  <c r="T106" i="1"/>
  <c r="BB106" i="1" s="1"/>
  <c r="BC105" i="1"/>
  <c r="BB105" i="1"/>
  <c r="AJ105" i="1"/>
  <c r="AI105" i="1"/>
  <c r="AH105" i="1"/>
  <c r="AF105" i="1"/>
  <c r="T105" i="1"/>
  <c r="AJ104" i="1"/>
  <c r="AI104" i="1"/>
  <c r="AH104" i="1"/>
  <c r="AF104" i="1"/>
  <c r="T104" i="1"/>
  <c r="BC104" i="1" s="1"/>
  <c r="AJ103" i="1"/>
  <c r="AI103" i="1"/>
  <c r="AH103" i="1"/>
  <c r="AF103" i="1"/>
  <c r="T103" i="1"/>
  <c r="BC103" i="1" s="1"/>
  <c r="BC102" i="1"/>
  <c r="AJ102" i="1"/>
  <c r="AI102" i="1"/>
  <c r="AH102" i="1"/>
  <c r="AF102" i="1"/>
  <c r="T102" i="1"/>
  <c r="BB102" i="1" s="1"/>
  <c r="BB101" i="1"/>
  <c r="AJ101" i="1"/>
  <c r="AI101" i="1"/>
  <c r="AH101" i="1"/>
  <c r="AF101" i="1"/>
  <c r="T101" i="1"/>
  <c r="BC101" i="1" s="1"/>
  <c r="AJ100" i="1"/>
  <c r="AI100" i="1"/>
  <c r="AH100" i="1"/>
  <c r="AF100" i="1"/>
  <c r="T100" i="1"/>
  <c r="BB100" i="1" s="1"/>
  <c r="BB99" i="1"/>
  <c r="AJ99" i="1"/>
  <c r="AI99" i="1"/>
  <c r="AH99" i="1"/>
  <c r="AF99" i="1"/>
  <c r="T99" i="1"/>
  <c r="BC99" i="1" s="1"/>
  <c r="AJ98" i="1"/>
  <c r="AI98" i="1"/>
  <c r="AH98" i="1"/>
  <c r="AF98" i="1"/>
  <c r="T98" i="1"/>
  <c r="BC98" i="1" s="1"/>
  <c r="AJ97" i="1"/>
  <c r="AI97" i="1"/>
  <c r="AH97" i="1"/>
  <c r="AF97" i="1"/>
  <c r="T97" i="1"/>
  <c r="BC97" i="1" s="1"/>
  <c r="AJ96" i="1"/>
  <c r="AI96" i="1"/>
  <c r="AH96" i="1"/>
  <c r="AF96" i="1"/>
  <c r="T96" i="1"/>
  <c r="BC96" i="1" s="1"/>
  <c r="AJ95" i="1"/>
  <c r="AI95" i="1"/>
  <c r="AH95" i="1"/>
  <c r="AF95" i="1"/>
  <c r="T95" i="1"/>
  <c r="BC95" i="1" s="1"/>
  <c r="AJ94" i="1"/>
  <c r="AI94" i="1"/>
  <c r="AH94" i="1"/>
  <c r="AF94" i="1"/>
  <c r="T94" i="1"/>
  <c r="BB94" i="1" s="1"/>
  <c r="AJ93" i="1"/>
  <c r="AI93" i="1"/>
  <c r="AH93" i="1"/>
  <c r="AF93" i="1"/>
  <c r="T93" i="1"/>
  <c r="BC93" i="1" s="1"/>
  <c r="BC92" i="1"/>
  <c r="BB92" i="1"/>
  <c r="AJ92" i="1"/>
  <c r="AI92" i="1"/>
  <c r="AH92" i="1"/>
  <c r="AF92" i="1"/>
  <c r="T92" i="1"/>
  <c r="AJ91" i="1"/>
  <c r="AI91" i="1"/>
  <c r="AH91" i="1"/>
  <c r="AF91" i="1"/>
  <c r="T91" i="1"/>
  <c r="BC91" i="1" s="1"/>
  <c r="BC90" i="1"/>
  <c r="AJ90" i="1"/>
  <c r="AI90" i="1"/>
  <c r="AH90" i="1"/>
  <c r="AF90" i="1"/>
  <c r="T90" i="1"/>
  <c r="BB90" i="1" s="1"/>
  <c r="AJ89" i="1"/>
  <c r="AI89" i="1"/>
  <c r="AH89" i="1"/>
  <c r="AF89" i="1"/>
  <c r="T89" i="1"/>
  <c r="BC89" i="1" s="1"/>
  <c r="AJ88" i="1"/>
  <c r="AI88" i="1"/>
  <c r="AH88" i="1"/>
  <c r="AF88" i="1"/>
  <c r="T88" i="1"/>
  <c r="AJ87" i="1"/>
  <c r="AI87" i="1"/>
  <c r="AH87" i="1"/>
  <c r="AF87" i="1"/>
  <c r="T87" i="1"/>
  <c r="BC87" i="1" s="1"/>
  <c r="AJ86" i="1"/>
  <c r="AI86" i="1"/>
  <c r="AH86" i="1"/>
  <c r="AF86" i="1"/>
  <c r="T86" i="1"/>
  <c r="BB86" i="1" s="1"/>
  <c r="AJ85" i="1"/>
  <c r="AI85" i="1"/>
  <c r="AH85" i="1"/>
  <c r="AF85" i="1"/>
  <c r="T85" i="1"/>
  <c r="BC85" i="1" s="1"/>
  <c r="AJ84" i="1"/>
  <c r="AI84" i="1"/>
  <c r="AH84" i="1"/>
  <c r="AF84" i="1"/>
  <c r="T84" i="1"/>
  <c r="BB84" i="1" s="1"/>
  <c r="BB83" i="1"/>
  <c r="AJ83" i="1"/>
  <c r="AI83" i="1"/>
  <c r="AH83" i="1"/>
  <c r="AF83" i="1"/>
  <c r="T83" i="1"/>
  <c r="BC83" i="1" s="1"/>
  <c r="BB82" i="1"/>
  <c r="AJ82" i="1"/>
  <c r="AI82" i="1"/>
  <c r="AH82" i="1"/>
  <c r="AF82" i="1"/>
  <c r="T82" i="1"/>
  <c r="BC82" i="1" s="1"/>
  <c r="AJ81" i="1"/>
  <c r="AI81" i="1"/>
  <c r="AH81" i="1"/>
  <c r="AF81" i="1"/>
  <c r="T81" i="1"/>
  <c r="BB81" i="1" s="1"/>
  <c r="AJ80" i="1"/>
  <c r="AI80" i="1"/>
  <c r="AH80" i="1"/>
  <c r="AF80" i="1"/>
  <c r="T80" i="1"/>
  <c r="AJ79" i="1"/>
  <c r="AI79" i="1"/>
  <c r="AH79" i="1"/>
  <c r="AF79" i="1"/>
  <c r="T79" i="1"/>
  <c r="AJ78" i="1"/>
  <c r="AI78" i="1"/>
  <c r="AH78" i="1"/>
  <c r="AF78" i="1"/>
  <c r="T78" i="1"/>
  <c r="BB78" i="1" s="1"/>
  <c r="BC77" i="1"/>
  <c r="AJ77" i="1"/>
  <c r="AI77" i="1"/>
  <c r="AH77" i="1"/>
  <c r="AF77" i="1"/>
  <c r="T77" i="1"/>
  <c r="BB77" i="1" s="1"/>
  <c r="AJ76" i="1"/>
  <c r="AI76" i="1"/>
  <c r="AH76" i="1"/>
  <c r="AF76" i="1"/>
  <c r="T76" i="1"/>
  <c r="BC76" i="1" s="1"/>
  <c r="AJ75" i="1"/>
  <c r="AI75" i="1"/>
  <c r="AH75" i="1"/>
  <c r="AF75" i="1"/>
  <c r="T75" i="1"/>
  <c r="BC75" i="1" s="1"/>
  <c r="AJ74" i="1"/>
  <c r="AI74" i="1"/>
  <c r="AH74" i="1"/>
  <c r="AF74" i="1"/>
  <c r="T74" i="1"/>
  <c r="BC74" i="1" s="1"/>
  <c r="AJ73" i="1"/>
  <c r="AI73" i="1"/>
  <c r="AH73" i="1"/>
  <c r="AF73" i="1"/>
  <c r="T73" i="1"/>
  <c r="BC73" i="1" s="1"/>
  <c r="AJ72" i="1"/>
  <c r="AI72" i="1"/>
  <c r="AH72" i="1"/>
  <c r="AF72" i="1"/>
  <c r="T72" i="1"/>
  <c r="BC72" i="1" s="1"/>
  <c r="AJ71" i="1"/>
  <c r="AI71" i="1"/>
  <c r="AH71" i="1"/>
  <c r="AF71" i="1"/>
  <c r="T71" i="1"/>
  <c r="AJ70" i="1"/>
  <c r="AI70" i="1"/>
  <c r="AH70" i="1"/>
  <c r="AF70" i="1"/>
  <c r="T70" i="1"/>
  <c r="BB70" i="1" s="1"/>
  <c r="AJ69" i="1"/>
  <c r="AI69" i="1"/>
  <c r="AH69" i="1"/>
  <c r="AF69" i="1"/>
  <c r="T69" i="1"/>
  <c r="BC69" i="1" s="1"/>
  <c r="AJ68" i="1"/>
  <c r="AI68" i="1"/>
  <c r="AH68" i="1"/>
  <c r="AF68" i="1"/>
  <c r="T68" i="1"/>
  <c r="BC68" i="1" s="1"/>
  <c r="AJ67" i="1"/>
  <c r="AI67" i="1"/>
  <c r="AH67" i="1"/>
  <c r="AF67" i="1"/>
  <c r="T67" i="1"/>
  <c r="BC67" i="1" s="1"/>
  <c r="AJ66" i="1"/>
  <c r="AI66" i="1"/>
  <c r="AH66" i="1"/>
  <c r="AF66" i="1"/>
  <c r="T66" i="1"/>
  <c r="BB66" i="1" s="1"/>
  <c r="AJ65" i="1"/>
  <c r="AI65" i="1"/>
  <c r="AH65" i="1"/>
  <c r="AF65" i="1"/>
  <c r="T65" i="1"/>
  <c r="BB65" i="1" s="1"/>
  <c r="AJ64" i="1"/>
  <c r="AI64" i="1"/>
  <c r="AH64" i="1"/>
  <c r="AF64" i="1"/>
  <c r="T64" i="1"/>
  <c r="BC64" i="1" s="1"/>
  <c r="AJ63" i="1"/>
  <c r="AI63" i="1"/>
  <c r="AH63" i="1"/>
  <c r="AF63" i="1"/>
  <c r="T63" i="1"/>
  <c r="AJ62" i="1"/>
  <c r="AI62" i="1"/>
  <c r="AH62" i="1"/>
  <c r="AF62" i="1"/>
  <c r="T62" i="1"/>
  <c r="BC62" i="1" s="1"/>
  <c r="AJ61" i="1"/>
  <c r="AI61" i="1"/>
  <c r="AH61" i="1"/>
  <c r="AF61" i="1"/>
  <c r="T61" i="1"/>
  <c r="BC61" i="1" s="1"/>
  <c r="AJ60" i="1"/>
  <c r="AI60" i="1"/>
  <c r="AH60" i="1"/>
  <c r="AF60" i="1"/>
  <c r="T60" i="1"/>
  <c r="BC60" i="1" s="1"/>
  <c r="BB59" i="1"/>
  <c r="AJ59" i="1"/>
  <c r="AI59" i="1"/>
  <c r="AH59" i="1"/>
  <c r="AF59" i="1"/>
  <c r="T59" i="1"/>
  <c r="BC59" i="1" s="1"/>
  <c r="BB58" i="1"/>
  <c r="AJ58" i="1"/>
  <c r="AI58" i="1"/>
  <c r="AH58" i="1"/>
  <c r="AF58" i="1"/>
  <c r="T58" i="1"/>
  <c r="BC58" i="1" s="1"/>
  <c r="AJ57" i="1"/>
  <c r="AI57" i="1"/>
  <c r="AH57" i="1"/>
  <c r="AF57" i="1"/>
  <c r="T57" i="1"/>
  <c r="BB57" i="1" s="1"/>
  <c r="AJ56" i="1"/>
  <c r="AI56" i="1"/>
  <c r="AH56" i="1"/>
  <c r="AF56" i="1"/>
  <c r="T56" i="1"/>
  <c r="BC56" i="1" s="1"/>
  <c r="AJ55" i="1"/>
  <c r="AI55" i="1"/>
  <c r="AH55" i="1"/>
  <c r="AF55" i="1"/>
  <c r="T55" i="1"/>
  <c r="BC55" i="1" s="1"/>
  <c r="AJ54" i="1"/>
  <c r="AI54" i="1"/>
  <c r="AH54" i="1"/>
  <c r="AF54" i="1"/>
  <c r="T54" i="1"/>
  <c r="BB54" i="1" s="1"/>
  <c r="BB53" i="1"/>
  <c r="AJ53" i="1"/>
  <c r="AI53" i="1"/>
  <c r="AH53" i="1"/>
  <c r="AF53" i="1"/>
  <c r="T53" i="1"/>
  <c r="BC53" i="1" s="1"/>
  <c r="AJ52" i="1"/>
  <c r="AI52" i="1"/>
  <c r="AH52" i="1"/>
  <c r="AF52" i="1"/>
  <c r="T52" i="1"/>
  <c r="BC52" i="1" s="1"/>
  <c r="AJ51" i="1"/>
  <c r="AI51" i="1"/>
  <c r="AH51" i="1"/>
  <c r="AF51" i="1"/>
  <c r="T51" i="1"/>
  <c r="BB51" i="1" s="1"/>
  <c r="AJ50" i="1"/>
  <c r="AI50" i="1"/>
  <c r="AH50" i="1"/>
  <c r="AF50" i="1"/>
  <c r="T50" i="1"/>
  <c r="BC50" i="1" s="1"/>
  <c r="AJ49" i="1"/>
  <c r="AI49" i="1"/>
  <c r="AH49" i="1"/>
  <c r="AF49" i="1"/>
  <c r="T49" i="1"/>
  <c r="BB49" i="1" s="1"/>
  <c r="AJ48" i="1"/>
  <c r="AI48" i="1"/>
  <c r="AH48" i="1"/>
  <c r="AF48" i="1"/>
  <c r="T48" i="1"/>
  <c r="BC48" i="1" s="1"/>
  <c r="AJ47" i="1"/>
  <c r="AI47" i="1"/>
  <c r="AH47" i="1"/>
  <c r="AF47" i="1"/>
  <c r="T47" i="1"/>
  <c r="BC47" i="1" s="1"/>
  <c r="AJ46" i="1"/>
  <c r="AI46" i="1"/>
  <c r="AH46" i="1"/>
  <c r="AF46" i="1"/>
  <c r="T46" i="1"/>
  <c r="BB46" i="1" s="1"/>
  <c r="AJ45" i="1"/>
  <c r="AI45" i="1"/>
  <c r="AH45" i="1"/>
  <c r="AF45" i="1"/>
  <c r="T45" i="1"/>
  <c r="BC45" i="1" s="1"/>
  <c r="AJ44" i="1"/>
  <c r="AI44" i="1"/>
  <c r="AH44" i="1"/>
  <c r="AF44" i="1"/>
  <c r="T44" i="1"/>
  <c r="BB44" i="1" s="1"/>
  <c r="BC43" i="1"/>
  <c r="AJ43" i="1"/>
  <c r="AI43" i="1"/>
  <c r="AH43" i="1"/>
  <c r="AF43" i="1"/>
  <c r="T43" i="1"/>
  <c r="BB43" i="1" s="1"/>
  <c r="BB42" i="1"/>
  <c r="AJ42" i="1"/>
  <c r="AI42" i="1"/>
  <c r="AH42" i="1"/>
  <c r="AF42" i="1"/>
  <c r="T42" i="1"/>
  <c r="BC42" i="1" s="1"/>
  <c r="AJ41" i="1"/>
  <c r="AI41" i="1"/>
  <c r="AH41" i="1"/>
  <c r="AF41" i="1"/>
  <c r="T41" i="1"/>
  <c r="BB41" i="1" s="1"/>
  <c r="AJ40" i="1"/>
  <c r="AI40" i="1"/>
  <c r="AH40" i="1"/>
  <c r="AF40" i="1"/>
  <c r="T40" i="1"/>
  <c r="BC40" i="1" s="1"/>
  <c r="AJ39" i="1"/>
  <c r="AI39" i="1"/>
  <c r="AH39" i="1"/>
  <c r="AF39" i="1"/>
  <c r="T39" i="1"/>
  <c r="BC39" i="1" s="1"/>
  <c r="AJ38" i="1"/>
  <c r="AI38" i="1"/>
  <c r="AH38" i="1"/>
  <c r="AF38" i="1"/>
  <c r="T38" i="1"/>
  <c r="BB38" i="1" s="1"/>
  <c r="BB37" i="1"/>
  <c r="AJ37" i="1"/>
  <c r="AI37" i="1"/>
  <c r="AH37" i="1"/>
  <c r="AF37" i="1"/>
  <c r="T37" i="1"/>
  <c r="BC37" i="1" s="1"/>
  <c r="AJ36" i="1"/>
  <c r="AI36" i="1"/>
  <c r="AH36" i="1"/>
  <c r="AF36" i="1"/>
  <c r="T36" i="1"/>
  <c r="BC36" i="1" s="1"/>
  <c r="AJ35" i="1"/>
  <c r="AI35" i="1"/>
  <c r="AH35" i="1"/>
  <c r="AF35" i="1"/>
  <c r="T35" i="1"/>
  <c r="BB35" i="1" s="1"/>
  <c r="AJ34" i="1"/>
  <c r="AI34" i="1"/>
  <c r="AH34" i="1"/>
  <c r="AF34" i="1"/>
  <c r="T34" i="1"/>
  <c r="BC34" i="1" s="1"/>
  <c r="AJ33" i="1"/>
  <c r="AI33" i="1"/>
  <c r="AH33" i="1"/>
  <c r="AF33" i="1"/>
  <c r="T33" i="1"/>
  <c r="BC33" i="1" s="1"/>
  <c r="AJ32" i="1"/>
  <c r="AI32" i="1"/>
  <c r="AH32" i="1"/>
  <c r="AF32" i="1"/>
  <c r="T32" i="1"/>
  <c r="BC32" i="1" s="1"/>
  <c r="AJ31" i="1"/>
  <c r="AI31" i="1"/>
  <c r="AH31" i="1"/>
  <c r="AF31" i="1"/>
  <c r="T31" i="1"/>
  <c r="BC31" i="1" s="1"/>
  <c r="AJ30" i="1"/>
  <c r="AI30" i="1"/>
  <c r="AH30" i="1"/>
  <c r="AF30" i="1"/>
  <c r="T30" i="1"/>
  <c r="BB30" i="1" s="1"/>
  <c r="AJ29" i="1"/>
  <c r="AI29" i="1"/>
  <c r="AH29" i="1"/>
  <c r="AF29" i="1"/>
  <c r="T29" i="1"/>
  <c r="BC29" i="1" s="1"/>
  <c r="BC28" i="1"/>
  <c r="AJ28" i="1"/>
  <c r="AI28" i="1"/>
  <c r="AH28" i="1"/>
  <c r="AF28" i="1"/>
  <c r="T28" i="1"/>
  <c r="BB28" i="1" s="1"/>
  <c r="AJ27" i="1"/>
  <c r="AI27" i="1"/>
  <c r="AH27" i="1"/>
  <c r="AF27" i="1"/>
  <c r="T27" i="1"/>
  <c r="BB27" i="1" s="1"/>
  <c r="AJ26" i="1"/>
  <c r="AI26" i="1"/>
  <c r="AH26" i="1"/>
  <c r="AF26" i="1"/>
  <c r="T26" i="1"/>
  <c r="BC26" i="1" s="1"/>
  <c r="AJ25" i="1"/>
  <c r="AI25" i="1"/>
  <c r="AH25" i="1"/>
  <c r="AF25" i="1"/>
  <c r="T25" i="1"/>
  <c r="BC25" i="1" s="1"/>
  <c r="AJ24" i="1"/>
  <c r="AI24" i="1"/>
  <c r="AH24" i="1"/>
  <c r="AF24" i="1"/>
  <c r="T24" i="1"/>
  <c r="BC24" i="1" s="1"/>
  <c r="AJ23" i="1"/>
  <c r="AI23" i="1"/>
  <c r="AH23" i="1"/>
  <c r="AF23" i="1"/>
  <c r="T23" i="1"/>
  <c r="BC23" i="1" s="1"/>
  <c r="AJ22" i="1"/>
  <c r="AI22" i="1"/>
  <c r="AH22" i="1"/>
  <c r="AF22" i="1"/>
  <c r="T22" i="1"/>
  <c r="BB22" i="1" s="1"/>
  <c r="AJ21" i="1"/>
  <c r="AI21" i="1"/>
  <c r="AH21" i="1"/>
  <c r="AF21" i="1"/>
  <c r="T21" i="1"/>
  <c r="BC21" i="1" s="1"/>
  <c r="BC20" i="1"/>
  <c r="BB20" i="1"/>
  <c r="AJ20" i="1"/>
  <c r="AI20" i="1"/>
  <c r="AH20" i="1"/>
  <c r="AF20" i="1"/>
  <c r="T20" i="1"/>
  <c r="AJ19" i="1"/>
  <c r="AI19" i="1"/>
  <c r="AH19" i="1"/>
  <c r="AF19" i="1"/>
  <c r="T19" i="1"/>
  <c r="BC19" i="1" s="1"/>
  <c r="AJ18" i="1"/>
  <c r="AI18" i="1"/>
  <c r="AH18" i="1"/>
  <c r="AF18" i="1"/>
  <c r="T18" i="1"/>
  <c r="BC18" i="1" s="1"/>
  <c r="AJ17" i="1"/>
  <c r="AI17" i="1"/>
  <c r="AH17" i="1"/>
  <c r="AF17" i="1"/>
  <c r="T17" i="1"/>
  <c r="BC17" i="1" s="1"/>
  <c r="AJ16" i="1"/>
  <c r="AI16" i="1"/>
  <c r="AH16" i="1"/>
  <c r="AF16" i="1"/>
  <c r="T16" i="1"/>
  <c r="BC16" i="1" s="1"/>
  <c r="AJ15" i="1"/>
  <c r="AI15" i="1"/>
  <c r="AH15" i="1"/>
  <c r="AF15" i="1"/>
  <c r="T15" i="1"/>
  <c r="BC15" i="1" s="1"/>
  <c r="AJ14" i="1"/>
  <c r="AI14" i="1"/>
  <c r="AH14" i="1"/>
  <c r="AF14" i="1"/>
  <c r="T14" i="1"/>
  <c r="BB14" i="1" s="1"/>
  <c r="BB13" i="1"/>
  <c r="AJ13" i="1"/>
  <c r="AI13" i="1"/>
  <c r="AH13" i="1"/>
  <c r="AF13" i="1"/>
  <c r="T13" i="1"/>
  <c r="BC13" i="1" s="1"/>
  <c r="AJ12" i="1"/>
  <c r="AI12" i="1"/>
  <c r="AH12" i="1"/>
  <c r="AF12" i="1"/>
  <c r="T12" i="1"/>
  <c r="BB12" i="1" s="1"/>
  <c r="AJ11" i="1"/>
  <c r="AI11" i="1"/>
  <c r="AH11" i="1"/>
  <c r="AF11" i="1"/>
  <c r="T11" i="1"/>
  <c r="BC11" i="1" s="1"/>
  <c r="BB10" i="1"/>
  <c r="AJ10" i="1"/>
  <c r="AI10" i="1"/>
  <c r="AH10" i="1"/>
  <c r="AF10" i="1"/>
  <c r="T10" i="1"/>
  <c r="BC10" i="1" s="1"/>
  <c r="AJ9" i="1"/>
  <c r="AI9" i="1"/>
  <c r="AH9" i="1"/>
  <c r="AF9" i="1"/>
  <c r="T9" i="1"/>
  <c r="BC9" i="1" s="1"/>
  <c r="AJ8" i="1"/>
  <c r="AI8" i="1"/>
  <c r="AH8" i="1"/>
  <c r="AF8" i="1"/>
  <c r="T8" i="1"/>
  <c r="BC8" i="1" s="1"/>
  <c r="AJ7" i="1"/>
  <c r="AI7" i="1"/>
  <c r="AH7" i="1"/>
  <c r="AF7" i="1"/>
  <c r="T7" i="1"/>
  <c r="BC7" i="1" s="1"/>
  <c r="AJ6" i="1"/>
  <c r="AI6" i="1"/>
  <c r="AH6" i="1"/>
  <c r="AF6" i="1"/>
  <c r="T6" i="1"/>
  <c r="BB6" i="1" s="1"/>
  <c r="AJ5" i="1"/>
  <c r="AI5" i="1"/>
  <c r="AH5" i="1"/>
  <c r="AF5" i="1"/>
  <c r="T5" i="1"/>
  <c r="BC5" i="1" s="1"/>
  <c r="AJ4" i="1"/>
  <c r="AI4" i="1"/>
  <c r="AH4" i="1"/>
  <c r="AF4" i="1"/>
  <c r="T4" i="1"/>
  <c r="BC4" i="1" s="1"/>
  <c r="BC3" i="1"/>
  <c r="AJ3" i="1"/>
  <c r="AI3" i="1"/>
  <c r="AH3" i="1"/>
  <c r="AF3" i="1"/>
  <c r="T3" i="1"/>
  <c r="BB3" i="1" s="1"/>
  <c r="AJ2" i="1"/>
  <c r="AI2" i="1"/>
  <c r="AH2" i="1"/>
  <c r="AF2" i="1"/>
  <c r="T2" i="1"/>
  <c r="BC2" i="1" s="1"/>
  <c r="BC27" i="1" l="1"/>
  <c r="BC30" i="1"/>
  <c r="BB45" i="1"/>
  <c r="BC51" i="1"/>
  <c r="BC65" i="1"/>
  <c r="BB74" i="1"/>
  <c r="BB76" i="1"/>
  <c r="BC86" i="1"/>
  <c r="BB89" i="1"/>
  <c r="BB98" i="1"/>
  <c r="BC122" i="1"/>
  <c r="BB130" i="1"/>
  <c r="BC148" i="1"/>
  <c r="BC158" i="1"/>
  <c r="BB161" i="1"/>
  <c r="BB169" i="1"/>
  <c r="BC171" i="1"/>
  <c r="BC188" i="1"/>
  <c r="BB195" i="1"/>
  <c r="BB197" i="1"/>
  <c r="BC203" i="1"/>
  <c r="BC206" i="1"/>
  <c r="BB209" i="1"/>
  <c r="BC214" i="1"/>
  <c r="BB217" i="1"/>
  <c r="BC230" i="1"/>
  <c r="BB233" i="1"/>
  <c r="BC259" i="1"/>
  <c r="BB266" i="1"/>
  <c r="AX287" i="1"/>
  <c r="AK284" i="1"/>
  <c r="AV284" i="1"/>
  <c r="F314" i="1"/>
  <c r="AU284" i="1"/>
  <c r="E285" i="1"/>
  <c r="AC285" i="1"/>
  <c r="AO284" i="1"/>
  <c r="AO289" i="1" s="1"/>
  <c r="AX285" i="1"/>
  <c r="AX289" i="1" s="1"/>
  <c r="Z287" i="1"/>
  <c r="AU287" i="1"/>
  <c r="F313" i="1"/>
  <c r="BC35" i="1"/>
  <c r="BB50" i="1"/>
  <c r="BB64" i="1"/>
  <c r="BC70" i="1"/>
  <c r="BB73" i="1"/>
  <c r="BB85" i="1"/>
  <c r="BC94" i="1"/>
  <c r="BB97" i="1"/>
  <c r="BC116" i="1"/>
  <c r="BC125" i="1"/>
  <c r="BB131" i="1"/>
  <c r="BC137" i="1"/>
  <c r="BC182" i="1"/>
  <c r="BB202" i="1"/>
  <c r="BC210" i="1"/>
  <c r="BB213" i="1"/>
  <c r="BC226" i="1"/>
  <c r="BB229" i="1"/>
  <c r="BB241" i="1"/>
  <c r="BC250" i="1"/>
  <c r="AC287" i="1"/>
  <c r="BB4" i="1"/>
  <c r="BB11" i="1"/>
  <c r="BC12" i="1"/>
  <c r="BB36" i="1"/>
  <c r="BB52" i="1"/>
  <c r="BC6" i="1"/>
  <c r="BB18" i="1"/>
  <c r="BB21" i="1"/>
  <c r="BC38" i="1"/>
  <c r="BC41" i="1"/>
  <c r="BC44" i="1"/>
  <c r="BC46" i="1"/>
  <c r="BC49" i="1"/>
  <c r="BC54" i="1"/>
  <c r="BC57" i="1"/>
  <c r="BB60" i="1"/>
  <c r="BC66" i="1"/>
  <c r="BB69" i="1"/>
  <c r="BB75" i="1"/>
  <c r="BC78" i="1"/>
  <c r="BC81" i="1"/>
  <c r="BC84" i="1"/>
  <c r="BB93" i="1"/>
  <c r="BC100" i="1"/>
  <c r="BC106" i="1"/>
  <c r="BC129" i="1"/>
  <c r="BC132" i="1"/>
  <c r="BC134" i="1"/>
  <c r="BC138" i="1"/>
  <c r="BC145" i="1"/>
  <c r="BB149" i="1"/>
  <c r="BC164" i="1"/>
  <c r="BC166" i="1"/>
  <c r="BC170" i="1"/>
  <c r="BC172" i="1"/>
  <c r="BC178" i="1"/>
  <c r="BC187" i="1"/>
  <c r="BB189" i="1"/>
  <c r="BC201" i="1"/>
  <c r="BC218" i="1"/>
  <c r="BC234" i="1"/>
  <c r="BC242" i="1"/>
  <c r="BB257" i="1"/>
  <c r="BC258" i="1"/>
  <c r="BC265" i="1"/>
  <c r="AC284" i="1"/>
  <c r="AN289" i="1"/>
  <c r="AS289" i="1"/>
  <c r="AT289" i="1"/>
  <c r="AV288" i="1"/>
  <c r="F284" i="1"/>
  <c r="AO292" i="1"/>
  <c r="F287" i="1"/>
  <c r="AK287" i="1"/>
  <c r="BB237" i="1"/>
  <c r="BC239" i="1"/>
  <c r="BC246" i="1"/>
  <c r="BC255" i="1"/>
  <c r="BB261" i="1"/>
  <c r="BC267" i="1"/>
  <c r="AE287" i="1"/>
  <c r="AP284" i="1"/>
  <c r="AP289" i="1" s="1"/>
  <c r="AL289" i="1"/>
  <c r="AX284" i="1"/>
  <c r="AG284" i="1"/>
  <c r="AO288" i="1"/>
  <c r="E289" i="1"/>
  <c r="F296" i="1"/>
  <c r="F300" i="1" s="1"/>
  <c r="BA293" i="1"/>
  <c r="BA286" i="1" s="1"/>
  <c r="BB2" i="1"/>
  <c r="BB5" i="1"/>
  <c r="BB19" i="1"/>
  <c r="BC22" i="1"/>
  <c r="BB34" i="1"/>
  <c r="BC14" i="1"/>
  <c r="BB26" i="1"/>
  <c r="BB29" i="1"/>
  <c r="BB91" i="1"/>
  <c r="BB109" i="1"/>
  <c r="BB115" i="1"/>
  <c r="BB117" i="1"/>
  <c r="BB123" i="1"/>
  <c r="BC126" i="1"/>
  <c r="BC140" i="1"/>
  <c r="BC142" i="1"/>
  <c r="BB157" i="1"/>
  <c r="BB181" i="1"/>
  <c r="BC196" i="1"/>
  <c r="BC198" i="1"/>
  <c r="BC204" i="1"/>
  <c r="BC238" i="1"/>
  <c r="BC247" i="1"/>
  <c r="BC254" i="1"/>
  <c r="BC262" i="1"/>
  <c r="Z284" i="1"/>
  <c r="AM289" i="1"/>
  <c r="AR289" i="1"/>
  <c r="F285" i="1"/>
  <c r="AQ289" i="1"/>
  <c r="E296" i="1"/>
  <c r="AT300" i="1"/>
  <c r="AH302" i="1"/>
  <c r="AH294" i="1"/>
  <c r="AH291" i="1"/>
  <c r="AH281" i="1"/>
  <c r="AH352" i="1"/>
  <c r="AH351" i="1"/>
  <c r="AH290" i="1"/>
  <c r="AH349" i="1"/>
  <c r="AH298" i="1"/>
  <c r="AH282" i="1"/>
  <c r="AH280" i="1"/>
  <c r="AH350" i="1"/>
  <c r="AH283" i="1"/>
  <c r="AJ300" i="1"/>
  <c r="AJ301" i="1" s="1"/>
  <c r="AJ352" i="1"/>
  <c r="AJ290" i="1"/>
  <c r="AJ355" i="1"/>
  <c r="AJ351" i="1"/>
  <c r="AJ349" i="1"/>
  <c r="AJ298" i="1"/>
  <c r="AJ282" i="1"/>
  <c r="AJ356" i="1"/>
  <c r="AJ280" i="1"/>
  <c r="AJ350" i="1"/>
  <c r="AJ283" i="1"/>
  <c r="AJ302" i="1"/>
  <c r="AJ294" i="1"/>
  <c r="AJ291" i="1"/>
  <c r="AJ281" i="1"/>
  <c r="BB9" i="1"/>
  <c r="BB17" i="1"/>
  <c r="BB25" i="1"/>
  <c r="BB33" i="1"/>
  <c r="BB16" i="1"/>
  <c r="BB24" i="1"/>
  <c r="BB32" i="1"/>
  <c r="BB40" i="1"/>
  <c r="BB48" i="1"/>
  <c r="BB56" i="1"/>
  <c r="BC71" i="1"/>
  <c r="BB71" i="1"/>
  <c r="BC80" i="1"/>
  <c r="BB80" i="1"/>
  <c r="AG293" i="1"/>
  <c r="AG286" i="1" s="1"/>
  <c r="AG287" i="1"/>
  <c r="BB8" i="1"/>
  <c r="T349" i="1"/>
  <c r="T282" i="1"/>
  <c r="T280" i="1"/>
  <c r="T350" i="1"/>
  <c r="T283" i="1"/>
  <c r="T281" i="1"/>
  <c r="AH295" i="1"/>
  <c r="BB7" i="1"/>
  <c r="BB15" i="1"/>
  <c r="BB23" i="1"/>
  <c r="BB31" i="1"/>
  <c r="BB39" i="1"/>
  <c r="BB47" i="1"/>
  <c r="BB55" i="1"/>
  <c r="BB68" i="1"/>
  <c r="BC88" i="1"/>
  <c r="BB88" i="1"/>
  <c r="AF280" i="1"/>
  <c r="AF350" i="1"/>
  <c r="AF283" i="1"/>
  <c r="AF291" i="1"/>
  <c r="AF352" i="1"/>
  <c r="AF281" i="1"/>
  <c r="AF355" i="1"/>
  <c r="AF293" i="1"/>
  <c r="AF356" i="1"/>
  <c r="AF351" i="1"/>
  <c r="AF290" i="1"/>
  <c r="AF287" i="1" s="1"/>
  <c r="AF349" i="1"/>
  <c r="AF298" i="1"/>
  <c r="AF282" i="1"/>
  <c r="BB62" i="1"/>
  <c r="BB67" i="1"/>
  <c r="BB72" i="1"/>
  <c r="AP293" i="1"/>
  <c r="AP286" i="1" s="1"/>
  <c r="AP285" i="1"/>
  <c r="BB61" i="1"/>
  <c r="BC79" i="1"/>
  <c r="BB79" i="1"/>
  <c r="J293" i="1"/>
  <c r="J286" i="1" s="1"/>
  <c r="J285" i="1"/>
  <c r="AI281" i="1"/>
  <c r="AI290" i="1"/>
  <c r="AI349" i="1"/>
  <c r="AI298" i="1"/>
  <c r="AI282" i="1"/>
  <c r="AI280" i="1"/>
  <c r="AI350" i="1"/>
  <c r="AI283" i="1"/>
  <c r="AI302" i="1"/>
  <c r="AI294" i="1"/>
  <c r="AI287" i="1" s="1"/>
  <c r="AI291" i="1"/>
  <c r="BC63" i="1"/>
  <c r="BB63" i="1"/>
  <c r="Z285" i="1"/>
  <c r="Z293" i="1"/>
  <c r="Z286" i="1" s="1"/>
  <c r="BB139" i="1"/>
  <c r="BB147" i="1"/>
  <c r="BB155" i="1"/>
  <c r="BB163" i="1"/>
  <c r="BB211" i="1"/>
  <c r="BC212" i="1"/>
  <c r="BB219" i="1"/>
  <c r="BC220" i="1"/>
  <c r="BB227" i="1"/>
  <c r="BC228" i="1"/>
  <c r="BC236" i="1"/>
  <c r="BB243" i="1"/>
  <c r="BC244" i="1"/>
  <c r="BB251" i="1"/>
  <c r="BC252" i="1"/>
  <c r="BC260" i="1"/>
  <c r="J284" i="1"/>
  <c r="BA285" i="1"/>
  <c r="BA289" i="1" s="1"/>
  <c r="AU292" i="1"/>
  <c r="AG292" i="1"/>
  <c r="AG285" i="1" s="1"/>
  <c r="AG289" i="1" s="1"/>
  <c r="AV292" i="1"/>
  <c r="AC293" i="1"/>
  <c r="AC286" i="1" s="1"/>
  <c r="AC289" i="1" s="1"/>
  <c r="J296" i="1"/>
  <c r="F320" i="1"/>
  <c r="BB96" i="1"/>
  <c r="BB104" i="1"/>
  <c r="BB112" i="1"/>
  <c r="BB120" i="1"/>
  <c r="BB128" i="1"/>
  <c r="BB136" i="1"/>
  <c r="BB144" i="1"/>
  <c r="BB152" i="1"/>
  <c r="BB160" i="1"/>
  <c r="BB168" i="1"/>
  <c r="BB176" i="1"/>
  <c r="BB184" i="1"/>
  <c r="BB192" i="1"/>
  <c r="BB200" i="1"/>
  <c r="BB208" i="1"/>
  <c r="BB216" i="1"/>
  <c r="BB224" i="1"/>
  <c r="BB232" i="1"/>
  <c r="BB240" i="1"/>
  <c r="BB248" i="1"/>
  <c r="BB256" i="1"/>
  <c r="BB264" i="1"/>
  <c r="BB87" i="1"/>
  <c r="BB95" i="1"/>
  <c r="BB103" i="1"/>
  <c r="BB111" i="1"/>
  <c r="BB119" i="1"/>
  <c r="BB127" i="1"/>
  <c r="BB135" i="1"/>
  <c r="BB143" i="1"/>
  <c r="BB151" i="1"/>
  <c r="BB159" i="1"/>
  <c r="BB167" i="1"/>
  <c r="BB175" i="1"/>
  <c r="BB183" i="1"/>
  <c r="BB191" i="1"/>
  <c r="BB199" i="1"/>
  <c r="BB207" i="1"/>
  <c r="BB215" i="1"/>
  <c r="BB223" i="1"/>
  <c r="BB231" i="1"/>
  <c r="BB263" i="1"/>
  <c r="AK292" i="1"/>
  <c r="AK285" i="1" s="1"/>
  <c r="AX293" i="1"/>
  <c r="AX286" i="1" s="1"/>
  <c r="BB205" i="1"/>
  <c r="BB245" i="1"/>
  <c r="BB253" i="1"/>
  <c r="AE292" i="1"/>
  <c r="F308" i="1"/>
  <c r="Z289" i="1" l="1"/>
  <c r="J289" i="1"/>
  <c r="AH287" i="1"/>
  <c r="BB280" i="1"/>
  <c r="BB350" i="1"/>
  <c r="AO285" i="1"/>
  <c r="AO293" i="1"/>
  <c r="Z296" i="1"/>
  <c r="AP296" i="1"/>
  <c r="F289" i="1"/>
  <c r="BC280" i="1"/>
  <c r="AF286" i="1"/>
  <c r="BA296" i="1"/>
  <c r="BB290" i="1"/>
  <c r="F321" i="1"/>
  <c r="F309" i="1"/>
  <c r="AG296" i="1"/>
  <c r="AC296" i="1"/>
  <c r="AI284" i="1"/>
  <c r="AI292" i="1"/>
  <c r="BB356" i="1"/>
  <c r="AE285" i="1"/>
  <c r="AE293" i="1"/>
  <c r="AE286" i="1" s="1"/>
  <c r="AV285" i="1"/>
  <c r="AV293" i="1"/>
  <c r="BB291" i="1"/>
  <c r="BB282" i="1"/>
  <c r="BC282" i="1"/>
  <c r="BB294" i="1"/>
  <c r="BB349" i="1"/>
  <c r="BC349" i="1"/>
  <c r="BC281" i="1"/>
  <c r="AX296" i="1"/>
  <c r="AF284" i="1"/>
  <c r="AF292" i="1"/>
  <c r="AF285" i="1" s="1"/>
  <c r="BB281" i="1"/>
  <c r="BB355" i="1"/>
  <c r="AK293" i="1"/>
  <c r="AK286" i="1" s="1"/>
  <c r="AK289" i="1" s="1"/>
  <c r="BB283" i="1"/>
  <c r="BC283" i="1"/>
  <c r="AU285" i="1"/>
  <c r="AU293" i="1"/>
  <c r="AU286" i="1" s="1"/>
  <c r="AJ292" i="1"/>
  <c r="AJ284" i="1"/>
  <c r="BC350" i="1"/>
  <c r="AJ287" i="1"/>
  <c r="AH284" i="1"/>
  <c r="AH292" i="1"/>
  <c r="AE289" i="1" l="1"/>
  <c r="AK296" i="1"/>
  <c r="AE296" i="1"/>
  <c r="AF296" i="1"/>
  <c r="AO286" i="1"/>
  <c r="AO294" i="1"/>
  <c r="AO287" i="1" s="1"/>
  <c r="AF289" i="1"/>
  <c r="AH293" i="1"/>
  <c r="AH285" i="1"/>
  <c r="BB287" i="1"/>
  <c r="F322" i="1"/>
  <c r="F310" i="1"/>
  <c r="BB284" i="1"/>
  <c r="BB292" i="1"/>
  <c r="AI293" i="1"/>
  <c r="AI286" i="1" s="1"/>
  <c r="AI285" i="1"/>
  <c r="AU296" i="1"/>
  <c r="AV294" i="1"/>
  <c r="AV287" i="1" s="1"/>
  <c r="AV286" i="1"/>
  <c r="AV296" i="1"/>
  <c r="AU289" i="1"/>
  <c r="AJ293" i="1"/>
  <c r="AJ286" i="1" s="1"/>
  <c r="AJ285" i="1"/>
  <c r="AV289" i="1"/>
  <c r="AI289" i="1" l="1"/>
  <c r="AJ289" i="1"/>
  <c r="AI296" i="1"/>
  <c r="AJ296" i="1"/>
  <c r="AJ299" i="1" s="1"/>
  <c r="AO296" i="1"/>
  <c r="F323" i="1"/>
  <c r="F312" i="1" s="1"/>
  <c r="F311" i="1"/>
  <c r="BB293" i="1"/>
  <c r="BB286" i="1" s="1"/>
  <c r="BB285" i="1"/>
  <c r="AH286" i="1"/>
  <c r="AH289" i="1" s="1"/>
  <c r="AH296" i="1"/>
  <c r="AH303" i="1" s="1"/>
  <c r="BB289" i="1" l="1"/>
  <c r="F317" i="1"/>
  <c r="F325" i="1"/>
  <c r="F329" i="1" s="1"/>
  <c r="BB296" i="1"/>
  <c r="F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Gates</author>
  </authors>
  <commentList>
    <comment ref="A3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Bill Gates: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>90%</t>
        </r>
      </text>
    </comment>
  </commentList>
</comments>
</file>

<file path=xl/sharedStrings.xml><?xml version="1.0" encoding="utf-8"?>
<sst xmlns="http://schemas.openxmlformats.org/spreadsheetml/2006/main" count="366" uniqueCount="365">
  <si>
    <t>姓名</t>
  </si>
  <si>
    <t>日期</t>
  </si>
  <si>
    <t>W.B.C. (x1000/ul)</t>
  </si>
  <si>
    <t>R.B.C. (x10^6/ul)</t>
  </si>
  <si>
    <t>Hbc (g/dl)</t>
  </si>
  <si>
    <t>Hct (%)</t>
  </si>
  <si>
    <t>MCV (fl)</t>
  </si>
  <si>
    <t>Platelet (x1000/ul)</t>
  </si>
  <si>
    <t>Total protein (gm/dl)</t>
  </si>
  <si>
    <t>Albumin (gm/dl)</t>
  </si>
  <si>
    <t>A.S.T.[GOT] (IU/L)</t>
  </si>
  <si>
    <t>A.L.T.[GPT] (IU/L)</t>
  </si>
  <si>
    <t>Alkaline-P (IU/L)</t>
  </si>
  <si>
    <t>Total Bilirubin (mg/dl)</t>
  </si>
  <si>
    <t>Cholesterol (mg/dl)</t>
  </si>
  <si>
    <t>Triglyceride(mg/dl)</t>
  </si>
  <si>
    <t>Glucose[AC] (mg/dl)</t>
  </si>
  <si>
    <t>透析前體重(kg)</t>
  </si>
  <si>
    <t>透析後體重(kg)</t>
  </si>
  <si>
    <t>超過濾脫水量 (Kg)</t>
  </si>
  <si>
    <t>本次透析時間(min)</t>
  </si>
  <si>
    <t>本次透析前BUN (mg/dl)</t>
  </si>
  <si>
    <t>本次透析後BUN (mg/dl)</t>
  </si>
  <si>
    <t>下次透析前BUN (mg/dl)</t>
  </si>
  <si>
    <t>兩次透析時間間隔 (min)</t>
  </si>
  <si>
    <t>Creatinine (mg/dl)</t>
  </si>
  <si>
    <t>Uric acid (mg/dl)</t>
  </si>
  <si>
    <t xml:space="preserve">Na (meq/l) </t>
  </si>
  <si>
    <t>K (meq/l)</t>
  </si>
  <si>
    <t>Cl (meq/l)</t>
  </si>
  <si>
    <t>全鈣 (mg/dl)</t>
  </si>
  <si>
    <t>離子鈣 (mg/dl)</t>
  </si>
  <si>
    <t>P (mg/dl)</t>
  </si>
  <si>
    <t>URR</t>
  </si>
  <si>
    <t>Kt/V (Gotch)</t>
  </si>
  <si>
    <t>Kt/V (Daugirdas)</t>
  </si>
  <si>
    <t>nPCR</t>
  </si>
  <si>
    <t>TACurea</t>
  </si>
  <si>
    <t>Fe (ug/dl)</t>
  </si>
  <si>
    <t>TIBC (ug/dl)</t>
  </si>
  <si>
    <t>Ferritin (ng/ml)</t>
  </si>
  <si>
    <t>Tranferrin saturation (%)</t>
  </si>
  <si>
    <t>Al (ng/ml)</t>
  </si>
  <si>
    <t>Mg (mg/dl)</t>
  </si>
  <si>
    <t>UIBC (ug/dl)</t>
  </si>
  <si>
    <t>intact-PTH (pg/ml)</t>
  </si>
  <si>
    <t>Cardiac/thoracic ratio</t>
  </si>
  <si>
    <t>OCM-Kt/V</t>
  </si>
  <si>
    <t>HbA1C</t>
  </si>
  <si>
    <t>hs-CRP</t>
  </si>
  <si>
    <t>TCO2</t>
  </si>
  <si>
    <t>VitD3週總量(口服＋IV)</t>
  </si>
  <si>
    <t>鐵劑週總量</t>
  </si>
  <si>
    <t>UF %</t>
    <phoneticPr fontId="3" type="noConversion"/>
  </si>
  <si>
    <t>Na intake</t>
    <phoneticPr fontId="3" type="noConversion"/>
  </si>
  <si>
    <t>施文俊</t>
  </si>
  <si>
    <t>劉新清</t>
  </si>
  <si>
    <t>張錦光</t>
  </si>
  <si>
    <t>賴野田</t>
  </si>
  <si>
    <t>李王巧雲</t>
  </si>
  <si>
    <t>邱簡阿秋</t>
  </si>
  <si>
    <t>蔡斐萍</t>
  </si>
  <si>
    <t>王吳秀春</t>
  </si>
  <si>
    <t>楊清松</t>
  </si>
  <si>
    <t>張文耀</t>
  </si>
  <si>
    <t>陳明照</t>
  </si>
  <si>
    <t>李麗子</t>
  </si>
  <si>
    <t>沈韻如</t>
  </si>
  <si>
    <t>徐秀玉</t>
  </si>
  <si>
    <t>楊進美</t>
  </si>
  <si>
    <t>洪博夫</t>
  </si>
  <si>
    <t>簡元章</t>
  </si>
  <si>
    <t>蘇蔡秀珍</t>
  </si>
  <si>
    <t>鄭許月嬌</t>
  </si>
  <si>
    <t>楊張秀緞</t>
  </si>
  <si>
    <t>張俊義</t>
  </si>
  <si>
    <t>鄭蔡碧玉</t>
  </si>
  <si>
    <t>官阿明</t>
  </si>
  <si>
    <t>張鈞傑</t>
  </si>
  <si>
    <t>陳慧玫</t>
  </si>
  <si>
    <t>劉莉蘭</t>
  </si>
  <si>
    <t>黃茂盛</t>
  </si>
  <si>
    <t>林天扶</t>
  </si>
  <si>
    <t>呂</t>
  </si>
  <si>
    <t>陳秋蘋</t>
  </si>
  <si>
    <t>陳森妹</t>
  </si>
  <si>
    <t>許吳幼</t>
  </si>
  <si>
    <t>陳勇興</t>
  </si>
  <si>
    <t>呂理深</t>
  </si>
  <si>
    <t>楊順發</t>
  </si>
  <si>
    <t>伍瑞隆</t>
  </si>
  <si>
    <t>呂陳金蓮</t>
  </si>
  <si>
    <t>陳新發</t>
  </si>
  <si>
    <t>陳明玉</t>
  </si>
  <si>
    <t>黃美</t>
  </si>
  <si>
    <t>徐振宏</t>
  </si>
  <si>
    <t>江光茂</t>
  </si>
  <si>
    <t>柳楷書</t>
  </si>
  <si>
    <t>吳笑治</t>
  </si>
  <si>
    <t>吳俊源</t>
  </si>
  <si>
    <t>張貽權</t>
  </si>
  <si>
    <t>巫淑吟</t>
  </si>
  <si>
    <t>劉淑娟</t>
  </si>
  <si>
    <t>林祿妹</t>
  </si>
  <si>
    <t>張瑋志</t>
  </si>
  <si>
    <t>梁格銘</t>
  </si>
  <si>
    <t>葉詠綺</t>
  </si>
  <si>
    <t>劉俊宏</t>
  </si>
  <si>
    <t>王吉豐</t>
  </si>
  <si>
    <t>邱創貝</t>
  </si>
  <si>
    <t>連彬貴</t>
  </si>
  <si>
    <t>鄭正德</t>
  </si>
  <si>
    <t>陳許美玉</t>
  </si>
  <si>
    <t>游寶珠2</t>
  </si>
  <si>
    <t>周志湘</t>
  </si>
  <si>
    <t>江高貴</t>
  </si>
  <si>
    <t>趙黃秀珍</t>
  </si>
  <si>
    <t>葉佐乾</t>
  </si>
  <si>
    <t>簡茂松</t>
  </si>
  <si>
    <t>許阿月</t>
  </si>
  <si>
    <t>周陳善</t>
  </si>
  <si>
    <t>郭阿月</t>
  </si>
  <si>
    <t>呂芳雄</t>
  </si>
  <si>
    <t>林吳阿珍</t>
  </si>
  <si>
    <t>黃吳招英</t>
  </si>
  <si>
    <t>宋春蘭</t>
  </si>
  <si>
    <t>游靜燕</t>
  </si>
  <si>
    <t>蘇登郎</t>
  </si>
  <si>
    <t>李陳玉英</t>
  </si>
  <si>
    <t>蔡文旺</t>
  </si>
  <si>
    <t>黃金城</t>
  </si>
  <si>
    <t>劉登順</t>
  </si>
  <si>
    <t>黃金豪</t>
  </si>
  <si>
    <t>王志雄</t>
  </si>
  <si>
    <t>葉陳阿香</t>
  </si>
  <si>
    <t>黃國榮</t>
  </si>
  <si>
    <t>錢琴妹</t>
  </si>
  <si>
    <t>吳阿笨</t>
  </si>
  <si>
    <t>黃鳳仙</t>
  </si>
  <si>
    <t>林賢芳</t>
  </si>
  <si>
    <t>林培金</t>
  </si>
  <si>
    <t>黃泰元</t>
  </si>
  <si>
    <t>陳啟輝</t>
  </si>
  <si>
    <t>陳月梅</t>
  </si>
  <si>
    <t>李素勤</t>
  </si>
  <si>
    <t>邱鈺銘</t>
  </si>
  <si>
    <t>邵美娥</t>
  </si>
  <si>
    <t>陳明輝</t>
  </si>
  <si>
    <t>徐永堂</t>
  </si>
  <si>
    <t>陳繼慶</t>
  </si>
  <si>
    <t>林瑞富</t>
  </si>
  <si>
    <t>蕭金傳</t>
  </si>
  <si>
    <t>謝勝隆</t>
  </si>
  <si>
    <t>鄭陳寶秀</t>
  </si>
  <si>
    <t>曾水繁</t>
  </si>
  <si>
    <t>侯保良</t>
  </si>
  <si>
    <t>林炎勳</t>
  </si>
  <si>
    <t>李賜村</t>
  </si>
  <si>
    <t>潘國強</t>
  </si>
  <si>
    <t>陳英蘭</t>
  </si>
  <si>
    <t>張桂圓</t>
  </si>
  <si>
    <t>廖棋寬</t>
  </si>
  <si>
    <t>林進福</t>
  </si>
  <si>
    <t>歐秀蕙</t>
  </si>
  <si>
    <t>吳昭明</t>
  </si>
  <si>
    <t>李亨通</t>
  </si>
  <si>
    <t>郭沈秀雲</t>
  </si>
  <si>
    <t>曹饒榮彩</t>
  </si>
  <si>
    <t>江泉源</t>
  </si>
  <si>
    <t>陳秀梅</t>
  </si>
  <si>
    <t>林冠廷</t>
  </si>
  <si>
    <t>葉李足珠</t>
  </si>
  <si>
    <t>簡清秀</t>
  </si>
  <si>
    <t>黃淑玲</t>
  </si>
  <si>
    <t>呂泳漣</t>
  </si>
  <si>
    <t>陳金華</t>
  </si>
  <si>
    <t>林高忠</t>
  </si>
  <si>
    <t>曾玉味</t>
  </si>
  <si>
    <t>楊美華</t>
  </si>
  <si>
    <t>周笠綸</t>
  </si>
  <si>
    <t>鄭湯明珠</t>
  </si>
  <si>
    <t>施世棠</t>
  </si>
  <si>
    <t>徐麗香</t>
  </si>
  <si>
    <t>張森雄</t>
  </si>
  <si>
    <t>陳坤平</t>
  </si>
  <si>
    <t>張桂湘</t>
  </si>
  <si>
    <t>劉麗菁</t>
  </si>
  <si>
    <t>楊六合</t>
  </si>
  <si>
    <t>游添順</t>
  </si>
  <si>
    <t>袁誌嶸</t>
  </si>
  <si>
    <t>林玉花</t>
  </si>
  <si>
    <t>黃昭明</t>
  </si>
  <si>
    <t>廖萬得</t>
  </si>
  <si>
    <t>陳月雲</t>
  </si>
  <si>
    <t>石徐保秀</t>
  </si>
  <si>
    <t>烏金妹</t>
  </si>
  <si>
    <t>呂維義</t>
  </si>
  <si>
    <t>邱黃美華</t>
  </si>
  <si>
    <t>游勝義</t>
  </si>
  <si>
    <t>風秀蘭</t>
  </si>
  <si>
    <t>游寶珠</t>
  </si>
  <si>
    <t>尤月湄</t>
  </si>
  <si>
    <t>吳胡秋妹</t>
  </si>
  <si>
    <t>楊江南</t>
  </si>
  <si>
    <t>游榮和</t>
  </si>
  <si>
    <t>王秀華</t>
  </si>
  <si>
    <t>潘阿美</t>
  </si>
  <si>
    <t>詹月桂</t>
  </si>
  <si>
    <t>陳阿美</t>
  </si>
  <si>
    <t>林吳淑如</t>
  </si>
  <si>
    <t>吳文達</t>
  </si>
  <si>
    <t>許細明</t>
  </si>
  <si>
    <t>許楊蘭</t>
  </si>
  <si>
    <t>車學俊</t>
  </si>
  <si>
    <t>邱游梅</t>
  </si>
  <si>
    <t>於鄧玉嬌</t>
  </si>
  <si>
    <t>游清朝</t>
  </si>
  <si>
    <t>陳複華</t>
  </si>
  <si>
    <t>林瑞枝</t>
  </si>
  <si>
    <t>張惠美</t>
  </si>
  <si>
    <t>李志賢</t>
  </si>
  <si>
    <t>游福全</t>
  </si>
  <si>
    <t>王明仁</t>
  </si>
  <si>
    <t>劉新昌</t>
  </si>
  <si>
    <t>陳良雄</t>
  </si>
  <si>
    <t>陳簡金枝</t>
  </si>
  <si>
    <t>柯水龍</t>
  </si>
  <si>
    <t>王鴻湖</t>
  </si>
  <si>
    <t>魏鋒明</t>
  </si>
  <si>
    <t>蔡仁智</t>
  </si>
  <si>
    <t>鄭連有</t>
  </si>
  <si>
    <t>陳宏欣</t>
  </si>
  <si>
    <t>彭淑妹</t>
  </si>
  <si>
    <t>林翠鈴</t>
  </si>
  <si>
    <t>藍啟誠</t>
  </si>
  <si>
    <t>陳琪鈁</t>
  </si>
  <si>
    <t>游秀蘭</t>
  </si>
  <si>
    <t>蔡雲</t>
  </si>
  <si>
    <t>呂逢江</t>
  </si>
  <si>
    <t>蔡文龍</t>
  </si>
  <si>
    <t>古秀妹</t>
  </si>
  <si>
    <t>何秀雀</t>
  </si>
  <si>
    <t>卓劉月</t>
  </si>
  <si>
    <t>陳基圓</t>
  </si>
  <si>
    <t>李加添</t>
  </si>
  <si>
    <t>呂清山</t>
  </si>
  <si>
    <t>蔡美惠</t>
  </si>
  <si>
    <t>張素真</t>
  </si>
  <si>
    <t>簡精峰</t>
  </si>
  <si>
    <t>余進賢</t>
  </si>
  <si>
    <t>游黃明媛</t>
  </si>
  <si>
    <t>張秀鳳</t>
  </si>
  <si>
    <t>楊炳輝</t>
  </si>
  <si>
    <t>劉杰松</t>
  </si>
  <si>
    <t>林青熥</t>
  </si>
  <si>
    <t>楊阿春</t>
  </si>
  <si>
    <t>詹君萍</t>
  </si>
  <si>
    <t>陳豐志</t>
  </si>
  <si>
    <t>呂王淑李</t>
  </si>
  <si>
    <t>馬慧珍</t>
  </si>
  <si>
    <t>陳德生</t>
  </si>
  <si>
    <t>呂文進</t>
  </si>
  <si>
    <t>李蕙如</t>
  </si>
  <si>
    <t>余福龍</t>
  </si>
  <si>
    <t>楊月枝</t>
  </si>
  <si>
    <t>吳美華</t>
  </si>
  <si>
    <t>余進何</t>
  </si>
  <si>
    <t>余周香蘭</t>
  </si>
  <si>
    <t>林梅鳳</t>
  </si>
  <si>
    <t>林碧雄</t>
  </si>
  <si>
    <t>賴騰文</t>
  </si>
  <si>
    <t>李鳳英</t>
  </si>
  <si>
    <t>黃玉娥</t>
  </si>
  <si>
    <t>謝永發</t>
  </si>
  <si>
    <t>林燈壽</t>
  </si>
  <si>
    <t>簡志正</t>
  </si>
  <si>
    <t>吳定憲</t>
  </si>
  <si>
    <t>林素</t>
  </si>
  <si>
    <t>林春花</t>
  </si>
  <si>
    <t>楊木棍</t>
  </si>
  <si>
    <t>陳玉英</t>
  </si>
  <si>
    <t>張清豐</t>
  </si>
  <si>
    <t>李錦濤</t>
  </si>
  <si>
    <t>李秀蘭</t>
  </si>
  <si>
    <t>劉思玉</t>
  </si>
  <si>
    <t>王品森</t>
  </si>
  <si>
    <t>邱謝連香</t>
  </si>
  <si>
    <t>邱垂芃</t>
  </si>
  <si>
    <t>許素秋</t>
  </si>
  <si>
    <t>陳朝銘</t>
  </si>
  <si>
    <t>戴陳仙妹</t>
  </si>
  <si>
    <t>劉瑛珠</t>
  </si>
  <si>
    <t>陳怡樺</t>
  </si>
  <si>
    <t>宋隆中</t>
  </si>
  <si>
    <t>孫桂英</t>
  </si>
  <si>
    <t>胡秋玲</t>
  </si>
  <si>
    <t>戴秀陵</t>
  </si>
  <si>
    <t>胡世忠</t>
  </si>
  <si>
    <t>陳詩豪</t>
  </si>
  <si>
    <t>李忠</t>
  </si>
  <si>
    <t>吳陳寶月</t>
  </si>
  <si>
    <t>簡麗芳</t>
  </si>
  <si>
    <t>林國超</t>
  </si>
  <si>
    <t>游恭麟</t>
  </si>
  <si>
    <t>黃雅玲</t>
  </si>
  <si>
    <t>李富田</t>
  </si>
  <si>
    <t>李清五</t>
  </si>
  <si>
    <t>褚順彬</t>
  </si>
  <si>
    <t>黃雲婷</t>
  </si>
  <si>
    <t>曾錦圓</t>
  </si>
  <si>
    <t>黃勝堯</t>
  </si>
  <si>
    <t>歐麗秋</t>
  </si>
  <si>
    <t>葉林素蘭</t>
  </si>
  <si>
    <t>范左信</t>
  </si>
  <si>
    <t>陳信利</t>
  </si>
  <si>
    <t>楊文吉</t>
  </si>
  <si>
    <t>阿傑</t>
  </si>
  <si>
    <t>謝明翰</t>
  </si>
  <si>
    <t>黃榮堂</t>
  </si>
  <si>
    <t>劉新貴</t>
  </si>
  <si>
    <t>陳朝傑</t>
  </si>
  <si>
    <t>平均值</t>
    <phoneticPr fontId="3" type="noConversion"/>
  </si>
  <si>
    <t>標準差</t>
    <phoneticPr fontId="3" type="noConversion"/>
  </si>
  <si>
    <t>最大數</t>
    <phoneticPr fontId="3" type="noConversion"/>
  </si>
  <si>
    <t>最小數</t>
    <phoneticPr fontId="3" type="noConversion"/>
  </si>
  <si>
    <t>&lt;8</t>
    <phoneticPr fontId="3" type="noConversion"/>
  </si>
  <si>
    <t>8-9.9</t>
    <phoneticPr fontId="3" type="noConversion"/>
  </si>
  <si>
    <t>1.2-1.6</t>
    <phoneticPr fontId="3" type="noConversion"/>
  </si>
  <si>
    <t>&gt;1.6</t>
    <phoneticPr fontId="3" type="noConversion"/>
  </si>
  <si>
    <t>指標</t>
    <phoneticPr fontId="3" type="noConversion"/>
  </si>
  <si>
    <t>平均值</t>
    <phoneticPr fontId="3" type="noConversion"/>
  </si>
  <si>
    <t>標準差</t>
    <phoneticPr fontId="3" type="noConversion"/>
  </si>
  <si>
    <t>最大數</t>
    <phoneticPr fontId="3" type="noConversion"/>
  </si>
  <si>
    <t>最小數</t>
    <phoneticPr fontId="3" type="noConversion"/>
  </si>
  <si>
    <t>&lt;26</t>
    <phoneticPr fontId="3" type="noConversion"/>
  </si>
  <si>
    <t>26-30</t>
    <phoneticPr fontId="3" type="noConversion"/>
  </si>
  <si>
    <t>30-32</t>
    <phoneticPr fontId="3" type="noConversion"/>
  </si>
  <si>
    <t>32-34</t>
    <phoneticPr fontId="3" type="noConversion"/>
  </si>
  <si>
    <t>34-36</t>
    <phoneticPr fontId="3" type="noConversion"/>
  </si>
  <si>
    <t>&gt;36</t>
    <phoneticPr fontId="3" type="noConversion"/>
  </si>
  <si>
    <t>&gt;37</t>
    <phoneticPr fontId="3" type="noConversion"/>
  </si>
  <si>
    <t>學會評量</t>
    <phoneticPr fontId="3" type="noConversion"/>
  </si>
  <si>
    <t>受檢率</t>
  </si>
  <si>
    <t>大於</t>
    <phoneticPr fontId="3" type="noConversion"/>
  </si>
  <si>
    <t>小於</t>
    <phoneticPr fontId="3" type="noConversion"/>
  </si>
  <si>
    <t>公司KPI</t>
    <phoneticPr fontId="3" type="noConversion"/>
  </si>
  <si>
    <t>需改善之個案數</t>
    <phoneticPr fontId="3" type="noConversion"/>
  </si>
  <si>
    <t>Albumin&gt;3.8</t>
    <phoneticPr fontId="3" type="noConversion"/>
  </si>
  <si>
    <t>HB&gt;10</t>
    <phoneticPr fontId="3" type="noConversion"/>
  </si>
  <si>
    <t>UF&lt;0.05</t>
    <phoneticPr fontId="3" type="noConversion"/>
  </si>
  <si>
    <t>KTV&gt;1.5</t>
    <phoneticPr fontId="3" type="noConversion"/>
  </si>
  <si>
    <t>Ca*p&lt;55</t>
    <phoneticPr fontId="3" type="noConversion"/>
  </si>
  <si>
    <t>Tsat&gt;20%</t>
    <phoneticPr fontId="3" type="noConversion"/>
  </si>
  <si>
    <t>參考正常值</t>
    <phoneticPr fontId="3" type="noConversion"/>
  </si>
  <si>
    <t>&lt;100</t>
    <phoneticPr fontId="3" type="noConversion"/>
  </si>
  <si>
    <t>&gt;300</t>
    <phoneticPr fontId="3" type="noConversion"/>
  </si>
  <si>
    <r>
      <t>&gt;</t>
    </r>
    <r>
      <rPr>
        <sz val="12"/>
        <rFont val="新細明體"/>
        <family val="1"/>
        <charset val="136"/>
      </rPr>
      <t>4</t>
    </r>
    <phoneticPr fontId="3" type="noConversion"/>
  </si>
  <si>
    <t>&gt;8</t>
    <phoneticPr fontId="3" type="noConversion"/>
  </si>
  <si>
    <r>
      <t>&lt;</t>
    </r>
    <r>
      <rPr>
        <sz val="12"/>
        <rFont val="新細明體"/>
        <family val="1"/>
        <charset val="136"/>
      </rPr>
      <t>1</t>
    </r>
    <phoneticPr fontId="3" type="noConversion"/>
  </si>
  <si>
    <r>
      <t>&gt;</t>
    </r>
    <r>
      <rPr>
        <sz val="12"/>
        <rFont val="新細明體"/>
        <family val="1"/>
        <charset val="136"/>
      </rPr>
      <t>0.55</t>
    </r>
    <phoneticPr fontId="3" type="noConversion"/>
  </si>
  <si>
    <t>&gt;7</t>
    <phoneticPr fontId="3" type="noConversion"/>
  </si>
  <si>
    <r>
      <t>&gt;</t>
    </r>
    <r>
      <rPr>
        <sz val="12"/>
        <rFont val="新細明體"/>
        <family val="1"/>
        <charset val="136"/>
      </rPr>
      <t>300</t>
    </r>
    <phoneticPr fontId="3" type="noConversion"/>
  </si>
  <si>
    <r>
      <t>&gt;</t>
    </r>
    <r>
      <rPr>
        <sz val="12"/>
        <rFont val="新細明體"/>
        <family val="1"/>
        <charset val="136"/>
      </rPr>
      <t>6</t>
    </r>
    <r>
      <rPr>
        <sz val="12"/>
        <rFont val="新細明體"/>
        <family val="1"/>
        <charset val="136"/>
      </rPr>
      <t>0</t>
    </r>
    <phoneticPr fontId="3" type="noConversion"/>
  </si>
  <si>
    <t>&gt;1</t>
    <phoneticPr fontId="3" type="noConversion"/>
  </si>
  <si>
    <t>RET-HE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</si>
</sst>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_ "/>
    <numFmt numFmtId="166" formatCode="_-* #,##0.0_-;\-* #,##0.0_-;_-* &quot;-&quot;_-;_-@_-"/>
    <numFmt numFmtId="167" formatCode="m&quot;月&quot;d&quot;日&quot;"/>
    <numFmt numFmtId="168" formatCode="0.0"/>
    <numFmt numFmtId="169" formatCode="0_ "/>
  </numFmts>
  <fonts count="12"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</font>
    <font>
      <sz val="12"/>
      <color indexed="57"/>
      <name val="新細明體"/>
      <family val="1"/>
      <charset val="136"/>
    </font>
    <font>
      <sz val="11"/>
      <name val="標楷體"/>
      <family val="4"/>
      <charset val="136"/>
    </font>
    <font>
      <sz val="12"/>
      <color indexed="62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4" fontId="2" fillId="0" borderId="0" xfId="2" applyNumberFormat="1" applyFont="1" applyFill="1"/>
    <xf numFmtId="165" fontId="2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/>
    <xf numFmtId="166" fontId="0" fillId="0" borderId="0" xfId="0" applyNumberFormat="1"/>
    <xf numFmtId="164" fontId="0" fillId="0" borderId="0" xfId="1" applyNumberFormat="1" applyFont="1" applyFill="1"/>
    <xf numFmtId="10" fontId="0" fillId="0" borderId="0" xfId="1" applyNumberFormat="1" applyFont="1" applyFill="1"/>
    <xf numFmtId="0" fontId="4" fillId="0" borderId="2" xfId="0" applyFont="1" applyBorder="1"/>
    <xf numFmtId="167" fontId="4" fillId="0" borderId="2" xfId="0" quotePrefix="1" applyNumberFormat="1" applyFont="1" applyBorder="1"/>
    <xf numFmtId="9" fontId="0" fillId="0" borderId="0" xfId="1" applyFont="1" applyFill="1"/>
    <xf numFmtId="16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6" fillId="0" borderId="0" xfId="0" applyFont="1"/>
    <xf numFmtId="10" fontId="2" fillId="0" borderId="0" xfId="1" applyNumberFormat="1" applyFont="1" applyFill="1"/>
    <xf numFmtId="169" fontId="2" fillId="0" borderId="0" xfId="0" applyNumberFormat="1" applyFont="1"/>
    <xf numFmtId="0" fontId="4" fillId="0" borderId="2" xfId="0" quotePrefix="1" applyFont="1" applyBorder="1"/>
    <xf numFmtId="0" fontId="4" fillId="0" borderId="0" xfId="0" quotePrefix="1" applyFont="1"/>
    <xf numFmtId="0" fontId="7" fillId="0" borderId="0" xfId="0" applyFont="1"/>
    <xf numFmtId="169" fontId="2" fillId="0" borderId="0" xfId="1" applyNumberFormat="1" applyFont="1" applyFill="1"/>
    <xf numFmtId="0" fontId="8" fillId="0" borderId="0" xfId="0" applyFont="1"/>
    <xf numFmtId="10" fontId="2" fillId="0" borderId="0" xfId="1" applyNumberFormat="1" applyFont="1"/>
  </cellXfs>
  <cellStyles count="23">
    <cellStyle name="20% - 輔色1 2" xfId="3" xr:uid="{00000000-0005-0000-0000-000000000000}"/>
    <cellStyle name="20% - 輔色2 2" xfId="4" xr:uid="{00000000-0005-0000-0000-000001000000}"/>
    <cellStyle name="20% - 輔色3 2" xfId="5" xr:uid="{00000000-0005-0000-0000-000002000000}"/>
    <cellStyle name="20% - 輔色4 2" xfId="6" xr:uid="{00000000-0005-0000-0000-000003000000}"/>
    <cellStyle name="20% - 輔色5 2" xfId="7" xr:uid="{00000000-0005-0000-0000-000004000000}"/>
    <cellStyle name="20% - 輔色6 2" xfId="8" xr:uid="{00000000-0005-0000-0000-000005000000}"/>
    <cellStyle name="40% - 輔色1 2" xfId="9" xr:uid="{00000000-0005-0000-0000-000006000000}"/>
    <cellStyle name="40% - 輔色2 2" xfId="10" xr:uid="{00000000-0005-0000-0000-000007000000}"/>
    <cellStyle name="40% - 輔色3 2" xfId="11" xr:uid="{00000000-0005-0000-0000-000008000000}"/>
    <cellStyle name="40% - 輔色4 2" xfId="12" xr:uid="{00000000-0005-0000-0000-000009000000}"/>
    <cellStyle name="40% - 輔色5 2" xfId="13" xr:uid="{00000000-0005-0000-0000-00000A000000}"/>
    <cellStyle name="40% - 輔色6 2" xfId="14" xr:uid="{00000000-0005-0000-0000-00000B000000}"/>
    <cellStyle name="Normal" xfId="0" builtinId="0"/>
    <cellStyle name="Percent" xfId="1" builtinId="5"/>
    <cellStyle name="一般 2" xfId="15" xr:uid="{00000000-0005-0000-0000-00000D000000}"/>
    <cellStyle name="一般 3" xfId="16" xr:uid="{00000000-0005-0000-0000-00000E000000}"/>
    <cellStyle name="一般 4" xfId="17" xr:uid="{00000000-0005-0000-0000-00000F000000}"/>
    <cellStyle name="一般 5" xfId="18" xr:uid="{00000000-0005-0000-0000-000010000000}"/>
    <cellStyle name="百分比 2" xfId="19" xr:uid="{00000000-0005-0000-0000-000012000000}"/>
    <cellStyle name="百分比 3" xfId="2" xr:uid="{00000000-0005-0000-0000-000013000000}"/>
    <cellStyle name="百分比 4" xfId="20" xr:uid="{00000000-0005-0000-0000-000014000000}"/>
    <cellStyle name="備註 2" xfId="21" xr:uid="{00000000-0005-0000-0000-000015000000}"/>
    <cellStyle name="備註 3" xfId="22" xr:uid="{00000000-0005-0000-0000-000016000000}"/>
  </cellStyles>
  <dxfs count="772"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35703;&#29702;&#37096;\&#35703;&#29702;&#37096;_&#36879;&#26512;&#20013;&#24515;\&#23560;&#26696;\TSN\112TSN\112.04\202304&#26376;&#27599;&#26376;&#35413;&#20272;&#22577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tro\Downloads\202304&#26376;&#27599;&#26376;&#35413;&#20272;&#22577;&#215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"/>
      <sheetName val="HDLAB"/>
      <sheetName val="名單"/>
      <sheetName val="成績單"/>
      <sheetName val="Sheet1"/>
      <sheetName val="叮嚀"/>
      <sheetName val="Glucose"/>
      <sheetName val="Hba1c"/>
      <sheetName val="iPTH"/>
      <sheetName val="RHe"/>
      <sheetName val="TAST"/>
      <sheetName val="Ferritin"/>
      <sheetName val="HCV AB"/>
      <sheetName val="HBsAg"/>
      <sheetName val="ANTI-HBsAb"/>
      <sheetName val="聯合alb"/>
      <sheetName val="Al"/>
      <sheetName val="ID"/>
    </sheetNames>
    <sheetDataSet>
      <sheetData sheetId="0" refreshError="1"/>
      <sheetData sheetId="1">
        <row r="1"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</row>
        <row r="2">
          <cell r="D2" t="str">
            <v>姓名</v>
          </cell>
          <cell r="E2" t="str">
            <v>床位</v>
          </cell>
          <cell r="F2" t="str">
            <v>日期</v>
          </cell>
          <cell r="G2" t="str">
            <v>WBC</v>
          </cell>
          <cell r="H2" t="str">
            <v>RBC</v>
          </cell>
          <cell r="I2" t="str">
            <v>HBC</v>
          </cell>
          <cell r="J2" t="str">
            <v>HCT</v>
          </cell>
          <cell r="K2" t="str">
            <v>MCV</v>
          </cell>
          <cell r="L2" t="str">
            <v>Platelet</v>
          </cell>
          <cell r="M2" t="str">
            <v>R-He</v>
          </cell>
          <cell r="N2" t="str">
            <v>Albumin</v>
          </cell>
          <cell r="O2" t="str">
            <v>AST</v>
          </cell>
          <cell r="P2" t="str">
            <v>ALT</v>
          </cell>
          <cell r="Q2" t="str">
            <v>Alka_line-P</v>
          </cell>
          <cell r="R2" t="str">
            <v>Total_bilirubin</v>
          </cell>
          <cell r="S2" t="str">
            <v>Chole_sterol</v>
          </cell>
          <cell r="T2" t="str">
            <v>Triglyceride</v>
          </cell>
          <cell r="U2" t="str">
            <v>Glucose</v>
          </cell>
          <cell r="V2" t="str">
            <v>透析前體重</v>
          </cell>
          <cell r="W2" t="str">
            <v>透析後體重</v>
          </cell>
          <cell r="X2" t="str">
            <v>本次透析時間</v>
          </cell>
          <cell r="Y2" t="str">
            <v>本次透析前BUN</v>
          </cell>
          <cell r="Z2" t="str">
            <v>本次透析後BUN</v>
          </cell>
          <cell r="AA2" t="str">
            <v>下次透析前BUN</v>
          </cell>
          <cell r="AB2" t="str">
            <v>兩次透析間隔</v>
          </cell>
          <cell r="AC2" t="str">
            <v>Creatinine</v>
          </cell>
          <cell r="AD2" t="str">
            <v>Uric acid</v>
          </cell>
          <cell r="AE2" t="str">
            <v>Na</v>
          </cell>
          <cell r="AF2" t="str">
            <v>K</v>
          </cell>
          <cell r="AG2" t="str">
            <v>Cl</v>
          </cell>
          <cell r="AH2" t="str">
            <v>全鈣</v>
          </cell>
          <cell r="AI2" t="str">
            <v>離子鈣</v>
          </cell>
          <cell r="AJ2" t="str">
            <v>P</v>
          </cell>
          <cell r="AK2" t="str">
            <v>Fe</v>
          </cell>
          <cell r="AL2" t="str">
            <v>UIBC</v>
          </cell>
          <cell r="AM2" t="str">
            <v>TIBC</v>
          </cell>
          <cell r="AN2" t="str">
            <v>Ferritin</v>
          </cell>
          <cell r="AO2" t="str">
            <v>Al</v>
          </cell>
          <cell r="AP2" t="str">
            <v>Mg</v>
          </cell>
          <cell r="AQ2" t="str">
            <v>intact-PTH</v>
          </cell>
          <cell r="AR2" t="str">
            <v>Cardiac_/thoracic ratio</v>
          </cell>
          <cell r="AS2" t="str">
            <v>HBsAg</v>
          </cell>
          <cell r="AT2" t="str">
            <v>Anti-HCV</v>
          </cell>
          <cell r="AU2" t="str">
            <v>EKG</v>
          </cell>
          <cell r="AV2" t="str">
            <v>hb-a1c</v>
          </cell>
          <cell r="AW2" t="str">
            <v>γ-GT</v>
          </cell>
          <cell r="AX2" t="str">
            <v>MCH</v>
          </cell>
          <cell r="AY2" t="str">
            <v>MCHC</v>
          </cell>
          <cell r="AZ2" t="str">
            <v>RDW</v>
          </cell>
          <cell r="BA2" t="str">
            <v>ANTI-HBS</v>
          </cell>
          <cell r="BB2" t="str">
            <v>HS-CRP</v>
          </cell>
          <cell r="BC2" t="str">
            <v>HDL-C</v>
          </cell>
          <cell r="BD2" t="str">
            <v>VLDL-C</v>
          </cell>
          <cell r="BE2" t="str">
            <v>LDL-C</v>
          </cell>
          <cell r="BF2" t="str">
            <v>CHOL/HDLC</v>
          </cell>
          <cell r="BG2" t="str">
            <v>LDLC/HDLC</v>
          </cell>
          <cell r="BH2" t="str">
            <v>ANTI-HBcAb</v>
          </cell>
          <cell r="BI2" t="str">
            <v>URR</v>
          </cell>
        </row>
        <row r="3">
          <cell r="D3" t="str">
            <v>吳俊源</v>
          </cell>
          <cell r="E3" t="str">
            <v>U323</v>
          </cell>
          <cell r="F3">
            <v>1120405</v>
          </cell>
          <cell r="G3">
            <v>4.9400000000000004</v>
          </cell>
          <cell r="H3">
            <v>3.94</v>
          </cell>
          <cell r="I3">
            <v>12</v>
          </cell>
          <cell r="J3">
            <v>34.799999999999997</v>
          </cell>
          <cell r="K3">
            <v>88.3</v>
          </cell>
          <cell r="L3">
            <v>204</v>
          </cell>
          <cell r="N3">
            <v>4.0999999999999996</v>
          </cell>
          <cell r="O3">
            <v>13</v>
          </cell>
          <cell r="P3">
            <v>10</v>
          </cell>
          <cell r="Q3">
            <v>75</v>
          </cell>
          <cell r="R3">
            <v>0.5</v>
          </cell>
          <cell r="Y3">
            <v>73</v>
          </cell>
          <cell r="Z3">
            <v>21</v>
          </cell>
          <cell r="AC3">
            <v>12.32</v>
          </cell>
          <cell r="AD3">
            <v>6.7</v>
          </cell>
          <cell r="AE3">
            <v>136</v>
          </cell>
          <cell r="AF3">
            <v>4</v>
          </cell>
          <cell r="AH3">
            <v>7.8</v>
          </cell>
          <cell r="AJ3">
            <v>2.1</v>
          </cell>
          <cell r="AX3">
            <v>30.5</v>
          </cell>
          <cell r="AY3">
            <v>34.5</v>
          </cell>
          <cell r="AZ3">
            <v>12.8</v>
          </cell>
          <cell r="BI3">
            <v>0.71</v>
          </cell>
        </row>
        <row r="4">
          <cell r="D4" t="str">
            <v>陳金華</v>
          </cell>
          <cell r="E4" t="str">
            <v>U325</v>
          </cell>
          <cell r="F4">
            <v>1120407</v>
          </cell>
          <cell r="G4">
            <v>6.73</v>
          </cell>
          <cell r="H4">
            <v>3.81</v>
          </cell>
          <cell r="I4">
            <v>11.5</v>
          </cell>
          <cell r="J4">
            <v>34.200000000000003</v>
          </cell>
          <cell r="K4">
            <v>89.8</v>
          </cell>
          <cell r="L4">
            <v>139</v>
          </cell>
          <cell r="N4">
            <v>4.3</v>
          </cell>
          <cell r="O4">
            <v>25</v>
          </cell>
          <cell r="P4">
            <v>22</v>
          </cell>
          <cell r="Q4">
            <v>81</v>
          </cell>
          <cell r="R4">
            <v>0.6</v>
          </cell>
          <cell r="Y4">
            <v>125</v>
          </cell>
          <cell r="Z4">
            <v>24</v>
          </cell>
          <cell r="AC4">
            <v>13.6</v>
          </cell>
          <cell r="AD4">
            <v>11</v>
          </cell>
          <cell r="AE4">
            <v>135</v>
          </cell>
          <cell r="AF4">
            <v>4.9000000000000004</v>
          </cell>
          <cell r="AH4">
            <v>9.3000000000000007</v>
          </cell>
          <cell r="AJ4">
            <v>5.7</v>
          </cell>
          <cell r="AX4">
            <v>30.2</v>
          </cell>
          <cell r="AY4">
            <v>33.6</v>
          </cell>
          <cell r="AZ4">
            <v>13.9</v>
          </cell>
          <cell r="BI4">
            <v>0.81</v>
          </cell>
        </row>
        <row r="5">
          <cell r="D5" t="str">
            <v>吳美華</v>
          </cell>
          <cell r="E5" t="str">
            <v>U326</v>
          </cell>
          <cell r="F5">
            <v>1120405</v>
          </cell>
          <cell r="G5">
            <v>7.2</v>
          </cell>
          <cell r="H5">
            <v>3.54</v>
          </cell>
          <cell r="I5">
            <v>11</v>
          </cell>
          <cell r="J5">
            <v>33.1</v>
          </cell>
          <cell r="K5">
            <v>93.5</v>
          </cell>
          <cell r="L5">
            <v>250</v>
          </cell>
          <cell r="N5">
            <v>3.6</v>
          </cell>
          <cell r="O5">
            <v>10</v>
          </cell>
          <cell r="P5">
            <v>5</v>
          </cell>
          <cell r="Q5">
            <v>50</v>
          </cell>
          <cell r="R5">
            <v>0.5</v>
          </cell>
          <cell r="Y5">
            <v>87</v>
          </cell>
          <cell r="Z5">
            <v>17</v>
          </cell>
          <cell r="AC5">
            <v>8.9700000000000006</v>
          </cell>
          <cell r="AD5">
            <v>6.9</v>
          </cell>
          <cell r="AE5">
            <v>135</v>
          </cell>
          <cell r="AF5">
            <v>5</v>
          </cell>
          <cell r="AH5">
            <v>9.5</v>
          </cell>
          <cell r="AJ5">
            <v>4.5999999999999996</v>
          </cell>
          <cell r="AX5">
            <v>31.1</v>
          </cell>
          <cell r="AY5">
            <v>33.200000000000003</v>
          </cell>
          <cell r="AZ5">
            <v>12.6</v>
          </cell>
          <cell r="BI5">
            <v>0.8</v>
          </cell>
        </row>
        <row r="6">
          <cell r="D6" t="str">
            <v>王秀華</v>
          </cell>
          <cell r="E6" t="str">
            <v>U327</v>
          </cell>
          <cell r="F6">
            <v>1120405</v>
          </cell>
          <cell r="G6">
            <v>10.61</v>
          </cell>
          <cell r="H6">
            <v>3.54</v>
          </cell>
          <cell r="I6">
            <v>11.2</v>
          </cell>
          <cell r="J6">
            <v>34</v>
          </cell>
          <cell r="K6">
            <v>96</v>
          </cell>
          <cell r="L6">
            <v>160</v>
          </cell>
          <cell r="N6">
            <v>3.8</v>
          </cell>
          <cell r="O6">
            <v>11</v>
          </cell>
          <cell r="P6">
            <v>7</v>
          </cell>
          <cell r="Q6">
            <v>56</v>
          </cell>
          <cell r="R6">
            <v>0.6</v>
          </cell>
          <cell r="Y6">
            <v>72</v>
          </cell>
          <cell r="Z6">
            <v>21</v>
          </cell>
          <cell r="AC6">
            <v>9.9</v>
          </cell>
          <cell r="AD6">
            <v>7.4</v>
          </cell>
          <cell r="AE6">
            <v>137</v>
          </cell>
          <cell r="AF6">
            <v>5.8</v>
          </cell>
          <cell r="AH6">
            <v>8.5</v>
          </cell>
          <cell r="AJ6">
            <v>2.9</v>
          </cell>
          <cell r="AX6">
            <v>31.6</v>
          </cell>
          <cell r="AY6">
            <v>32.9</v>
          </cell>
          <cell r="AZ6">
            <v>12.7</v>
          </cell>
          <cell r="BI6">
            <v>0.71</v>
          </cell>
        </row>
        <row r="7">
          <cell r="D7" t="str">
            <v>楊炳輝</v>
          </cell>
          <cell r="E7" t="str">
            <v>U331</v>
          </cell>
          <cell r="F7">
            <v>1120405</v>
          </cell>
          <cell r="G7">
            <v>4.43</v>
          </cell>
          <cell r="H7">
            <v>3.49</v>
          </cell>
          <cell r="I7">
            <v>10.5</v>
          </cell>
          <cell r="J7">
            <v>32.1</v>
          </cell>
          <cell r="K7">
            <v>92</v>
          </cell>
          <cell r="L7">
            <v>107</v>
          </cell>
          <cell r="N7">
            <v>4</v>
          </cell>
          <cell r="O7">
            <v>16</v>
          </cell>
          <cell r="P7">
            <v>18</v>
          </cell>
          <cell r="Q7">
            <v>60</v>
          </cell>
          <cell r="R7">
            <v>0.7</v>
          </cell>
          <cell r="Y7">
            <v>82</v>
          </cell>
          <cell r="Z7">
            <v>24</v>
          </cell>
          <cell r="AC7">
            <v>12.73</v>
          </cell>
          <cell r="AD7">
            <v>8.6</v>
          </cell>
          <cell r="AE7">
            <v>138</v>
          </cell>
          <cell r="AF7">
            <v>4.8</v>
          </cell>
          <cell r="AG7">
            <v>98</v>
          </cell>
          <cell r="AH7">
            <v>9.3000000000000007</v>
          </cell>
          <cell r="AJ7">
            <v>5.0999999999999996</v>
          </cell>
          <cell r="AW7">
            <v>98</v>
          </cell>
          <cell r="AX7">
            <v>30.1</v>
          </cell>
          <cell r="AY7">
            <v>32.700000000000003</v>
          </cell>
          <cell r="AZ7">
            <v>14.6</v>
          </cell>
          <cell r="BI7">
            <v>0.71</v>
          </cell>
        </row>
        <row r="8">
          <cell r="D8" t="str">
            <v>簡志正</v>
          </cell>
          <cell r="E8" t="str">
            <v>U335</v>
          </cell>
          <cell r="F8">
            <v>1120405</v>
          </cell>
          <cell r="G8">
            <v>8.6</v>
          </cell>
          <cell r="H8">
            <v>4.7300000000000004</v>
          </cell>
          <cell r="I8">
            <v>13.5</v>
          </cell>
          <cell r="J8">
            <v>41.9</v>
          </cell>
          <cell r="K8">
            <v>88.6</v>
          </cell>
          <cell r="L8">
            <v>163</v>
          </cell>
          <cell r="N8">
            <v>3.7</v>
          </cell>
          <cell r="O8">
            <v>14</v>
          </cell>
          <cell r="P8">
            <v>9</v>
          </cell>
          <cell r="Q8">
            <v>96</v>
          </cell>
          <cell r="R8">
            <v>0.6</v>
          </cell>
          <cell r="Y8">
            <v>63</v>
          </cell>
          <cell r="Z8">
            <v>15</v>
          </cell>
          <cell r="AC8">
            <v>9.75</v>
          </cell>
          <cell r="AD8">
            <v>7.1</v>
          </cell>
          <cell r="AE8">
            <v>138</v>
          </cell>
          <cell r="AF8">
            <v>5.3</v>
          </cell>
          <cell r="AH8">
            <v>9.8000000000000007</v>
          </cell>
          <cell r="AJ8">
            <v>5.9</v>
          </cell>
          <cell r="AX8">
            <v>28.5</v>
          </cell>
          <cell r="AY8">
            <v>32.200000000000003</v>
          </cell>
          <cell r="AZ8">
            <v>13.7</v>
          </cell>
          <cell r="BI8">
            <v>0.76</v>
          </cell>
        </row>
        <row r="9">
          <cell r="D9" t="str">
            <v>吳昭明</v>
          </cell>
          <cell r="E9" t="str">
            <v>U338</v>
          </cell>
          <cell r="F9">
            <v>1120405</v>
          </cell>
          <cell r="G9">
            <v>5.92</v>
          </cell>
          <cell r="H9">
            <v>3.36</v>
          </cell>
          <cell r="I9">
            <v>10</v>
          </cell>
          <cell r="J9">
            <v>30.1</v>
          </cell>
          <cell r="K9">
            <v>89.6</v>
          </cell>
          <cell r="L9">
            <v>284</v>
          </cell>
          <cell r="N9">
            <v>4.3</v>
          </cell>
          <cell r="O9">
            <v>10</v>
          </cell>
          <cell r="P9">
            <v>11</v>
          </cell>
          <cell r="Q9">
            <v>82</v>
          </cell>
          <cell r="R9">
            <v>0.4</v>
          </cell>
          <cell r="Y9">
            <v>58</v>
          </cell>
          <cell r="Z9">
            <v>23</v>
          </cell>
          <cell r="AC9">
            <v>9.3000000000000007</v>
          </cell>
          <cell r="AD9">
            <v>7.8</v>
          </cell>
          <cell r="AE9">
            <v>137</v>
          </cell>
          <cell r="AF9">
            <v>3.9</v>
          </cell>
          <cell r="AH9">
            <v>7.7</v>
          </cell>
          <cell r="AJ9">
            <v>5.5</v>
          </cell>
          <cell r="AX9">
            <v>29.8</v>
          </cell>
          <cell r="AY9">
            <v>33.200000000000003</v>
          </cell>
          <cell r="AZ9">
            <v>13.9</v>
          </cell>
          <cell r="BI9">
            <v>0.6</v>
          </cell>
        </row>
        <row r="10">
          <cell r="D10" t="str">
            <v>蔡仁智</v>
          </cell>
          <cell r="E10" t="str">
            <v>U108</v>
          </cell>
          <cell r="F10">
            <v>1120404</v>
          </cell>
          <cell r="G10">
            <v>7.87</v>
          </cell>
          <cell r="H10">
            <v>2.97</v>
          </cell>
          <cell r="I10">
            <v>9.1999999999999993</v>
          </cell>
          <cell r="J10">
            <v>27.5</v>
          </cell>
          <cell r="K10">
            <v>92.6</v>
          </cell>
          <cell r="L10">
            <v>209</v>
          </cell>
          <cell r="N10">
            <v>3.6</v>
          </cell>
          <cell r="O10">
            <v>13</v>
          </cell>
          <cell r="P10">
            <v>11</v>
          </cell>
          <cell r="Q10">
            <v>61</v>
          </cell>
          <cell r="R10">
            <v>0.5</v>
          </cell>
          <cell r="Y10">
            <v>141</v>
          </cell>
          <cell r="Z10">
            <v>54</v>
          </cell>
          <cell r="AC10">
            <v>16.86</v>
          </cell>
          <cell r="AD10">
            <v>12.3</v>
          </cell>
          <cell r="AE10">
            <v>139</v>
          </cell>
          <cell r="AF10">
            <v>4.0999999999999996</v>
          </cell>
          <cell r="AG10">
            <v>105</v>
          </cell>
          <cell r="AH10">
            <v>8.4</v>
          </cell>
          <cell r="AJ10">
            <v>5.4</v>
          </cell>
          <cell r="AW10">
            <v>105</v>
          </cell>
          <cell r="AX10">
            <v>31</v>
          </cell>
          <cell r="AY10">
            <v>33.5</v>
          </cell>
          <cell r="AZ10">
            <v>12.9</v>
          </cell>
        </row>
        <row r="11">
          <cell r="D11" t="str">
            <v>馬慧珍</v>
          </cell>
          <cell r="E11" t="str">
            <v>U403</v>
          </cell>
          <cell r="F11">
            <v>1120406</v>
          </cell>
          <cell r="G11">
            <v>8.8699999999999992</v>
          </cell>
          <cell r="H11">
            <v>4.78</v>
          </cell>
          <cell r="I11">
            <v>11.2</v>
          </cell>
          <cell r="J11">
            <v>35.6</v>
          </cell>
          <cell r="K11">
            <v>74.5</v>
          </cell>
          <cell r="L11">
            <v>221</v>
          </cell>
          <cell r="N11">
            <v>3.5</v>
          </cell>
          <cell r="O11">
            <v>28</v>
          </cell>
          <cell r="P11">
            <v>25</v>
          </cell>
          <cell r="Q11">
            <v>85</v>
          </cell>
          <cell r="R11">
            <v>0.8</v>
          </cell>
          <cell r="Y11">
            <v>73</v>
          </cell>
          <cell r="Z11">
            <v>16</v>
          </cell>
          <cell r="AC11">
            <v>8.9499999999999993</v>
          </cell>
          <cell r="AD11">
            <v>8.4</v>
          </cell>
          <cell r="AE11">
            <v>138</v>
          </cell>
          <cell r="AF11">
            <v>3.8</v>
          </cell>
          <cell r="AH11">
            <v>8.6</v>
          </cell>
          <cell r="AJ11">
            <v>5.4</v>
          </cell>
          <cell r="AX11">
            <v>23.4</v>
          </cell>
          <cell r="AY11">
            <v>31.5</v>
          </cell>
          <cell r="AZ11">
            <v>17.2</v>
          </cell>
          <cell r="BI11">
            <v>0.78</v>
          </cell>
        </row>
        <row r="12">
          <cell r="D12" t="str">
            <v>陳明輝</v>
          </cell>
          <cell r="E12" t="str">
            <v>U512</v>
          </cell>
          <cell r="F12">
            <v>1120404</v>
          </cell>
          <cell r="G12">
            <v>6.34</v>
          </cell>
          <cell r="H12">
            <v>3.68</v>
          </cell>
          <cell r="I12">
            <v>11.5</v>
          </cell>
          <cell r="J12">
            <v>33.299999999999997</v>
          </cell>
          <cell r="K12">
            <v>90.5</v>
          </cell>
          <cell r="L12">
            <v>141</v>
          </cell>
          <cell r="N12">
            <v>3.9</v>
          </cell>
          <cell r="O12">
            <v>8</v>
          </cell>
          <cell r="P12">
            <v>7</v>
          </cell>
          <cell r="Q12">
            <v>122</v>
          </cell>
          <cell r="R12">
            <v>1.3</v>
          </cell>
          <cell r="Y12">
            <v>88</v>
          </cell>
          <cell r="Z12">
            <v>18</v>
          </cell>
          <cell r="AC12">
            <v>11.07</v>
          </cell>
          <cell r="AD12">
            <v>9.8000000000000007</v>
          </cell>
          <cell r="AE12">
            <v>136</v>
          </cell>
          <cell r="AF12">
            <v>5</v>
          </cell>
          <cell r="AG12">
            <v>98</v>
          </cell>
          <cell r="AH12">
            <v>8.9</v>
          </cell>
          <cell r="AJ12">
            <v>3.7</v>
          </cell>
          <cell r="AW12">
            <v>98</v>
          </cell>
          <cell r="AX12">
            <v>31.3</v>
          </cell>
          <cell r="AY12">
            <v>34.5</v>
          </cell>
          <cell r="AZ12">
            <v>13</v>
          </cell>
          <cell r="BI12">
            <v>0.8</v>
          </cell>
        </row>
        <row r="13">
          <cell r="D13" t="str">
            <v>許吳幼</v>
          </cell>
          <cell r="E13" t="str">
            <v>U513</v>
          </cell>
          <cell r="F13">
            <v>1120406</v>
          </cell>
          <cell r="G13">
            <v>6.69</v>
          </cell>
          <cell r="H13">
            <v>3.59</v>
          </cell>
          <cell r="I13">
            <v>10.9</v>
          </cell>
          <cell r="J13">
            <v>33.200000000000003</v>
          </cell>
          <cell r="K13">
            <v>92.5</v>
          </cell>
          <cell r="L13">
            <v>221</v>
          </cell>
          <cell r="N13">
            <v>3.9</v>
          </cell>
          <cell r="O13">
            <v>25</v>
          </cell>
          <cell r="P13">
            <v>18</v>
          </cell>
          <cell r="Q13">
            <v>123</v>
          </cell>
          <cell r="R13">
            <v>0.5</v>
          </cell>
          <cell r="Y13">
            <v>87</v>
          </cell>
          <cell r="Z13">
            <v>22</v>
          </cell>
          <cell r="AC13">
            <v>8.2100000000000009</v>
          </cell>
          <cell r="AD13">
            <v>7.4</v>
          </cell>
          <cell r="AE13">
            <v>139</v>
          </cell>
          <cell r="AF13">
            <v>4.4000000000000004</v>
          </cell>
          <cell r="AG13">
            <v>100</v>
          </cell>
          <cell r="AH13">
            <v>8.1999999999999993</v>
          </cell>
          <cell r="AJ13">
            <v>5.0999999999999996</v>
          </cell>
          <cell r="AW13">
            <v>100</v>
          </cell>
          <cell r="AX13">
            <v>30.4</v>
          </cell>
          <cell r="AY13">
            <v>32.799999999999997</v>
          </cell>
          <cell r="AZ13">
            <v>14.5</v>
          </cell>
          <cell r="BI13">
            <v>0.75</v>
          </cell>
        </row>
        <row r="14">
          <cell r="D14" t="str">
            <v>李清五</v>
          </cell>
          <cell r="E14" t="str">
            <v>U515</v>
          </cell>
          <cell r="F14">
            <v>1120406</v>
          </cell>
          <cell r="G14">
            <v>5.52</v>
          </cell>
          <cell r="H14">
            <v>3.43</v>
          </cell>
          <cell r="I14">
            <v>11.2</v>
          </cell>
          <cell r="J14">
            <v>32.299999999999997</v>
          </cell>
          <cell r="K14">
            <v>94.2</v>
          </cell>
          <cell r="L14">
            <v>209</v>
          </cell>
          <cell r="N14">
            <v>4</v>
          </cell>
          <cell r="O14">
            <v>17</v>
          </cell>
          <cell r="P14">
            <v>7</v>
          </cell>
          <cell r="Q14">
            <v>63</v>
          </cell>
          <cell r="R14">
            <v>0.6</v>
          </cell>
          <cell r="Y14">
            <v>68</v>
          </cell>
          <cell r="Z14">
            <v>21</v>
          </cell>
          <cell r="AC14">
            <v>12.47</v>
          </cell>
          <cell r="AD14">
            <v>7.1</v>
          </cell>
          <cell r="AE14">
            <v>135</v>
          </cell>
          <cell r="AF14">
            <v>4.0999999999999996</v>
          </cell>
          <cell r="AH14">
            <v>8.6</v>
          </cell>
          <cell r="AJ14">
            <v>5.3</v>
          </cell>
          <cell r="AX14">
            <v>32.700000000000003</v>
          </cell>
          <cell r="AY14">
            <v>34.700000000000003</v>
          </cell>
          <cell r="AZ14">
            <v>12</v>
          </cell>
          <cell r="BI14">
            <v>0.69</v>
          </cell>
        </row>
        <row r="15">
          <cell r="D15" t="str">
            <v>陳新發</v>
          </cell>
          <cell r="E15" t="str">
            <v>U603</v>
          </cell>
          <cell r="F15">
            <v>1120406</v>
          </cell>
          <cell r="G15">
            <v>4.29</v>
          </cell>
          <cell r="H15">
            <v>3.12</v>
          </cell>
          <cell r="I15">
            <v>9.5</v>
          </cell>
          <cell r="J15">
            <v>28.5</v>
          </cell>
          <cell r="K15">
            <v>91.3</v>
          </cell>
          <cell r="L15">
            <v>68</v>
          </cell>
          <cell r="N15">
            <v>4</v>
          </cell>
          <cell r="O15">
            <v>11</v>
          </cell>
          <cell r="P15">
            <v>10</v>
          </cell>
          <cell r="Q15">
            <v>55</v>
          </cell>
          <cell r="R15">
            <v>0.5</v>
          </cell>
          <cell r="Y15">
            <v>107</v>
          </cell>
          <cell r="Z15">
            <v>33</v>
          </cell>
          <cell r="AC15">
            <v>11.52</v>
          </cell>
          <cell r="AD15">
            <v>8.9</v>
          </cell>
          <cell r="AE15">
            <v>140</v>
          </cell>
          <cell r="AF15">
            <v>5.5</v>
          </cell>
          <cell r="AH15">
            <v>8.6999999999999993</v>
          </cell>
          <cell r="AJ15">
            <v>9.1</v>
          </cell>
          <cell r="AX15">
            <v>30.4</v>
          </cell>
          <cell r="AY15">
            <v>33.299999999999997</v>
          </cell>
          <cell r="AZ15">
            <v>13.4</v>
          </cell>
          <cell r="BI15">
            <v>0.69</v>
          </cell>
        </row>
        <row r="16">
          <cell r="D16" t="str">
            <v>邱鈺銘</v>
          </cell>
          <cell r="E16" t="str">
            <v>U612</v>
          </cell>
          <cell r="F16">
            <v>1120406</v>
          </cell>
          <cell r="G16">
            <v>3.32</v>
          </cell>
          <cell r="H16">
            <v>3.59</v>
          </cell>
          <cell r="I16">
            <v>10.7</v>
          </cell>
          <cell r="J16">
            <v>31.9</v>
          </cell>
          <cell r="K16">
            <v>88.9</v>
          </cell>
          <cell r="L16">
            <v>172</v>
          </cell>
          <cell r="N16">
            <v>4.3</v>
          </cell>
          <cell r="O16">
            <v>17</v>
          </cell>
          <cell r="P16">
            <v>48</v>
          </cell>
          <cell r="Q16">
            <v>71</v>
          </cell>
          <cell r="R16">
            <v>0.5</v>
          </cell>
          <cell r="Y16">
            <v>87</v>
          </cell>
          <cell r="Z16">
            <v>25</v>
          </cell>
          <cell r="AC16">
            <v>9.17</v>
          </cell>
          <cell r="AD16">
            <v>7.6</v>
          </cell>
          <cell r="AE16">
            <v>140</v>
          </cell>
          <cell r="AF16">
            <v>5.6</v>
          </cell>
          <cell r="AH16">
            <v>8.3000000000000007</v>
          </cell>
          <cell r="AJ16">
            <v>5</v>
          </cell>
          <cell r="AX16">
            <v>29.8</v>
          </cell>
          <cell r="AY16">
            <v>33.5</v>
          </cell>
          <cell r="AZ16">
            <v>12.7</v>
          </cell>
          <cell r="BI16">
            <v>0.71</v>
          </cell>
        </row>
        <row r="17">
          <cell r="D17" t="str">
            <v>張俊義</v>
          </cell>
          <cell r="E17" t="str">
            <v>U616</v>
          </cell>
          <cell r="F17">
            <v>1120406</v>
          </cell>
          <cell r="G17">
            <v>6.43</v>
          </cell>
          <cell r="H17">
            <v>3.6</v>
          </cell>
          <cell r="I17">
            <v>10.4</v>
          </cell>
          <cell r="J17">
            <v>31.5</v>
          </cell>
          <cell r="K17">
            <v>87.5</v>
          </cell>
          <cell r="L17">
            <v>177</v>
          </cell>
          <cell r="N17">
            <v>3.9</v>
          </cell>
          <cell r="O17">
            <v>12</v>
          </cell>
          <cell r="P17">
            <v>10</v>
          </cell>
          <cell r="Q17">
            <v>73</v>
          </cell>
          <cell r="R17">
            <v>0.4</v>
          </cell>
          <cell r="Y17">
            <v>97</v>
          </cell>
          <cell r="Z17">
            <v>31</v>
          </cell>
          <cell r="AC17">
            <v>11.76</v>
          </cell>
          <cell r="AD17">
            <v>5.7</v>
          </cell>
          <cell r="AE17">
            <v>139</v>
          </cell>
          <cell r="AF17">
            <v>5.2</v>
          </cell>
          <cell r="AG17">
            <v>97</v>
          </cell>
          <cell r="AH17">
            <v>8.5</v>
          </cell>
          <cell r="AJ17">
            <v>4.9000000000000004</v>
          </cell>
          <cell r="AW17">
            <v>97</v>
          </cell>
          <cell r="AX17">
            <v>28.9</v>
          </cell>
          <cell r="AY17">
            <v>33</v>
          </cell>
          <cell r="AZ17">
            <v>12.4</v>
          </cell>
          <cell r="BI17">
            <v>0.68</v>
          </cell>
        </row>
        <row r="18">
          <cell r="D18" t="str">
            <v>李亨通</v>
          </cell>
          <cell r="E18" t="str">
            <v>U617</v>
          </cell>
          <cell r="F18">
            <v>1120406</v>
          </cell>
          <cell r="G18">
            <v>5.4</v>
          </cell>
          <cell r="H18">
            <v>3.28</v>
          </cell>
          <cell r="I18">
            <v>10.199999999999999</v>
          </cell>
          <cell r="J18">
            <v>30.6</v>
          </cell>
          <cell r="K18">
            <v>93.3</v>
          </cell>
          <cell r="L18">
            <v>274</v>
          </cell>
          <cell r="N18">
            <v>4.4000000000000004</v>
          </cell>
          <cell r="O18">
            <v>14</v>
          </cell>
          <cell r="P18">
            <v>8</v>
          </cell>
          <cell r="Q18">
            <v>90</v>
          </cell>
          <cell r="R18">
            <v>0.7</v>
          </cell>
          <cell r="Y18">
            <v>73</v>
          </cell>
          <cell r="Z18">
            <v>20</v>
          </cell>
          <cell r="AC18">
            <v>9.9600000000000009</v>
          </cell>
          <cell r="AD18">
            <v>8.6</v>
          </cell>
          <cell r="AE18">
            <v>140</v>
          </cell>
          <cell r="AF18">
            <v>4</v>
          </cell>
          <cell r="AG18">
            <v>96</v>
          </cell>
          <cell r="AH18">
            <v>10.4</v>
          </cell>
          <cell r="AJ18">
            <v>5.6</v>
          </cell>
          <cell r="AW18">
            <v>96</v>
          </cell>
          <cell r="AX18">
            <v>31.1</v>
          </cell>
          <cell r="AY18">
            <v>33.299999999999997</v>
          </cell>
          <cell r="AZ18">
            <v>14.5</v>
          </cell>
          <cell r="BI18">
            <v>0.73</v>
          </cell>
        </row>
        <row r="19">
          <cell r="D19" t="str">
            <v>邱簡阿秋</v>
          </cell>
          <cell r="E19" t="str">
            <v>U539</v>
          </cell>
          <cell r="F19">
            <v>1120404</v>
          </cell>
          <cell r="G19">
            <v>9.41</v>
          </cell>
          <cell r="H19">
            <v>3.17</v>
          </cell>
          <cell r="I19">
            <v>10.4</v>
          </cell>
          <cell r="J19">
            <v>29.7</v>
          </cell>
          <cell r="K19">
            <v>93.7</v>
          </cell>
          <cell r="L19">
            <v>209</v>
          </cell>
          <cell r="N19">
            <v>3.6</v>
          </cell>
          <cell r="O19">
            <v>19</v>
          </cell>
          <cell r="P19">
            <v>19</v>
          </cell>
          <cell r="Q19">
            <v>133</v>
          </cell>
          <cell r="R19">
            <v>0.6</v>
          </cell>
          <cell r="Y19">
            <v>119</v>
          </cell>
          <cell r="Z19">
            <v>27</v>
          </cell>
          <cell r="AC19">
            <v>6.59</v>
          </cell>
          <cell r="AD19">
            <v>6.8</v>
          </cell>
          <cell r="AE19">
            <v>127</v>
          </cell>
          <cell r="AF19">
            <v>3.2</v>
          </cell>
          <cell r="AG19">
            <v>85</v>
          </cell>
          <cell r="AH19">
            <v>9.8000000000000007</v>
          </cell>
          <cell r="AJ19">
            <v>4.7</v>
          </cell>
          <cell r="AW19">
            <v>85</v>
          </cell>
          <cell r="AX19">
            <v>32.799999999999997</v>
          </cell>
          <cell r="AY19">
            <v>35</v>
          </cell>
          <cell r="AZ19">
            <v>14.7</v>
          </cell>
          <cell r="BI19">
            <v>0.77</v>
          </cell>
        </row>
        <row r="20">
          <cell r="D20" t="str">
            <v>柯水龍</v>
          </cell>
          <cell r="F20">
            <v>1120411</v>
          </cell>
          <cell r="G20">
            <v>5.37</v>
          </cell>
          <cell r="H20">
            <v>2.86</v>
          </cell>
          <cell r="I20">
            <v>8.6999999999999993</v>
          </cell>
          <cell r="J20">
            <v>25.9</v>
          </cell>
          <cell r="K20">
            <v>90.2</v>
          </cell>
          <cell r="L20">
            <v>192</v>
          </cell>
          <cell r="N20">
            <v>3.7</v>
          </cell>
          <cell r="O20">
            <v>25</v>
          </cell>
          <cell r="P20">
            <v>39</v>
          </cell>
          <cell r="Q20">
            <v>133</v>
          </cell>
          <cell r="R20">
            <v>0.5</v>
          </cell>
          <cell r="Y20">
            <v>96</v>
          </cell>
          <cell r="Z20">
            <v>28</v>
          </cell>
          <cell r="AC20">
            <v>11.7</v>
          </cell>
          <cell r="AD20">
            <v>9.6999999999999993</v>
          </cell>
          <cell r="AE20">
            <v>142</v>
          </cell>
          <cell r="AF20">
            <v>4.4000000000000004</v>
          </cell>
          <cell r="AH20">
            <v>9.6</v>
          </cell>
          <cell r="AJ20">
            <v>5.5</v>
          </cell>
        </row>
        <row r="21">
          <cell r="D21" t="str">
            <v>黃金豪</v>
          </cell>
          <cell r="E21" t="str">
            <v>U405</v>
          </cell>
          <cell r="F21">
            <v>1120406</v>
          </cell>
          <cell r="G21">
            <v>7.16</v>
          </cell>
          <cell r="H21">
            <v>3.35</v>
          </cell>
          <cell r="I21">
            <v>10.8</v>
          </cell>
          <cell r="J21">
            <v>32.4</v>
          </cell>
          <cell r="K21">
            <v>96.7</v>
          </cell>
          <cell r="L21">
            <v>155</v>
          </cell>
          <cell r="N21">
            <v>3.6</v>
          </cell>
          <cell r="O21">
            <v>16</v>
          </cell>
          <cell r="P21">
            <v>22</v>
          </cell>
          <cell r="Q21">
            <v>73</v>
          </cell>
          <cell r="R21">
            <v>0.6</v>
          </cell>
          <cell r="Y21">
            <v>60</v>
          </cell>
          <cell r="Z21">
            <v>15</v>
          </cell>
          <cell r="AC21">
            <v>7.66</v>
          </cell>
          <cell r="AD21">
            <v>4.4000000000000004</v>
          </cell>
          <cell r="AE21">
            <v>127</v>
          </cell>
          <cell r="AF21">
            <v>6.5</v>
          </cell>
          <cell r="AG21">
            <v>92</v>
          </cell>
          <cell r="AH21">
            <v>9.6999999999999993</v>
          </cell>
          <cell r="AJ21">
            <v>4</v>
          </cell>
          <cell r="AW21">
            <v>92</v>
          </cell>
          <cell r="AX21">
            <v>32.200000000000003</v>
          </cell>
          <cell r="AY21">
            <v>33.299999999999997</v>
          </cell>
          <cell r="AZ21">
            <v>12.3</v>
          </cell>
          <cell r="BI21">
            <v>0.75</v>
          </cell>
        </row>
        <row r="22">
          <cell r="D22" t="str">
            <v>曹饒榮彩</v>
          </cell>
          <cell r="E22" t="str">
            <v>U409</v>
          </cell>
          <cell r="F22">
            <v>1120406</v>
          </cell>
          <cell r="G22">
            <v>8.3800000000000008</v>
          </cell>
          <cell r="H22">
            <v>3.34</v>
          </cell>
          <cell r="I22">
            <v>9.8000000000000007</v>
          </cell>
          <cell r="J22">
            <v>30.1</v>
          </cell>
          <cell r="K22">
            <v>90.1</v>
          </cell>
          <cell r="L22">
            <v>307</v>
          </cell>
          <cell r="N22">
            <v>3.9</v>
          </cell>
          <cell r="O22">
            <v>20</v>
          </cell>
          <cell r="P22">
            <v>18</v>
          </cell>
          <cell r="Q22">
            <v>127</v>
          </cell>
          <cell r="R22">
            <v>0.4</v>
          </cell>
          <cell r="Y22">
            <v>97</v>
          </cell>
          <cell r="Z22">
            <v>15</v>
          </cell>
          <cell r="AC22">
            <v>8.69</v>
          </cell>
          <cell r="AD22">
            <v>6.4</v>
          </cell>
          <cell r="AE22">
            <v>136</v>
          </cell>
          <cell r="AF22">
            <v>4.0999999999999996</v>
          </cell>
          <cell r="AG22">
            <v>95</v>
          </cell>
          <cell r="AH22">
            <v>10.5</v>
          </cell>
          <cell r="AJ22">
            <v>5.8</v>
          </cell>
          <cell r="AW22">
            <v>95</v>
          </cell>
          <cell r="AX22">
            <v>29.3</v>
          </cell>
          <cell r="AY22">
            <v>32.6</v>
          </cell>
          <cell r="AZ22">
            <v>14</v>
          </cell>
          <cell r="BI22">
            <v>0.85</v>
          </cell>
        </row>
        <row r="23">
          <cell r="D23" t="str">
            <v>尤月湄</v>
          </cell>
          <cell r="E23" t="str">
            <v>U510</v>
          </cell>
          <cell r="F23">
            <v>1120406</v>
          </cell>
          <cell r="G23">
            <v>10.23</v>
          </cell>
          <cell r="H23">
            <v>2.91</v>
          </cell>
          <cell r="I23">
            <v>9.6</v>
          </cell>
          <cell r="J23">
            <v>27.5</v>
          </cell>
          <cell r="K23">
            <v>94.5</v>
          </cell>
          <cell r="L23">
            <v>219</v>
          </cell>
          <cell r="N23">
            <v>4</v>
          </cell>
          <cell r="O23">
            <v>12</v>
          </cell>
          <cell r="P23">
            <v>8</v>
          </cell>
          <cell r="Q23">
            <v>29</v>
          </cell>
          <cell r="R23">
            <v>0.5</v>
          </cell>
          <cell r="Y23">
            <v>122</v>
          </cell>
          <cell r="Z23">
            <v>37</v>
          </cell>
          <cell r="AC23">
            <v>9.5500000000000007</v>
          </cell>
          <cell r="AD23">
            <v>5</v>
          </cell>
          <cell r="AE23">
            <v>139</v>
          </cell>
          <cell r="AF23">
            <v>5.3</v>
          </cell>
          <cell r="AG23">
            <v>98</v>
          </cell>
          <cell r="AH23">
            <v>9</v>
          </cell>
          <cell r="AJ23">
            <v>5.9</v>
          </cell>
          <cell r="AW23">
            <v>98</v>
          </cell>
          <cell r="AX23">
            <v>33</v>
          </cell>
          <cell r="AY23">
            <v>34.9</v>
          </cell>
          <cell r="AZ23">
            <v>12.3</v>
          </cell>
          <cell r="BI23">
            <v>0.7</v>
          </cell>
        </row>
        <row r="24">
          <cell r="D24" t="str">
            <v>鄭許月嬌</v>
          </cell>
          <cell r="E24" t="str">
            <v>U511</v>
          </cell>
          <cell r="F24">
            <v>1120406</v>
          </cell>
          <cell r="G24">
            <v>7.57</v>
          </cell>
          <cell r="H24">
            <v>3.1</v>
          </cell>
          <cell r="I24">
            <v>10.4</v>
          </cell>
          <cell r="J24">
            <v>32.9</v>
          </cell>
          <cell r="K24">
            <v>106.1</v>
          </cell>
          <cell r="L24">
            <v>208</v>
          </cell>
          <cell r="N24">
            <v>3.9</v>
          </cell>
          <cell r="O24">
            <v>15</v>
          </cell>
          <cell r="P24">
            <v>10</v>
          </cell>
          <cell r="Q24">
            <v>91</v>
          </cell>
          <cell r="R24">
            <v>0.6</v>
          </cell>
          <cell r="Y24">
            <v>83</v>
          </cell>
          <cell r="Z24">
            <v>20</v>
          </cell>
          <cell r="AC24">
            <v>8.73</v>
          </cell>
          <cell r="AD24">
            <v>6.6</v>
          </cell>
          <cell r="AE24">
            <v>138</v>
          </cell>
          <cell r="AF24">
            <v>5.0999999999999996</v>
          </cell>
          <cell r="AG24">
            <v>99</v>
          </cell>
          <cell r="AH24">
            <v>10.3</v>
          </cell>
          <cell r="AJ24">
            <v>5.7</v>
          </cell>
          <cell r="AW24">
            <v>99</v>
          </cell>
          <cell r="AX24">
            <v>33.5</v>
          </cell>
          <cell r="AY24">
            <v>31.6</v>
          </cell>
          <cell r="AZ24">
            <v>13.4</v>
          </cell>
          <cell r="BI24">
            <v>0.76</v>
          </cell>
        </row>
        <row r="25">
          <cell r="D25" t="str">
            <v>陳良雄</v>
          </cell>
          <cell r="E25" t="str">
            <v>B503</v>
          </cell>
          <cell r="F25">
            <v>1120406</v>
          </cell>
          <cell r="G25">
            <v>7.2</v>
          </cell>
          <cell r="H25">
            <v>4.33</v>
          </cell>
          <cell r="I25">
            <v>13.3</v>
          </cell>
          <cell r="J25">
            <v>42.2</v>
          </cell>
          <cell r="K25">
            <v>97.5</v>
          </cell>
          <cell r="L25">
            <v>219</v>
          </cell>
          <cell r="N25">
            <v>4</v>
          </cell>
          <cell r="O25">
            <v>8</v>
          </cell>
          <cell r="P25">
            <v>5</v>
          </cell>
          <cell r="Q25">
            <v>63</v>
          </cell>
          <cell r="R25">
            <v>0.7</v>
          </cell>
          <cell r="Y25">
            <v>56</v>
          </cell>
          <cell r="Z25">
            <v>16</v>
          </cell>
          <cell r="AC25">
            <v>9.3000000000000007</v>
          </cell>
          <cell r="AD25">
            <v>6.6</v>
          </cell>
          <cell r="AE25">
            <v>139</v>
          </cell>
          <cell r="AF25">
            <v>4</v>
          </cell>
          <cell r="AG25">
            <v>99</v>
          </cell>
          <cell r="AH25">
            <v>8.8000000000000007</v>
          </cell>
          <cell r="AJ25">
            <v>4.5999999999999996</v>
          </cell>
          <cell r="AW25">
            <v>99</v>
          </cell>
          <cell r="AX25">
            <v>30.7</v>
          </cell>
          <cell r="AY25">
            <v>31.5</v>
          </cell>
          <cell r="AZ25">
            <v>13.2</v>
          </cell>
          <cell r="BI25">
            <v>0.71</v>
          </cell>
        </row>
        <row r="26">
          <cell r="D26" t="str">
            <v>鄭連有</v>
          </cell>
          <cell r="E26" t="str">
            <v>B505</v>
          </cell>
          <cell r="F26">
            <v>1120406</v>
          </cell>
          <cell r="G26">
            <v>4.57</v>
          </cell>
          <cell r="H26">
            <v>3.98</v>
          </cell>
          <cell r="I26">
            <v>11.6</v>
          </cell>
          <cell r="J26">
            <v>36</v>
          </cell>
          <cell r="K26">
            <v>90.5</v>
          </cell>
          <cell r="L26">
            <v>134</v>
          </cell>
          <cell r="N26">
            <v>3.9</v>
          </cell>
          <cell r="O26">
            <v>8</v>
          </cell>
          <cell r="P26">
            <v>9</v>
          </cell>
          <cell r="Q26">
            <v>65</v>
          </cell>
          <cell r="R26">
            <v>0.6</v>
          </cell>
          <cell r="Y26">
            <v>76</v>
          </cell>
          <cell r="Z26">
            <v>17</v>
          </cell>
          <cell r="AC26">
            <v>7.97</v>
          </cell>
          <cell r="AD26">
            <v>5.6</v>
          </cell>
          <cell r="AE26">
            <v>140</v>
          </cell>
          <cell r="AF26">
            <v>5.2</v>
          </cell>
          <cell r="AG26">
            <v>100</v>
          </cell>
          <cell r="AH26">
            <v>8.8000000000000007</v>
          </cell>
          <cell r="AJ26">
            <v>4.5999999999999996</v>
          </cell>
          <cell r="AW26">
            <v>100</v>
          </cell>
          <cell r="AX26">
            <v>29.1</v>
          </cell>
          <cell r="AY26">
            <v>32.200000000000003</v>
          </cell>
          <cell r="AZ26">
            <v>13.7</v>
          </cell>
          <cell r="BI26">
            <v>0.78</v>
          </cell>
        </row>
        <row r="27">
          <cell r="D27" t="str">
            <v>呂理深</v>
          </cell>
          <cell r="E27" t="str">
            <v>B508</v>
          </cell>
          <cell r="F27">
            <v>1120406</v>
          </cell>
          <cell r="G27">
            <v>8.25</v>
          </cell>
          <cell r="H27">
            <v>3.28</v>
          </cell>
          <cell r="I27">
            <v>9.9</v>
          </cell>
          <cell r="J27">
            <v>30</v>
          </cell>
          <cell r="K27">
            <v>91.5</v>
          </cell>
          <cell r="L27">
            <v>212</v>
          </cell>
          <cell r="N27">
            <v>4.0999999999999996</v>
          </cell>
          <cell r="O27">
            <v>18</v>
          </cell>
          <cell r="P27">
            <v>21</v>
          </cell>
          <cell r="Q27">
            <v>61</v>
          </cell>
          <cell r="R27">
            <v>0.7</v>
          </cell>
          <cell r="Y27">
            <v>78</v>
          </cell>
          <cell r="Z27">
            <v>22</v>
          </cell>
          <cell r="AC27">
            <v>10.4</v>
          </cell>
          <cell r="AD27">
            <v>7.1</v>
          </cell>
          <cell r="AE27">
            <v>134</v>
          </cell>
          <cell r="AF27">
            <v>5.4</v>
          </cell>
          <cell r="AH27">
            <v>9.1</v>
          </cell>
          <cell r="AJ27">
            <v>6.5</v>
          </cell>
          <cell r="AX27">
            <v>30.2</v>
          </cell>
          <cell r="AY27">
            <v>33</v>
          </cell>
          <cell r="AZ27">
            <v>13.5</v>
          </cell>
          <cell r="BI27">
            <v>0.72</v>
          </cell>
        </row>
        <row r="28">
          <cell r="D28" t="str">
            <v>洪博夫</v>
          </cell>
          <cell r="E28" t="str">
            <v>U225</v>
          </cell>
          <cell r="F28">
            <v>1120403</v>
          </cell>
          <cell r="G28">
            <v>7.74</v>
          </cell>
          <cell r="H28">
            <v>3.32</v>
          </cell>
          <cell r="I28">
            <v>10.199999999999999</v>
          </cell>
          <cell r="J28">
            <v>31</v>
          </cell>
          <cell r="K28">
            <v>93.4</v>
          </cell>
          <cell r="L28">
            <v>209</v>
          </cell>
          <cell r="N28">
            <v>3.5</v>
          </cell>
          <cell r="O28">
            <v>16</v>
          </cell>
          <cell r="P28">
            <v>12</v>
          </cell>
          <cell r="Q28">
            <v>77</v>
          </cell>
          <cell r="R28">
            <v>0.7</v>
          </cell>
          <cell r="Y28">
            <v>43</v>
          </cell>
          <cell r="Z28">
            <v>11</v>
          </cell>
          <cell r="AC28">
            <v>7.29</v>
          </cell>
          <cell r="AD28">
            <v>5.0999999999999996</v>
          </cell>
          <cell r="AE28">
            <v>132</v>
          </cell>
          <cell r="AF28">
            <v>3.3</v>
          </cell>
          <cell r="AG28">
            <v>96</v>
          </cell>
          <cell r="AH28">
            <v>9.8000000000000007</v>
          </cell>
          <cell r="AJ28">
            <v>3.8</v>
          </cell>
          <cell r="AW28">
            <v>96</v>
          </cell>
          <cell r="AX28">
            <v>30.7</v>
          </cell>
          <cell r="AY28">
            <v>32.9</v>
          </cell>
          <cell r="AZ28">
            <v>14.6</v>
          </cell>
          <cell r="BI28">
            <v>0.74</v>
          </cell>
        </row>
        <row r="29">
          <cell r="D29" t="str">
            <v>林進福</v>
          </cell>
          <cell r="E29" t="str">
            <v>U503</v>
          </cell>
          <cell r="F29">
            <v>1120406</v>
          </cell>
          <cell r="G29">
            <v>7.34</v>
          </cell>
          <cell r="H29">
            <v>2.02</v>
          </cell>
          <cell r="I29">
            <v>7.7</v>
          </cell>
          <cell r="J29">
            <v>22.9</v>
          </cell>
          <cell r="K29">
            <v>113.4</v>
          </cell>
          <cell r="L29">
            <v>151</v>
          </cell>
          <cell r="N29">
            <v>4</v>
          </cell>
          <cell r="O29">
            <v>19</v>
          </cell>
          <cell r="P29">
            <v>12</v>
          </cell>
          <cell r="Q29">
            <v>101</v>
          </cell>
          <cell r="R29">
            <v>0.8</v>
          </cell>
          <cell r="Y29">
            <v>90</v>
          </cell>
          <cell r="Z29">
            <v>22</v>
          </cell>
          <cell r="AC29">
            <v>8.9600000000000009</v>
          </cell>
          <cell r="AD29">
            <v>7.6</v>
          </cell>
          <cell r="AE29">
            <v>141</v>
          </cell>
          <cell r="AF29">
            <v>3.3</v>
          </cell>
          <cell r="AH29">
            <v>8.3000000000000007</v>
          </cell>
          <cell r="AJ29">
            <v>4</v>
          </cell>
          <cell r="AX29">
            <v>38.1</v>
          </cell>
          <cell r="AY29">
            <v>33.6</v>
          </cell>
          <cell r="AZ29">
            <v>15.3</v>
          </cell>
          <cell r="BI29">
            <v>0.76</v>
          </cell>
        </row>
        <row r="30">
          <cell r="D30" t="str">
            <v>陳明照</v>
          </cell>
          <cell r="E30" t="str">
            <v>U506</v>
          </cell>
          <cell r="F30">
            <v>1120406</v>
          </cell>
          <cell r="G30">
            <v>5.34</v>
          </cell>
          <cell r="H30">
            <v>4.34</v>
          </cell>
          <cell r="I30">
            <v>8.8000000000000007</v>
          </cell>
          <cell r="J30">
            <v>29.6</v>
          </cell>
          <cell r="K30">
            <v>68.2</v>
          </cell>
          <cell r="L30">
            <v>166</v>
          </cell>
          <cell r="N30">
            <v>3.7</v>
          </cell>
          <cell r="O30">
            <v>15</v>
          </cell>
          <cell r="P30">
            <v>13</v>
          </cell>
          <cell r="Q30">
            <v>68</v>
          </cell>
          <cell r="R30">
            <v>0.6</v>
          </cell>
          <cell r="Y30">
            <v>64</v>
          </cell>
          <cell r="Z30">
            <v>18</v>
          </cell>
          <cell r="AC30">
            <v>8.07</v>
          </cell>
          <cell r="AD30">
            <v>6.6</v>
          </cell>
          <cell r="AE30">
            <v>138</v>
          </cell>
          <cell r="AF30">
            <v>3.8</v>
          </cell>
          <cell r="AH30">
            <v>7.2</v>
          </cell>
          <cell r="AJ30">
            <v>5.4</v>
          </cell>
          <cell r="AX30">
            <v>20.3</v>
          </cell>
          <cell r="AY30">
            <v>29.7</v>
          </cell>
          <cell r="AZ30">
            <v>15.3</v>
          </cell>
          <cell r="BI30">
            <v>0.72</v>
          </cell>
        </row>
        <row r="31">
          <cell r="D31" t="str">
            <v>吳笑治</v>
          </cell>
          <cell r="E31" t="str">
            <v>B427</v>
          </cell>
          <cell r="F31">
            <v>1120406</v>
          </cell>
          <cell r="G31">
            <v>6.01</v>
          </cell>
          <cell r="H31">
            <v>4.13</v>
          </cell>
          <cell r="I31">
            <v>12.6</v>
          </cell>
          <cell r="J31">
            <v>38.799999999999997</v>
          </cell>
          <cell r="K31">
            <v>93.9</v>
          </cell>
          <cell r="L31">
            <v>257</v>
          </cell>
          <cell r="N31">
            <v>3.8</v>
          </cell>
          <cell r="O31">
            <v>14</v>
          </cell>
          <cell r="P31">
            <v>10</v>
          </cell>
          <cell r="Q31">
            <v>117</v>
          </cell>
          <cell r="R31">
            <v>0.6</v>
          </cell>
          <cell r="Y31">
            <v>79</v>
          </cell>
          <cell r="Z31">
            <v>19</v>
          </cell>
          <cell r="AC31">
            <v>9.93</v>
          </cell>
          <cell r="AD31">
            <v>7.9</v>
          </cell>
          <cell r="AE31">
            <v>135</v>
          </cell>
          <cell r="AF31">
            <v>5.3</v>
          </cell>
          <cell r="AH31">
            <v>11</v>
          </cell>
          <cell r="AJ31">
            <v>5.4</v>
          </cell>
          <cell r="AX31">
            <v>30.5</v>
          </cell>
          <cell r="AY31">
            <v>32.5</v>
          </cell>
          <cell r="AZ31">
            <v>12.5</v>
          </cell>
          <cell r="BI31">
            <v>0.76</v>
          </cell>
        </row>
        <row r="32">
          <cell r="D32" t="str">
            <v>鄭蔡碧玉</v>
          </cell>
          <cell r="E32" t="str">
            <v>B410</v>
          </cell>
          <cell r="F32">
            <v>1120406</v>
          </cell>
          <cell r="G32">
            <v>4.05</v>
          </cell>
          <cell r="H32">
            <v>4.1100000000000003</v>
          </cell>
          <cell r="I32">
            <v>11.4</v>
          </cell>
          <cell r="J32">
            <v>34.9</v>
          </cell>
          <cell r="K32">
            <v>84.9</v>
          </cell>
          <cell r="L32">
            <v>165</v>
          </cell>
          <cell r="N32">
            <v>3.5</v>
          </cell>
          <cell r="O32">
            <v>13</v>
          </cell>
          <cell r="P32">
            <v>6</v>
          </cell>
          <cell r="Q32">
            <v>48</v>
          </cell>
          <cell r="R32">
            <v>0.6</v>
          </cell>
          <cell r="Y32">
            <v>46</v>
          </cell>
          <cell r="Z32">
            <v>9</v>
          </cell>
          <cell r="AC32">
            <v>6.24</v>
          </cell>
          <cell r="AD32">
            <v>4.8</v>
          </cell>
          <cell r="AE32">
            <v>137</v>
          </cell>
          <cell r="AF32">
            <v>4.7</v>
          </cell>
          <cell r="AG32">
            <v>100</v>
          </cell>
          <cell r="AH32">
            <v>8.8000000000000007</v>
          </cell>
          <cell r="AJ32">
            <v>3.6</v>
          </cell>
          <cell r="AW32">
            <v>100</v>
          </cell>
          <cell r="AX32">
            <v>27.7</v>
          </cell>
          <cell r="AY32">
            <v>32.700000000000003</v>
          </cell>
          <cell r="AZ32">
            <v>14.2</v>
          </cell>
          <cell r="BI32">
            <v>0.8</v>
          </cell>
        </row>
        <row r="33">
          <cell r="D33" t="str">
            <v>游福全</v>
          </cell>
          <cell r="E33" t="str">
            <v>B411</v>
          </cell>
          <cell r="F33">
            <v>1120406</v>
          </cell>
          <cell r="G33">
            <v>4.5199999999999996</v>
          </cell>
          <cell r="H33">
            <v>2.97</v>
          </cell>
          <cell r="I33">
            <v>9.6999999999999993</v>
          </cell>
          <cell r="J33">
            <v>29.6</v>
          </cell>
          <cell r="K33">
            <v>99.7</v>
          </cell>
          <cell r="L33">
            <v>171</v>
          </cell>
          <cell r="N33">
            <v>3.9</v>
          </cell>
          <cell r="O33">
            <v>33</v>
          </cell>
          <cell r="P33">
            <v>20</v>
          </cell>
          <cell r="Q33">
            <v>28</v>
          </cell>
          <cell r="R33">
            <v>0.8</v>
          </cell>
          <cell r="Y33">
            <v>51</v>
          </cell>
          <cell r="Z33">
            <v>11</v>
          </cell>
          <cell r="AC33">
            <v>11.43</v>
          </cell>
          <cell r="AD33">
            <v>6.2</v>
          </cell>
          <cell r="AE33">
            <v>139</v>
          </cell>
          <cell r="AF33">
            <v>5.0999999999999996</v>
          </cell>
          <cell r="AH33">
            <v>8.9</v>
          </cell>
          <cell r="AJ33">
            <v>2.5</v>
          </cell>
          <cell r="AX33">
            <v>32.700000000000003</v>
          </cell>
          <cell r="AY33">
            <v>32.799999999999997</v>
          </cell>
          <cell r="AZ33">
            <v>13</v>
          </cell>
          <cell r="BI33">
            <v>0.78</v>
          </cell>
        </row>
        <row r="34">
          <cell r="D34" t="str">
            <v>王品森</v>
          </cell>
          <cell r="E34" t="str">
            <v>B412</v>
          </cell>
          <cell r="F34">
            <v>1120406</v>
          </cell>
          <cell r="G34">
            <v>5.57</v>
          </cell>
          <cell r="H34">
            <v>4.0199999999999996</v>
          </cell>
          <cell r="I34">
            <v>12</v>
          </cell>
          <cell r="J34">
            <v>36.799999999999997</v>
          </cell>
          <cell r="K34">
            <v>91.5</v>
          </cell>
          <cell r="L34">
            <v>205</v>
          </cell>
          <cell r="N34">
            <v>4.3</v>
          </cell>
          <cell r="O34">
            <v>11</v>
          </cell>
          <cell r="P34">
            <v>6</v>
          </cell>
          <cell r="Q34">
            <v>51</v>
          </cell>
          <cell r="R34">
            <v>0.8</v>
          </cell>
          <cell r="Y34">
            <v>58</v>
          </cell>
          <cell r="Z34">
            <v>15</v>
          </cell>
          <cell r="AC34">
            <v>13.9</v>
          </cell>
          <cell r="AD34">
            <v>7.2</v>
          </cell>
          <cell r="AE34">
            <v>139</v>
          </cell>
          <cell r="AF34">
            <v>4.5999999999999996</v>
          </cell>
          <cell r="AH34">
            <v>8.9</v>
          </cell>
          <cell r="AJ34">
            <v>5.7</v>
          </cell>
          <cell r="AX34">
            <v>29.9</v>
          </cell>
          <cell r="AY34">
            <v>32.6</v>
          </cell>
          <cell r="AZ34">
            <v>14.3</v>
          </cell>
          <cell r="BI34">
            <v>0.74</v>
          </cell>
        </row>
        <row r="35">
          <cell r="D35" t="str">
            <v>林賢芳</v>
          </cell>
          <cell r="E35" t="str">
            <v>B509</v>
          </cell>
          <cell r="F35">
            <v>1120406</v>
          </cell>
          <cell r="G35">
            <v>10.78</v>
          </cell>
          <cell r="H35">
            <v>3.88</v>
          </cell>
          <cell r="I35">
            <v>12.2</v>
          </cell>
          <cell r="J35">
            <v>36.9</v>
          </cell>
          <cell r="K35">
            <v>95.1</v>
          </cell>
          <cell r="L35">
            <v>182</v>
          </cell>
          <cell r="N35">
            <v>4.3</v>
          </cell>
          <cell r="O35">
            <v>15</v>
          </cell>
          <cell r="P35">
            <v>12</v>
          </cell>
          <cell r="Q35">
            <v>101</v>
          </cell>
          <cell r="R35">
            <v>0.5</v>
          </cell>
          <cell r="Y35">
            <v>76</v>
          </cell>
          <cell r="Z35">
            <v>26</v>
          </cell>
          <cell r="AC35">
            <v>10.77</v>
          </cell>
          <cell r="AD35">
            <v>7</v>
          </cell>
          <cell r="AE35">
            <v>138</v>
          </cell>
          <cell r="AF35">
            <v>4.4000000000000004</v>
          </cell>
          <cell r="AG35">
            <v>99</v>
          </cell>
          <cell r="AH35">
            <v>9</v>
          </cell>
          <cell r="AJ35">
            <v>4.0999999999999996</v>
          </cell>
          <cell r="AW35">
            <v>99</v>
          </cell>
          <cell r="AX35">
            <v>31.4</v>
          </cell>
          <cell r="AY35">
            <v>33.1</v>
          </cell>
          <cell r="AZ35">
            <v>13.9</v>
          </cell>
          <cell r="BI35">
            <v>0.66</v>
          </cell>
        </row>
        <row r="36">
          <cell r="D36" t="str">
            <v>劉新清</v>
          </cell>
          <cell r="E36" t="str">
            <v>B527</v>
          </cell>
          <cell r="F36">
            <v>1120406</v>
          </cell>
          <cell r="G36">
            <v>3.89</v>
          </cell>
          <cell r="H36">
            <v>3.3</v>
          </cell>
          <cell r="I36">
            <v>11</v>
          </cell>
          <cell r="J36">
            <v>31.6</v>
          </cell>
          <cell r="K36">
            <v>95.8</v>
          </cell>
          <cell r="L36">
            <v>127</v>
          </cell>
          <cell r="N36">
            <v>4.2</v>
          </cell>
          <cell r="O36">
            <v>19</v>
          </cell>
          <cell r="P36">
            <v>12</v>
          </cell>
          <cell r="Q36">
            <v>93</v>
          </cell>
          <cell r="R36">
            <v>0.8</v>
          </cell>
          <cell r="Y36">
            <v>86</v>
          </cell>
          <cell r="Z36">
            <v>29</v>
          </cell>
          <cell r="AC36">
            <v>11.18</v>
          </cell>
          <cell r="AD36">
            <v>5.9</v>
          </cell>
          <cell r="AE36">
            <v>136</v>
          </cell>
          <cell r="AF36">
            <v>4.2</v>
          </cell>
          <cell r="AG36">
            <v>97</v>
          </cell>
          <cell r="AH36">
            <v>8.6999999999999993</v>
          </cell>
          <cell r="AJ36">
            <v>4.3</v>
          </cell>
          <cell r="AW36">
            <v>97</v>
          </cell>
          <cell r="AX36">
            <v>33.299999999999997</v>
          </cell>
          <cell r="AY36">
            <v>34.799999999999997</v>
          </cell>
          <cell r="AZ36">
            <v>13.3</v>
          </cell>
          <cell r="BI36">
            <v>0.66</v>
          </cell>
        </row>
        <row r="37">
          <cell r="D37" t="str">
            <v>簡茂松</v>
          </cell>
          <cell r="E37" t="str">
            <v>B510</v>
          </cell>
          <cell r="F37">
            <v>1120406</v>
          </cell>
          <cell r="G37">
            <v>6.66</v>
          </cell>
          <cell r="H37">
            <v>3.78</v>
          </cell>
          <cell r="I37">
            <v>11.6</v>
          </cell>
          <cell r="J37">
            <v>34.5</v>
          </cell>
          <cell r="K37">
            <v>91.3</v>
          </cell>
          <cell r="L37">
            <v>149</v>
          </cell>
          <cell r="N37">
            <v>4</v>
          </cell>
          <cell r="O37">
            <v>17</v>
          </cell>
          <cell r="P37">
            <v>16</v>
          </cell>
          <cell r="Q37">
            <v>56</v>
          </cell>
          <cell r="R37">
            <v>0.5</v>
          </cell>
          <cell r="Y37">
            <v>75</v>
          </cell>
          <cell r="Z37">
            <v>16</v>
          </cell>
          <cell r="AC37">
            <v>12.35</v>
          </cell>
          <cell r="AD37">
            <v>8.3000000000000007</v>
          </cell>
          <cell r="AE37">
            <v>136</v>
          </cell>
          <cell r="AF37">
            <v>4.5999999999999996</v>
          </cell>
          <cell r="AH37">
            <v>9.6999999999999993</v>
          </cell>
          <cell r="AJ37">
            <v>3.9</v>
          </cell>
          <cell r="AX37">
            <v>30.7</v>
          </cell>
          <cell r="AY37">
            <v>33.6</v>
          </cell>
          <cell r="AZ37">
            <v>14</v>
          </cell>
          <cell r="BI37">
            <v>0.79</v>
          </cell>
        </row>
        <row r="38">
          <cell r="D38" t="str">
            <v>吳胡秋妹</v>
          </cell>
          <cell r="E38" t="str">
            <v>B511</v>
          </cell>
          <cell r="F38">
            <v>1120406</v>
          </cell>
          <cell r="G38">
            <v>6.18</v>
          </cell>
          <cell r="H38">
            <v>4.1399999999999997</v>
          </cell>
          <cell r="I38">
            <v>9.8000000000000007</v>
          </cell>
          <cell r="J38">
            <v>32.799999999999997</v>
          </cell>
          <cell r="K38">
            <v>79.2</v>
          </cell>
          <cell r="L38">
            <v>220</v>
          </cell>
          <cell r="N38">
            <v>3.6</v>
          </cell>
          <cell r="O38">
            <v>12</v>
          </cell>
          <cell r="P38">
            <v>6</v>
          </cell>
          <cell r="Q38">
            <v>65</v>
          </cell>
          <cell r="R38">
            <v>0.5</v>
          </cell>
          <cell r="Y38">
            <v>56</v>
          </cell>
          <cell r="Z38">
            <v>13</v>
          </cell>
          <cell r="AC38">
            <v>8.58</v>
          </cell>
          <cell r="AD38">
            <v>5.9</v>
          </cell>
          <cell r="AE38">
            <v>141</v>
          </cell>
          <cell r="AF38">
            <v>4.8</v>
          </cell>
          <cell r="AG38">
            <v>100</v>
          </cell>
          <cell r="AH38">
            <v>10.5</v>
          </cell>
          <cell r="AJ38">
            <v>4.4000000000000004</v>
          </cell>
          <cell r="AW38">
            <v>100</v>
          </cell>
          <cell r="AX38">
            <v>23.7</v>
          </cell>
          <cell r="AY38">
            <v>29.9</v>
          </cell>
          <cell r="AZ38">
            <v>14.7</v>
          </cell>
          <cell r="BI38">
            <v>0.77</v>
          </cell>
        </row>
        <row r="39">
          <cell r="D39" t="str">
            <v>趙黃秀珍</v>
          </cell>
          <cell r="E39" t="str">
            <v>B512</v>
          </cell>
          <cell r="F39">
            <v>1120406</v>
          </cell>
          <cell r="G39">
            <v>5.0599999999999996</v>
          </cell>
          <cell r="H39">
            <v>3</v>
          </cell>
          <cell r="I39">
            <v>9.3000000000000007</v>
          </cell>
          <cell r="J39">
            <v>28.2</v>
          </cell>
          <cell r="K39">
            <v>94</v>
          </cell>
          <cell r="L39">
            <v>163</v>
          </cell>
          <cell r="N39">
            <v>3.6</v>
          </cell>
          <cell r="O39">
            <v>8</v>
          </cell>
          <cell r="P39">
            <v>5</v>
          </cell>
          <cell r="Q39">
            <v>78</v>
          </cell>
          <cell r="R39">
            <v>0.6</v>
          </cell>
          <cell r="Y39">
            <v>61</v>
          </cell>
          <cell r="Z39">
            <v>12</v>
          </cell>
          <cell r="AC39">
            <v>8.3000000000000007</v>
          </cell>
          <cell r="AD39">
            <v>6.9</v>
          </cell>
          <cell r="AE39">
            <v>134</v>
          </cell>
          <cell r="AF39">
            <v>3.3</v>
          </cell>
          <cell r="AG39">
            <v>97</v>
          </cell>
          <cell r="AH39">
            <v>10.7</v>
          </cell>
          <cell r="AJ39">
            <v>6.6</v>
          </cell>
          <cell r="AW39">
            <v>97</v>
          </cell>
          <cell r="AX39">
            <v>31</v>
          </cell>
          <cell r="AY39">
            <v>33</v>
          </cell>
          <cell r="AZ39">
            <v>13.2</v>
          </cell>
          <cell r="BI39">
            <v>0.8</v>
          </cell>
        </row>
        <row r="40">
          <cell r="D40" t="str">
            <v>林瑞枝</v>
          </cell>
          <cell r="E40" t="str">
            <v>U410</v>
          </cell>
          <cell r="F40">
            <v>1120406</v>
          </cell>
          <cell r="G40">
            <v>4.18</v>
          </cell>
          <cell r="H40">
            <v>3.89</v>
          </cell>
          <cell r="I40">
            <v>12.4</v>
          </cell>
          <cell r="J40">
            <v>38.200000000000003</v>
          </cell>
          <cell r="K40">
            <v>98.2</v>
          </cell>
          <cell r="L40">
            <v>175</v>
          </cell>
          <cell r="N40">
            <v>3.9</v>
          </cell>
          <cell r="O40">
            <v>15</v>
          </cell>
          <cell r="P40">
            <v>11</v>
          </cell>
          <cell r="Q40">
            <v>101</v>
          </cell>
          <cell r="R40">
            <v>0.5</v>
          </cell>
          <cell r="Y40">
            <v>66</v>
          </cell>
          <cell r="Z40">
            <v>14</v>
          </cell>
          <cell r="AC40">
            <v>11.16</v>
          </cell>
          <cell r="AD40">
            <v>6.4</v>
          </cell>
          <cell r="AE40">
            <v>136</v>
          </cell>
          <cell r="AF40">
            <v>4.7</v>
          </cell>
          <cell r="AH40">
            <v>11.3</v>
          </cell>
          <cell r="AJ40">
            <v>5.8</v>
          </cell>
          <cell r="AX40">
            <v>31.9</v>
          </cell>
          <cell r="AY40">
            <v>32.5</v>
          </cell>
          <cell r="AZ40">
            <v>13.6</v>
          </cell>
          <cell r="BI40">
            <v>0.79</v>
          </cell>
        </row>
        <row r="41">
          <cell r="D41" t="str">
            <v>林高忠</v>
          </cell>
          <cell r="E41" t="str">
            <v>U415</v>
          </cell>
          <cell r="F41">
            <v>1120406</v>
          </cell>
          <cell r="G41">
            <v>7.12</v>
          </cell>
          <cell r="H41">
            <v>3.63</v>
          </cell>
          <cell r="I41">
            <v>11.3</v>
          </cell>
          <cell r="J41">
            <v>32.799999999999997</v>
          </cell>
          <cell r="K41">
            <v>90.4</v>
          </cell>
          <cell r="L41">
            <v>184</v>
          </cell>
          <cell r="N41">
            <v>3.9</v>
          </cell>
          <cell r="O41">
            <v>9</v>
          </cell>
          <cell r="P41">
            <v>9</v>
          </cell>
          <cell r="Q41">
            <v>75</v>
          </cell>
          <cell r="R41">
            <v>0.7</v>
          </cell>
          <cell r="Y41">
            <v>61</v>
          </cell>
          <cell r="Z41">
            <v>16</v>
          </cell>
          <cell r="AC41">
            <v>9.1199999999999992</v>
          </cell>
          <cell r="AD41">
            <v>5.9</v>
          </cell>
          <cell r="AE41">
            <v>142</v>
          </cell>
          <cell r="AF41">
            <v>4.4000000000000004</v>
          </cell>
          <cell r="AG41">
            <v>99</v>
          </cell>
          <cell r="AH41">
            <v>10</v>
          </cell>
          <cell r="AJ41">
            <v>5.7</v>
          </cell>
          <cell r="AW41">
            <v>99</v>
          </cell>
          <cell r="AX41">
            <v>31.1</v>
          </cell>
          <cell r="AY41">
            <v>34.5</v>
          </cell>
          <cell r="AZ41">
            <v>13.3</v>
          </cell>
          <cell r="BI41">
            <v>0.74</v>
          </cell>
        </row>
        <row r="42">
          <cell r="D42" t="str">
            <v>陳怡樺</v>
          </cell>
          <cell r="E42" t="str">
            <v>B109</v>
          </cell>
          <cell r="F42">
            <v>1120407</v>
          </cell>
          <cell r="G42">
            <v>6.12</v>
          </cell>
          <cell r="H42">
            <v>3.65</v>
          </cell>
          <cell r="I42">
            <v>10.9</v>
          </cell>
          <cell r="J42">
            <v>34.5</v>
          </cell>
          <cell r="K42">
            <v>94.5</v>
          </cell>
          <cell r="L42">
            <v>198</v>
          </cell>
          <cell r="N42">
            <v>3.7</v>
          </cell>
          <cell r="O42">
            <v>8</v>
          </cell>
          <cell r="P42">
            <v>5</v>
          </cell>
          <cell r="Q42">
            <v>57</v>
          </cell>
          <cell r="R42">
            <v>0.5</v>
          </cell>
          <cell r="Y42">
            <v>74</v>
          </cell>
          <cell r="Z42">
            <v>16</v>
          </cell>
          <cell r="AC42">
            <v>14.19</v>
          </cell>
          <cell r="AD42">
            <v>7.2</v>
          </cell>
          <cell r="AE42">
            <v>137</v>
          </cell>
          <cell r="AF42">
            <v>4.9000000000000004</v>
          </cell>
          <cell r="AH42">
            <v>7.7</v>
          </cell>
          <cell r="AJ42">
            <v>4.5</v>
          </cell>
          <cell r="AX42">
            <v>29.9</v>
          </cell>
          <cell r="AY42">
            <v>31.6</v>
          </cell>
          <cell r="AZ42">
            <v>12.4</v>
          </cell>
          <cell r="BI42">
            <v>0.78</v>
          </cell>
        </row>
        <row r="43">
          <cell r="D43" t="str">
            <v>彭淑妹</v>
          </cell>
          <cell r="E43" t="str">
            <v>B212</v>
          </cell>
          <cell r="F43">
            <v>1120405</v>
          </cell>
          <cell r="G43">
            <v>9.27</v>
          </cell>
          <cell r="H43">
            <v>4.9800000000000004</v>
          </cell>
          <cell r="I43">
            <v>10.9</v>
          </cell>
          <cell r="J43">
            <v>35.9</v>
          </cell>
          <cell r="K43">
            <v>72.099999999999994</v>
          </cell>
          <cell r="L43">
            <v>252</v>
          </cell>
          <cell r="N43">
            <v>4</v>
          </cell>
          <cell r="O43">
            <v>20</v>
          </cell>
          <cell r="P43">
            <v>22</v>
          </cell>
          <cell r="Q43">
            <v>109</v>
          </cell>
          <cell r="R43">
            <v>0.6</v>
          </cell>
          <cell r="Y43">
            <v>80</v>
          </cell>
          <cell r="Z43">
            <v>13</v>
          </cell>
          <cell r="AC43">
            <v>10.07</v>
          </cell>
          <cell r="AD43">
            <v>7.3</v>
          </cell>
          <cell r="AE43">
            <v>142</v>
          </cell>
          <cell r="AF43">
            <v>5.2</v>
          </cell>
          <cell r="AH43">
            <v>9.9</v>
          </cell>
          <cell r="AJ43">
            <v>3.8</v>
          </cell>
          <cell r="AX43">
            <v>21.9</v>
          </cell>
          <cell r="AY43">
            <v>30.4</v>
          </cell>
          <cell r="AZ43">
            <v>16.2</v>
          </cell>
          <cell r="BI43">
            <v>0.84</v>
          </cell>
        </row>
        <row r="44">
          <cell r="D44" t="str">
            <v>徐麗香</v>
          </cell>
          <cell r="E44" t="str">
            <v>B409</v>
          </cell>
          <cell r="F44">
            <v>1120404</v>
          </cell>
          <cell r="G44">
            <v>9.65</v>
          </cell>
          <cell r="H44">
            <v>3.39</v>
          </cell>
          <cell r="I44">
            <v>9.6999999999999993</v>
          </cell>
          <cell r="J44">
            <v>29.9</v>
          </cell>
          <cell r="K44">
            <v>88.2</v>
          </cell>
          <cell r="L44">
            <v>120</v>
          </cell>
          <cell r="N44">
            <v>3.9</v>
          </cell>
          <cell r="O44">
            <v>5</v>
          </cell>
          <cell r="P44">
            <v>5</v>
          </cell>
          <cell r="Q44">
            <v>98</v>
          </cell>
          <cell r="R44">
            <v>0.5</v>
          </cell>
          <cell r="Y44">
            <v>72</v>
          </cell>
          <cell r="Z44">
            <v>14</v>
          </cell>
          <cell r="AC44">
            <v>6.96</v>
          </cell>
          <cell r="AD44">
            <v>6.4</v>
          </cell>
          <cell r="AE44">
            <v>140</v>
          </cell>
          <cell r="AF44">
            <v>4.2</v>
          </cell>
          <cell r="AG44">
            <v>101</v>
          </cell>
          <cell r="AH44">
            <v>8.5</v>
          </cell>
          <cell r="AJ44">
            <v>5.2</v>
          </cell>
          <cell r="AW44">
            <v>101</v>
          </cell>
          <cell r="AX44">
            <v>28.6</v>
          </cell>
          <cell r="AY44">
            <v>32.4</v>
          </cell>
          <cell r="AZ44">
            <v>13.4</v>
          </cell>
          <cell r="BI44">
            <v>0.81</v>
          </cell>
        </row>
        <row r="45">
          <cell r="D45" t="str">
            <v>黃勝堯</v>
          </cell>
          <cell r="E45" t="str">
            <v>B421</v>
          </cell>
          <cell r="F45">
            <v>1120406</v>
          </cell>
          <cell r="G45">
            <v>6.31</v>
          </cell>
          <cell r="H45">
            <v>3.24</v>
          </cell>
          <cell r="I45">
            <v>10.9</v>
          </cell>
          <cell r="J45">
            <v>33.4</v>
          </cell>
          <cell r="K45">
            <v>103.1</v>
          </cell>
          <cell r="L45">
            <v>226</v>
          </cell>
          <cell r="N45">
            <v>3.8</v>
          </cell>
          <cell r="O45">
            <v>13</v>
          </cell>
          <cell r="P45">
            <v>10</v>
          </cell>
          <cell r="Q45">
            <v>46</v>
          </cell>
          <cell r="R45">
            <v>0.4</v>
          </cell>
          <cell r="Y45">
            <v>42</v>
          </cell>
          <cell r="Z45">
            <v>10</v>
          </cell>
          <cell r="AC45">
            <v>8.2899999999999991</v>
          </cell>
          <cell r="AD45">
            <v>5.2</v>
          </cell>
          <cell r="AE45">
            <v>138</v>
          </cell>
          <cell r="AF45">
            <v>4.4000000000000004</v>
          </cell>
          <cell r="AG45">
            <v>97</v>
          </cell>
          <cell r="AH45">
            <v>11</v>
          </cell>
          <cell r="AJ45">
            <v>5</v>
          </cell>
          <cell r="AW45">
            <v>97</v>
          </cell>
          <cell r="AX45">
            <v>33.6</v>
          </cell>
          <cell r="AY45">
            <v>32.6</v>
          </cell>
          <cell r="AZ45">
            <v>16.3</v>
          </cell>
          <cell r="BI45">
            <v>0.76</v>
          </cell>
        </row>
        <row r="46">
          <cell r="D46" t="str">
            <v>劉莉蘭</v>
          </cell>
          <cell r="E46" t="str">
            <v>B423</v>
          </cell>
          <cell r="F46">
            <v>1120406</v>
          </cell>
          <cell r="G46">
            <v>7.52</v>
          </cell>
          <cell r="H46">
            <v>3.71</v>
          </cell>
          <cell r="I46">
            <v>11.6</v>
          </cell>
          <cell r="J46">
            <v>35.200000000000003</v>
          </cell>
          <cell r="K46">
            <v>94.9</v>
          </cell>
          <cell r="L46">
            <v>232</v>
          </cell>
          <cell r="N46">
            <v>4.0999999999999996</v>
          </cell>
          <cell r="O46">
            <v>10</v>
          </cell>
          <cell r="P46">
            <v>9</v>
          </cell>
          <cell r="Q46">
            <v>62</v>
          </cell>
          <cell r="R46">
            <v>0.7</v>
          </cell>
          <cell r="Y46">
            <v>68</v>
          </cell>
          <cell r="Z46">
            <v>16</v>
          </cell>
          <cell r="AC46">
            <v>8.94</v>
          </cell>
          <cell r="AD46">
            <v>6.7</v>
          </cell>
          <cell r="AE46">
            <v>139</v>
          </cell>
          <cell r="AF46">
            <v>3.1</v>
          </cell>
          <cell r="AG46">
            <v>98</v>
          </cell>
          <cell r="AH46">
            <v>10.6</v>
          </cell>
          <cell r="AJ46">
            <v>6</v>
          </cell>
          <cell r="AW46">
            <v>98</v>
          </cell>
          <cell r="AX46">
            <v>31.3</v>
          </cell>
          <cell r="AY46">
            <v>33</v>
          </cell>
          <cell r="AZ46">
            <v>12.8</v>
          </cell>
          <cell r="BI46">
            <v>0.76</v>
          </cell>
        </row>
        <row r="47">
          <cell r="D47" t="str">
            <v>巫淑吟</v>
          </cell>
          <cell r="E47" t="str">
            <v>B425</v>
          </cell>
          <cell r="F47">
            <v>1120406</v>
          </cell>
          <cell r="G47">
            <v>6.89</v>
          </cell>
          <cell r="H47">
            <v>4.1500000000000004</v>
          </cell>
          <cell r="I47">
            <v>11.3</v>
          </cell>
          <cell r="J47">
            <v>36.1</v>
          </cell>
          <cell r="K47">
            <v>87</v>
          </cell>
          <cell r="L47">
            <v>216</v>
          </cell>
          <cell r="N47">
            <v>3.8</v>
          </cell>
          <cell r="O47">
            <v>16</v>
          </cell>
          <cell r="P47">
            <v>15</v>
          </cell>
          <cell r="Q47">
            <v>75</v>
          </cell>
          <cell r="R47">
            <v>0.5</v>
          </cell>
          <cell r="Y47">
            <v>75</v>
          </cell>
          <cell r="Z47">
            <v>19</v>
          </cell>
          <cell r="AC47">
            <v>10.14</v>
          </cell>
          <cell r="AD47">
            <v>7.6</v>
          </cell>
          <cell r="AE47">
            <v>139</v>
          </cell>
          <cell r="AF47">
            <v>4.3</v>
          </cell>
          <cell r="AG47">
            <v>100</v>
          </cell>
          <cell r="AH47">
            <v>9</v>
          </cell>
          <cell r="AJ47">
            <v>5.7</v>
          </cell>
          <cell r="AW47">
            <v>100</v>
          </cell>
          <cell r="AX47">
            <v>27.2</v>
          </cell>
          <cell r="AY47">
            <v>31.3</v>
          </cell>
          <cell r="AZ47">
            <v>14.5</v>
          </cell>
          <cell r="BI47">
            <v>0.75</v>
          </cell>
        </row>
        <row r="48">
          <cell r="D48" t="str">
            <v>游恭麟</v>
          </cell>
          <cell r="E48" t="str">
            <v>B426</v>
          </cell>
          <cell r="F48">
            <v>1120406</v>
          </cell>
          <cell r="G48">
            <v>6.92</v>
          </cell>
          <cell r="H48">
            <v>3.92</v>
          </cell>
          <cell r="I48">
            <v>11.8</v>
          </cell>
          <cell r="J48">
            <v>34.4</v>
          </cell>
          <cell r="K48">
            <v>87.8</v>
          </cell>
          <cell r="L48">
            <v>166</v>
          </cell>
          <cell r="N48">
            <v>4.3</v>
          </cell>
          <cell r="O48">
            <v>8</v>
          </cell>
          <cell r="P48">
            <v>6</v>
          </cell>
          <cell r="Q48">
            <v>86</v>
          </cell>
          <cell r="R48">
            <v>0.5</v>
          </cell>
          <cell r="Y48">
            <v>91</v>
          </cell>
          <cell r="Z48">
            <v>31</v>
          </cell>
          <cell r="AC48">
            <v>10.91</v>
          </cell>
          <cell r="AD48">
            <v>8.4</v>
          </cell>
          <cell r="AE48">
            <v>137</v>
          </cell>
          <cell r="AF48">
            <v>4.5999999999999996</v>
          </cell>
          <cell r="AG48">
            <v>97</v>
          </cell>
          <cell r="AH48">
            <v>8.1</v>
          </cell>
          <cell r="AJ48">
            <v>5.6</v>
          </cell>
          <cell r="AW48">
            <v>97</v>
          </cell>
          <cell r="AX48">
            <v>30.1</v>
          </cell>
          <cell r="AY48">
            <v>34.299999999999997</v>
          </cell>
          <cell r="AZ48">
            <v>11.6</v>
          </cell>
          <cell r="BI48">
            <v>0.66</v>
          </cell>
        </row>
        <row r="49">
          <cell r="D49" t="str">
            <v>郭阿月</v>
          </cell>
          <cell r="E49" t="str">
            <v>U239</v>
          </cell>
          <cell r="F49">
            <v>1120403</v>
          </cell>
          <cell r="G49">
            <v>8.58</v>
          </cell>
          <cell r="H49">
            <v>2.89</v>
          </cell>
          <cell r="I49">
            <v>9.3000000000000007</v>
          </cell>
          <cell r="J49">
            <v>28.5</v>
          </cell>
          <cell r="K49">
            <v>98.6</v>
          </cell>
          <cell r="L49">
            <v>240</v>
          </cell>
          <cell r="N49">
            <v>3.7</v>
          </cell>
          <cell r="O49">
            <v>17</v>
          </cell>
          <cell r="P49">
            <v>11</v>
          </cell>
          <cell r="Q49">
            <v>89</v>
          </cell>
          <cell r="R49">
            <v>0.8</v>
          </cell>
          <cell r="Y49">
            <v>83</v>
          </cell>
          <cell r="Z49">
            <v>20</v>
          </cell>
          <cell r="AC49">
            <v>7.65</v>
          </cell>
          <cell r="AD49">
            <v>6.8</v>
          </cell>
          <cell r="AE49">
            <v>138</v>
          </cell>
          <cell r="AF49">
            <v>4.5</v>
          </cell>
          <cell r="AG49">
            <v>101</v>
          </cell>
          <cell r="AH49">
            <v>8.5</v>
          </cell>
          <cell r="AJ49">
            <v>3.6</v>
          </cell>
          <cell r="AW49">
            <v>101</v>
          </cell>
          <cell r="AX49">
            <v>32.200000000000003</v>
          </cell>
          <cell r="AY49">
            <v>32.6</v>
          </cell>
          <cell r="AZ49">
            <v>15.2</v>
          </cell>
          <cell r="BI49">
            <v>0.76</v>
          </cell>
        </row>
        <row r="50">
          <cell r="D50" t="str">
            <v>陳玉英</v>
          </cell>
          <cell r="E50" t="str">
            <v>U508</v>
          </cell>
          <cell r="F50">
            <v>1120406</v>
          </cell>
          <cell r="G50">
            <v>4.57</v>
          </cell>
          <cell r="H50">
            <v>3.5</v>
          </cell>
          <cell r="I50">
            <v>10.4</v>
          </cell>
          <cell r="J50">
            <v>31.2</v>
          </cell>
          <cell r="K50">
            <v>89.1</v>
          </cell>
          <cell r="L50">
            <v>203</v>
          </cell>
          <cell r="N50">
            <v>3.6</v>
          </cell>
          <cell r="O50">
            <v>12</v>
          </cell>
          <cell r="P50">
            <v>7</v>
          </cell>
          <cell r="Q50">
            <v>86</v>
          </cell>
          <cell r="R50">
            <v>0.6</v>
          </cell>
          <cell r="Y50">
            <v>74</v>
          </cell>
          <cell r="Z50">
            <v>14</v>
          </cell>
          <cell r="AC50">
            <v>6.59</v>
          </cell>
          <cell r="AD50">
            <v>6.8</v>
          </cell>
          <cell r="AE50">
            <v>135</v>
          </cell>
          <cell r="AF50">
            <v>4.5</v>
          </cell>
          <cell r="AG50">
            <v>97</v>
          </cell>
          <cell r="AH50">
            <v>8.8000000000000007</v>
          </cell>
          <cell r="AJ50">
            <v>5.8</v>
          </cell>
          <cell r="AW50">
            <v>97</v>
          </cell>
          <cell r="AX50">
            <v>29.7</v>
          </cell>
          <cell r="AY50">
            <v>33.299999999999997</v>
          </cell>
          <cell r="AZ50">
            <v>13.8</v>
          </cell>
          <cell r="BI50">
            <v>0.81</v>
          </cell>
        </row>
        <row r="51">
          <cell r="D51" t="str">
            <v>葉林素蘭</v>
          </cell>
          <cell r="E51" t="str">
            <v>U517</v>
          </cell>
          <cell r="F51">
            <v>1120406</v>
          </cell>
          <cell r="G51">
            <v>4.4000000000000004</v>
          </cell>
          <cell r="H51">
            <v>3.9</v>
          </cell>
          <cell r="I51">
            <v>10.199999999999999</v>
          </cell>
          <cell r="J51">
            <v>32.9</v>
          </cell>
          <cell r="K51">
            <v>84.4</v>
          </cell>
          <cell r="L51">
            <v>234</v>
          </cell>
          <cell r="N51">
            <v>4</v>
          </cell>
          <cell r="O51">
            <v>14</v>
          </cell>
          <cell r="P51">
            <v>12</v>
          </cell>
          <cell r="Q51">
            <v>47</v>
          </cell>
          <cell r="R51">
            <v>0.4</v>
          </cell>
          <cell r="Y51">
            <v>68</v>
          </cell>
          <cell r="Z51">
            <v>16</v>
          </cell>
          <cell r="AC51">
            <v>8.09</v>
          </cell>
          <cell r="AD51">
            <v>6.6</v>
          </cell>
          <cell r="AE51">
            <v>135</v>
          </cell>
          <cell r="AF51">
            <v>4.5999999999999996</v>
          </cell>
          <cell r="AG51">
            <v>98</v>
          </cell>
          <cell r="AH51">
            <v>9</v>
          </cell>
          <cell r="AJ51">
            <v>4.0999999999999996</v>
          </cell>
          <cell r="AW51">
            <v>98</v>
          </cell>
          <cell r="AX51">
            <v>26.2</v>
          </cell>
          <cell r="AY51">
            <v>31</v>
          </cell>
          <cell r="AZ51">
            <v>14.9</v>
          </cell>
          <cell r="BI51">
            <v>0.76</v>
          </cell>
        </row>
        <row r="52">
          <cell r="D52" t="str">
            <v>葉李足珠</v>
          </cell>
          <cell r="E52" t="str">
            <v>U533</v>
          </cell>
          <cell r="F52">
            <v>1120406</v>
          </cell>
          <cell r="G52">
            <v>7.13</v>
          </cell>
          <cell r="H52">
            <v>3.52</v>
          </cell>
          <cell r="I52">
            <v>10.7</v>
          </cell>
          <cell r="J52">
            <v>32.4</v>
          </cell>
          <cell r="K52">
            <v>92</v>
          </cell>
          <cell r="L52">
            <v>200</v>
          </cell>
          <cell r="N52">
            <v>3.9</v>
          </cell>
          <cell r="O52">
            <v>17</v>
          </cell>
          <cell r="P52">
            <v>10</v>
          </cell>
          <cell r="Q52">
            <v>94</v>
          </cell>
          <cell r="R52">
            <v>0.5</v>
          </cell>
          <cell r="Y52">
            <v>69</v>
          </cell>
          <cell r="Z52">
            <v>20</v>
          </cell>
          <cell r="AC52">
            <v>8.0500000000000007</v>
          </cell>
          <cell r="AD52">
            <v>6.6</v>
          </cell>
          <cell r="AE52">
            <v>139</v>
          </cell>
          <cell r="AF52">
            <v>4.3</v>
          </cell>
          <cell r="AG52">
            <v>97</v>
          </cell>
          <cell r="AH52">
            <v>10.1</v>
          </cell>
          <cell r="AJ52">
            <v>5.3</v>
          </cell>
          <cell r="AW52">
            <v>97</v>
          </cell>
          <cell r="AX52">
            <v>30.4</v>
          </cell>
          <cell r="AY52">
            <v>33</v>
          </cell>
          <cell r="AZ52">
            <v>14.7</v>
          </cell>
          <cell r="BI52">
            <v>0.71</v>
          </cell>
        </row>
        <row r="53">
          <cell r="D53" t="str">
            <v>李富田</v>
          </cell>
          <cell r="E53" t="str">
            <v>B121</v>
          </cell>
          <cell r="F53">
            <v>1120405</v>
          </cell>
          <cell r="G53">
            <v>6.49</v>
          </cell>
          <cell r="H53">
            <v>4</v>
          </cell>
          <cell r="I53">
            <v>12</v>
          </cell>
          <cell r="J53">
            <v>35.9</v>
          </cell>
          <cell r="K53">
            <v>89.8</v>
          </cell>
          <cell r="L53">
            <v>209</v>
          </cell>
          <cell r="N53">
            <v>3.6</v>
          </cell>
          <cell r="O53">
            <v>15</v>
          </cell>
          <cell r="P53">
            <v>12</v>
          </cell>
          <cell r="Q53">
            <v>97</v>
          </cell>
          <cell r="R53">
            <v>0.9</v>
          </cell>
          <cell r="Y53">
            <v>73</v>
          </cell>
          <cell r="Z53">
            <v>20</v>
          </cell>
          <cell r="AC53">
            <v>6.72</v>
          </cell>
          <cell r="AD53">
            <v>5.7</v>
          </cell>
          <cell r="AE53">
            <v>135</v>
          </cell>
          <cell r="AF53">
            <v>4</v>
          </cell>
          <cell r="AG53">
            <v>98</v>
          </cell>
          <cell r="AH53">
            <v>8.1</v>
          </cell>
          <cell r="AJ53">
            <v>4</v>
          </cell>
          <cell r="AW53">
            <v>98</v>
          </cell>
          <cell r="AX53">
            <v>30</v>
          </cell>
          <cell r="AY53">
            <v>33.4</v>
          </cell>
          <cell r="AZ53">
            <v>12.8</v>
          </cell>
          <cell r="BI53">
            <v>0.73</v>
          </cell>
        </row>
        <row r="54">
          <cell r="D54" t="str">
            <v>游黃明媛</v>
          </cell>
          <cell r="E54" t="str">
            <v>B413</v>
          </cell>
          <cell r="F54">
            <v>1120406</v>
          </cell>
          <cell r="G54">
            <v>5.38</v>
          </cell>
          <cell r="H54">
            <v>3.68</v>
          </cell>
          <cell r="I54">
            <v>11.9</v>
          </cell>
          <cell r="J54">
            <v>37</v>
          </cell>
          <cell r="K54">
            <v>100.5</v>
          </cell>
          <cell r="L54">
            <v>139</v>
          </cell>
          <cell r="N54">
            <v>4.0999999999999996</v>
          </cell>
          <cell r="O54">
            <v>18</v>
          </cell>
          <cell r="P54">
            <v>12</v>
          </cell>
          <cell r="Q54">
            <v>66</v>
          </cell>
          <cell r="R54">
            <v>0.5</v>
          </cell>
          <cell r="Y54">
            <v>89</v>
          </cell>
          <cell r="Z54">
            <v>16</v>
          </cell>
          <cell r="AC54">
            <v>9.56</v>
          </cell>
          <cell r="AD54">
            <v>7.7</v>
          </cell>
          <cell r="AE54">
            <v>138</v>
          </cell>
          <cell r="AF54">
            <v>4.9000000000000004</v>
          </cell>
          <cell r="AH54">
            <v>9.9</v>
          </cell>
          <cell r="AJ54">
            <v>3.9</v>
          </cell>
          <cell r="AX54">
            <v>32.299999999999997</v>
          </cell>
          <cell r="AY54">
            <v>32.200000000000003</v>
          </cell>
          <cell r="AZ54">
            <v>14.9</v>
          </cell>
          <cell r="BI54">
            <v>0.82</v>
          </cell>
        </row>
        <row r="55">
          <cell r="D55" t="str">
            <v>戴陳仙妹</v>
          </cell>
          <cell r="E55" t="str">
            <v>B415</v>
          </cell>
          <cell r="F55">
            <v>1120406</v>
          </cell>
          <cell r="G55">
            <v>6.16</v>
          </cell>
          <cell r="H55">
            <v>3.86</v>
          </cell>
          <cell r="I55">
            <v>11.9</v>
          </cell>
          <cell r="J55">
            <v>35.5</v>
          </cell>
          <cell r="K55">
            <v>92</v>
          </cell>
          <cell r="L55">
            <v>182</v>
          </cell>
          <cell r="N55">
            <v>3.5</v>
          </cell>
          <cell r="O55">
            <v>19</v>
          </cell>
          <cell r="P55">
            <v>17</v>
          </cell>
          <cell r="Q55">
            <v>103</v>
          </cell>
          <cell r="R55">
            <v>0.6</v>
          </cell>
          <cell r="Y55">
            <v>45</v>
          </cell>
          <cell r="Z55">
            <v>10</v>
          </cell>
          <cell r="AC55">
            <v>8.17</v>
          </cell>
          <cell r="AD55">
            <v>4.7</v>
          </cell>
          <cell r="AE55">
            <v>137</v>
          </cell>
          <cell r="AF55">
            <v>3.8</v>
          </cell>
          <cell r="AG55">
            <v>100</v>
          </cell>
          <cell r="AH55">
            <v>9.1999999999999993</v>
          </cell>
          <cell r="AJ55">
            <v>3.8</v>
          </cell>
          <cell r="AW55">
            <v>100</v>
          </cell>
          <cell r="AX55">
            <v>30.8</v>
          </cell>
          <cell r="AY55">
            <v>33.5</v>
          </cell>
          <cell r="AZ55">
            <v>13</v>
          </cell>
          <cell r="BI55">
            <v>0.78</v>
          </cell>
        </row>
        <row r="56">
          <cell r="D56" t="str">
            <v>鄭湯明珠</v>
          </cell>
          <cell r="E56" t="str">
            <v>B416</v>
          </cell>
          <cell r="F56">
            <v>1120406</v>
          </cell>
          <cell r="G56">
            <v>5.07</v>
          </cell>
          <cell r="H56">
            <v>3.71</v>
          </cell>
          <cell r="I56">
            <v>10.9</v>
          </cell>
          <cell r="J56">
            <v>31.6</v>
          </cell>
          <cell r="K56">
            <v>85.2</v>
          </cell>
          <cell r="L56">
            <v>169</v>
          </cell>
          <cell r="N56">
            <v>4.3</v>
          </cell>
          <cell r="O56">
            <v>18</v>
          </cell>
          <cell r="P56">
            <v>12</v>
          </cell>
          <cell r="Q56">
            <v>69</v>
          </cell>
          <cell r="R56">
            <v>0.8</v>
          </cell>
          <cell r="Y56">
            <v>77</v>
          </cell>
          <cell r="Z56">
            <v>16</v>
          </cell>
          <cell r="AC56">
            <v>9.89</v>
          </cell>
          <cell r="AD56">
            <v>7</v>
          </cell>
          <cell r="AE56">
            <v>137</v>
          </cell>
          <cell r="AF56">
            <v>4.2</v>
          </cell>
          <cell r="AH56">
            <v>8.9</v>
          </cell>
          <cell r="AJ56">
            <v>4.2</v>
          </cell>
          <cell r="AX56">
            <v>29.4</v>
          </cell>
          <cell r="AY56">
            <v>34.5</v>
          </cell>
          <cell r="AZ56">
            <v>12.6</v>
          </cell>
          <cell r="BI56">
            <v>0.79</v>
          </cell>
        </row>
        <row r="57">
          <cell r="D57" t="str">
            <v>許阿月</v>
          </cell>
          <cell r="E57" t="str">
            <v>B417</v>
          </cell>
          <cell r="F57">
            <v>1120404</v>
          </cell>
          <cell r="G57">
            <v>4.96</v>
          </cell>
          <cell r="H57">
            <v>3.33</v>
          </cell>
          <cell r="I57">
            <v>11</v>
          </cell>
          <cell r="J57">
            <v>33.4</v>
          </cell>
          <cell r="K57">
            <v>100.3</v>
          </cell>
          <cell r="L57">
            <v>148</v>
          </cell>
          <cell r="N57">
            <v>4</v>
          </cell>
          <cell r="O57">
            <v>11</v>
          </cell>
          <cell r="P57">
            <v>9</v>
          </cell>
          <cell r="Q57">
            <v>81</v>
          </cell>
          <cell r="R57">
            <v>0.6</v>
          </cell>
          <cell r="Y57">
            <v>85</v>
          </cell>
          <cell r="Z57">
            <v>13</v>
          </cell>
          <cell r="AC57">
            <v>7.07</v>
          </cell>
          <cell r="AD57">
            <v>5.8</v>
          </cell>
          <cell r="AE57">
            <v>139</v>
          </cell>
          <cell r="AF57">
            <v>4.8</v>
          </cell>
          <cell r="AH57">
            <v>10.3</v>
          </cell>
          <cell r="AJ57">
            <v>4.5</v>
          </cell>
          <cell r="AX57">
            <v>33</v>
          </cell>
          <cell r="AY57">
            <v>32.9</v>
          </cell>
          <cell r="AZ57">
            <v>12.6</v>
          </cell>
          <cell r="BI57">
            <v>0.85</v>
          </cell>
        </row>
        <row r="58">
          <cell r="D58" t="str">
            <v>歐麗秋</v>
          </cell>
          <cell r="E58" t="str">
            <v>B418</v>
          </cell>
          <cell r="F58">
            <v>1120406</v>
          </cell>
          <cell r="G58">
            <v>8.69</v>
          </cell>
          <cell r="H58">
            <v>3.46</v>
          </cell>
          <cell r="I58">
            <v>10</v>
          </cell>
          <cell r="J58">
            <v>31</v>
          </cell>
          <cell r="K58">
            <v>89.6</v>
          </cell>
          <cell r="L58">
            <v>327</v>
          </cell>
          <cell r="N58">
            <v>3.7</v>
          </cell>
          <cell r="O58">
            <v>19</v>
          </cell>
          <cell r="P58">
            <v>13</v>
          </cell>
          <cell r="Q58">
            <v>90</v>
          </cell>
          <cell r="R58">
            <v>0.4</v>
          </cell>
          <cell r="Y58">
            <v>77</v>
          </cell>
          <cell r="Z58">
            <v>15</v>
          </cell>
          <cell r="AC58">
            <v>8.83</v>
          </cell>
          <cell r="AD58">
            <v>7.8</v>
          </cell>
          <cell r="AE58">
            <v>143</v>
          </cell>
          <cell r="AF58">
            <v>4</v>
          </cell>
          <cell r="AG58">
            <v>103</v>
          </cell>
          <cell r="AH58">
            <v>8.5</v>
          </cell>
          <cell r="AJ58">
            <v>4.4000000000000004</v>
          </cell>
          <cell r="AW58">
            <v>103</v>
          </cell>
          <cell r="AX58">
            <v>28.9</v>
          </cell>
          <cell r="AY58">
            <v>32.299999999999997</v>
          </cell>
          <cell r="AZ58">
            <v>13.1</v>
          </cell>
          <cell r="BI58">
            <v>0.81</v>
          </cell>
        </row>
        <row r="59">
          <cell r="D59" t="str">
            <v>陳琪鈁</v>
          </cell>
          <cell r="E59" t="str">
            <v>B419</v>
          </cell>
          <cell r="F59">
            <v>1120406</v>
          </cell>
          <cell r="G59">
            <v>5.92</v>
          </cell>
          <cell r="H59">
            <v>3.13</v>
          </cell>
          <cell r="I59">
            <v>10.4</v>
          </cell>
          <cell r="J59">
            <v>31.6</v>
          </cell>
          <cell r="K59">
            <v>101</v>
          </cell>
          <cell r="L59">
            <v>179</v>
          </cell>
          <cell r="N59">
            <v>3.7</v>
          </cell>
          <cell r="O59">
            <v>14</v>
          </cell>
          <cell r="P59">
            <v>9</v>
          </cell>
          <cell r="Q59">
            <v>109</v>
          </cell>
          <cell r="R59">
            <v>0.4</v>
          </cell>
          <cell r="Y59">
            <v>82</v>
          </cell>
          <cell r="Z59">
            <v>18</v>
          </cell>
          <cell r="AC59">
            <v>7.06</v>
          </cell>
          <cell r="AD59">
            <v>6.5</v>
          </cell>
          <cell r="AE59">
            <v>134</v>
          </cell>
          <cell r="AF59">
            <v>4.7</v>
          </cell>
          <cell r="AG59">
            <v>98</v>
          </cell>
          <cell r="AH59">
            <v>7.9</v>
          </cell>
          <cell r="AJ59">
            <v>4.5999999999999996</v>
          </cell>
          <cell r="AW59">
            <v>98</v>
          </cell>
          <cell r="AX59">
            <v>33.200000000000003</v>
          </cell>
          <cell r="AY59">
            <v>32.9</v>
          </cell>
          <cell r="AZ59">
            <v>13.1</v>
          </cell>
          <cell r="BI59">
            <v>0.78</v>
          </cell>
        </row>
        <row r="60">
          <cell r="D60" t="str">
            <v>林碧雄</v>
          </cell>
          <cell r="E60" t="str">
            <v>U128</v>
          </cell>
          <cell r="F60">
            <v>1120405</v>
          </cell>
          <cell r="G60">
            <v>6.72</v>
          </cell>
          <cell r="H60">
            <v>3.25</v>
          </cell>
          <cell r="I60">
            <v>10.5</v>
          </cell>
          <cell r="J60">
            <v>31.4</v>
          </cell>
          <cell r="K60">
            <v>96.6</v>
          </cell>
          <cell r="L60">
            <v>155</v>
          </cell>
          <cell r="N60">
            <v>4</v>
          </cell>
          <cell r="O60">
            <v>13</v>
          </cell>
          <cell r="P60">
            <v>10</v>
          </cell>
          <cell r="Q60">
            <v>56</v>
          </cell>
          <cell r="R60">
            <v>1</v>
          </cell>
          <cell r="Y60">
            <v>77</v>
          </cell>
          <cell r="Z60">
            <v>21</v>
          </cell>
          <cell r="AC60">
            <v>8.24</v>
          </cell>
          <cell r="AD60">
            <v>7.4</v>
          </cell>
          <cell r="AE60">
            <v>138</v>
          </cell>
          <cell r="AF60">
            <v>4.7</v>
          </cell>
          <cell r="AG60">
            <v>98</v>
          </cell>
          <cell r="AH60">
            <v>9.8000000000000007</v>
          </cell>
          <cell r="AJ60">
            <v>5</v>
          </cell>
          <cell r="AW60">
            <v>98</v>
          </cell>
          <cell r="AX60">
            <v>32.299999999999997</v>
          </cell>
          <cell r="AY60">
            <v>33.4</v>
          </cell>
          <cell r="AZ60">
            <v>12.4</v>
          </cell>
          <cell r="BI60">
            <v>0.73</v>
          </cell>
        </row>
        <row r="61">
          <cell r="D61" t="str">
            <v>呂王淑李</v>
          </cell>
          <cell r="E61" t="str">
            <v>U129</v>
          </cell>
          <cell r="F61">
            <v>1120405</v>
          </cell>
          <cell r="G61">
            <v>5.1100000000000003</v>
          </cell>
          <cell r="H61">
            <v>3.23</v>
          </cell>
          <cell r="I61">
            <v>10.5</v>
          </cell>
          <cell r="J61">
            <v>32</v>
          </cell>
          <cell r="K61">
            <v>99.1</v>
          </cell>
          <cell r="L61">
            <v>230</v>
          </cell>
          <cell r="N61">
            <v>4.2</v>
          </cell>
          <cell r="O61">
            <v>15</v>
          </cell>
          <cell r="P61">
            <v>9</v>
          </cell>
          <cell r="Q61">
            <v>67</v>
          </cell>
          <cell r="R61">
            <v>0.6</v>
          </cell>
          <cell r="Y61">
            <v>80</v>
          </cell>
          <cell r="Z61">
            <v>18</v>
          </cell>
          <cell r="AC61">
            <v>8.1</v>
          </cell>
          <cell r="AD61">
            <v>5.8</v>
          </cell>
          <cell r="AE61">
            <v>138</v>
          </cell>
          <cell r="AF61">
            <v>4.7</v>
          </cell>
          <cell r="AH61">
            <v>10.8</v>
          </cell>
          <cell r="AJ61">
            <v>4.5</v>
          </cell>
          <cell r="AX61">
            <v>32.5</v>
          </cell>
          <cell r="AY61">
            <v>32.799999999999997</v>
          </cell>
          <cell r="AZ61">
            <v>12.2</v>
          </cell>
          <cell r="BI61">
            <v>0.78</v>
          </cell>
        </row>
        <row r="62">
          <cell r="D62" t="str">
            <v>林天扶</v>
          </cell>
          <cell r="E62" t="str">
            <v>U406</v>
          </cell>
          <cell r="F62">
            <v>1120406</v>
          </cell>
          <cell r="G62">
            <v>7.79</v>
          </cell>
          <cell r="H62">
            <v>3.07</v>
          </cell>
          <cell r="I62">
            <v>9.8000000000000007</v>
          </cell>
          <cell r="J62">
            <v>29</v>
          </cell>
          <cell r="K62">
            <v>94.5</v>
          </cell>
          <cell r="L62">
            <v>147</v>
          </cell>
          <cell r="N62">
            <v>4</v>
          </cell>
          <cell r="O62">
            <v>9</v>
          </cell>
          <cell r="P62">
            <v>7</v>
          </cell>
          <cell r="Q62">
            <v>69</v>
          </cell>
          <cell r="R62">
            <v>0.6</v>
          </cell>
          <cell r="Y62">
            <v>87</v>
          </cell>
          <cell r="Z62">
            <v>25</v>
          </cell>
          <cell r="AC62">
            <v>11.01</v>
          </cell>
          <cell r="AD62">
            <v>6.5</v>
          </cell>
          <cell r="AE62">
            <v>134</v>
          </cell>
          <cell r="AF62">
            <v>3.9</v>
          </cell>
          <cell r="AH62">
            <v>9.6</v>
          </cell>
          <cell r="AJ62">
            <v>5.4</v>
          </cell>
          <cell r="AX62">
            <v>31.9</v>
          </cell>
          <cell r="AY62">
            <v>33.799999999999997</v>
          </cell>
          <cell r="AZ62">
            <v>15</v>
          </cell>
          <cell r="BI62">
            <v>0.71</v>
          </cell>
        </row>
        <row r="63">
          <cell r="D63" t="str">
            <v>廖萬得</v>
          </cell>
          <cell r="E63" t="str">
            <v>U418</v>
          </cell>
          <cell r="F63">
            <v>1120406</v>
          </cell>
          <cell r="G63">
            <v>7.08</v>
          </cell>
          <cell r="H63">
            <v>3.37</v>
          </cell>
          <cell r="I63">
            <v>10</v>
          </cell>
          <cell r="J63">
            <v>30.7</v>
          </cell>
          <cell r="K63">
            <v>91.1</v>
          </cell>
          <cell r="L63">
            <v>196</v>
          </cell>
          <cell r="N63">
            <v>4.2</v>
          </cell>
          <cell r="O63">
            <v>16</v>
          </cell>
          <cell r="P63">
            <v>13</v>
          </cell>
          <cell r="Q63">
            <v>93</v>
          </cell>
          <cell r="R63">
            <v>0.7</v>
          </cell>
          <cell r="Y63">
            <v>104</v>
          </cell>
          <cell r="Z63">
            <v>28</v>
          </cell>
          <cell r="AC63">
            <v>9.32</v>
          </cell>
          <cell r="AD63">
            <v>7.5</v>
          </cell>
          <cell r="AE63">
            <v>139</v>
          </cell>
          <cell r="AF63">
            <v>5.6</v>
          </cell>
          <cell r="AG63">
            <v>96</v>
          </cell>
          <cell r="AH63">
            <v>8.5</v>
          </cell>
          <cell r="AJ63">
            <v>5.3</v>
          </cell>
          <cell r="AW63">
            <v>96</v>
          </cell>
          <cell r="AX63">
            <v>29.7</v>
          </cell>
          <cell r="AY63">
            <v>32.6</v>
          </cell>
          <cell r="AZ63">
            <v>12.7</v>
          </cell>
          <cell r="BI63">
            <v>0.73</v>
          </cell>
        </row>
        <row r="64">
          <cell r="D64" t="str">
            <v>林國超</v>
          </cell>
          <cell r="E64" t="str">
            <v>U419</v>
          </cell>
          <cell r="F64">
            <v>1120406</v>
          </cell>
          <cell r="G64">
            <v>4.42</v>
          </cell>
          <cell r="H64">
            <v>4.7</v>
          </cell>
          <cell r="I64">
            <v>9.6999999999999993</v>
          </cell>
          <cell r="J64">
            <v>32.1</v>
          </cell>
          <cell r="K64">
            <v>68.3</v>
          </cell>
          <cell r="L64">
            <v>163</v>
          </cell>
          <cell r="N64">
            <v>3.6</v>
          </cell>
          <cell r="O64">
            <v>11</v>
          </cell>
          <cell r="P64">
            <v>7</v>
          </cell>
          <cell r="Q64">
            <v>53</v>
          </cell>
          <cell r="R64">
            <v>0.5</v>
          </cell>
          <cell r="Y64">
            <v>49</v>
          </cell>
          <cell r="Z64">
            <v>12</v>
          </cell>
          <cell r="AC64">
            <v>6.76</v>
          </cell>
          <cell r="AD64">
            <v>5.3</v>
          </cell>
          <cell r="AE64">
            <v>133</v>
          </cell>
          <cell r="AF64">
            <v>5.0999999999999996</v>
          </cell>
          <cell r="AG64">
            <v>96</v>
          </cell>
          <cell r="AH64">
            <v>8.4</v>
          </cell>
          <cell r="AJ64">
            <v>5.8</v>
          </cell>
          <cell r="AW64">
            <v>96</v>
          </cell>
          <cell r="AX64">
            <v>20.6</v>
          </cell>
          <cell r="AY64">
            <v>30.2</v>
          </cell>
          <cell r="AZ64">
            <v>17.100000000000001</v>
          </cell>
          <cell r="BI64">
            <v>0.76</v>
          </cell>
        </row>
        <row r="65">
          <cell r="D65" t="str">
            <v>黃國榮</v>
          </cell>
          <cell r="E65" t="str">
            <v>U420</v>
          </cell>
          <cell r="F65">
            <v>1120406</v>
          </cell>
          <cell r="G65">
            <v>7.1</v>
          </cell>
          <cell r="H65">
            <v>3.47</v>
          </cell>
          <cell r="I65">
            <v>10.7</v>
          </cell>
          <cell r="J65">
            <v>32.1</v>
          </cell>
          <cell r="K65">
            <v>92.5</v>
          </cell>
          <cell r="L65">
            <v>276</v>
          </cell>
          <cell r="N65">
            <v>3.9</v>
          </cell>
          <cell r="O65">
            <v>9</v>
          </cell>
          <cell r="P65">
            <v>12</v>
          </cell>
          <cell r="Q65">
            <v>41</v>
          </cell>
          <cell r="R65">
            <v>0.5</v>
          </cell>
          <cell r="Y65">
            <v>82</v>
          </cell>
          <cell r="Z65">
            <v>23</v>
          </cell>
          <cell r="AC65">
            <v>10.65</v>
          </cell>
          <cell r="AD65">
            <v>7.3</v>
          </cell>
          <cell r="AE65">
            <v>137</v>
          </cell>
          <cell r="AF65">
            <v>4.7</v>
          </cell>
          <cell r="AG65">
            <v>99</v>
          </cell>
          <cell r="AH65">
            <v>8.3000000000000007</v>
          </cell>
          <cell r="AJ65">
            <v>7.1</v>
          </cell>
          <cell r="AW65">
            <v>99</v>
          </cell>
          <cell r="AX65">
            <v>30.8</v>
          </cell>
          <cell r="AY65">
            <v>33.299999999999997</v>
          </cell>
          <cell r="AZ65">
            <v>14</v>
          </cell>
          <cell r="BI65">
            <v>0.72</v>
          </cell>
        </row>
        <row r="66">
          <cell r="D66" t="str">
            <v>劉麗菁</v>
          </cell>
          <cell r="E66" t="str">
            <v>U519</v>
          </cell>
          <cell r="F66">
            <v>1120406</v>
          </cell>
          <cell r="G66">
            <v>5.16</v>
          </cell>
          <cell r="H66">
            <v>3.54</v>
          </cell>
          <cell r="I66">
            <v>11.3</v>
          </cell>
          <cell r="J66">
            <v>32.799999999999997</v>
          </cell>
          <cell r="K66">
            <v>92.7</v>
          </cell>
          <cell r="L66">
            <v>223</v>
          </cell>
          <cell r="N66">
            <v>4.2</v>
          </cell>
          <cell r="O66">
            <v>15</v>
          </cell>
          <cell r="P66">
            <v>14</v>
          </cell>
          <cell r="Q66">
            <v>65</v>
          </cell>
          <cell r="R66">
            <v>0.5</v>
          </cell>
          <cell r="Y66">
            <v>74</v>
          </cell>
          <cell r="Z66">
            <v>14</v>
          </cell>
          <cell r="AC66">
            <v>9.35</v>
          </cell>
          <cell r="AD66">
            <v>5.9</v>
          </cell>
          <cell r="AE66">
            <v>144</v>
          </cell>
          <cell r="AF66">
            <v>4.3</v>
          </cell>
          <cell r="AH66">
            <v>9.1999999999999993</v>
          </cell>
          <cell r="AJ66">
            <v>5.6</v>
          </cell>
          <cell r="AX66">
            <v>31.9</v>
          </cell>
          <cell r="AY66">
            <v>34.5</v>
          </cell>
          <cell r="AZ66">
            <v>12</v>
          </cell>
          <cell r="BI66">
            <v>0.81</v>
          </cell>
        </row>
        <row r="67">
          <cell r="D67" t="str">
            <v>許素秋</v>
          </cell>
          <cell r="E67" t="str">
            <v>U520</v>
          </cell>
          <cell r="F67">
            <v>1120406</v>
          </cell>
          <cell r="G67">
            <v>8.8000000000000007</v>
          </cell>
          <cell r="H67">
            <v>3.19</v>
          </cell>
          <cell r="I67">
            <v>9.6</v>
          </cell>
          <cell r="J67">
            <v>30.7</v>
          </cell>
          <cell r="K67">
            <v>96.2</v>
          </cell>
          <cell r="L67">
            <v>231</v>
          </cell>
          <cell r="N67">
            <v>3.7</v>
          </cell>
          <cell r="O67">
            <v>16</v>
          </cell>
          <cell r="P67">
            <v>11</v>
          </cell>
          <cell r="Q67">
            <v>96</v>
          </cell>
          <cell r="R67">
            <v>0.5</v>
          </cell>
          <cell r="Y67">
            <v>65</v>
          </cell>
          <cell r="Z67">
            <v>18</v>
          </cell>
          <cell r="AC67">
            <v>10.75</v>
          </cell>
          <cell r="AD67">
            <v>1.8</v>
          </cell>
          <cell r="AE67">
            <v>141</v>
          </cell>
          <cell r="AF67">
            <v>3.6</v>
          </cell>
          <cell r="AG67">
            <v>101</v>
          </cell>
          <cell r="AH67">
            <v>8.1</v>
          </cell>
          <cell r="AJ67">
            <v>3.3</v>
          </cell>
          <cell r="AW67">
            <v>101</v>
          </cell>
          <cell r="AX67">
            <v>30.1</v>
          </cell>
          <cell r="AY67">
            <v>31.3</v>
          </cell>
          <cell r="AZ67">
            <v>13.4</v>
          </cell>
          <cell r="BI67">
            <v>0.72</v>
          </cell>
        </row>
        <row r="68">
          <cell r="D68" t="str">
            <v>陳秋蘋</v>
          </cell>
          <cell r="E68" t="str">
            <v>U535</v>
          </cell>
          <cell r="F68">
            <v>1120406</v>
          </cell>
          <cell r="G68">
            <v>4.62</v>
          </cell>
          <cell r="H68">
            <v>3.54</v>
          </cell>
          <cell r="I68">
            <v>11.4</v>
          </cell>
          <cell r="J68">
            <v>35.4</v>
          </cell>
          <cell r="K68">
            <v>100</v>
          </cell>
          <cell r="L68">
            <v>104</v>
          </cell>
          <cell r="N68">
            <v>3.7</v>
          </cell>
          <cell r="O68">
            <v>11</v>
          </cell>
          <cell r="P68">
            <v>7</v>
          </cell>
          <cell r="Q68">
            <v>65</v>
          </cell>
          <cell r="R68">
            <v>0.6</v>
          </cell>
          <cell r="Y68">
            <v>67</v>
          </cell>
          <cell r="Z68">
            <v>18</v>
          </cell>
          <cell r="AC68">
            <v>8.68</v>
          </cell>
          <cell r="AD68">
            <v>4.8</v>
          </cell>
          <cell r="AE68">
            <v>139</v>
          </cell>
          <cell r="AF68">
            <v>5.2</v>
          </cell>
          <cell r="AH68">
            <v>8.3000000000000007</v>
          </cell>
          <cell r="AJ68">
            <v>5</v>
          </cell>
          <cell r="AX68">
            <v>32.200000000000003</v>
          </cell>
          <cell r="AY68">
            <v>32.200000000000003</v>
          </cell>
          <cell r="AZ68">
            <v>13</v>
          </cell>
          <cell r="BI68">
            <v>0.73</v>
          </cell>
        </row>
        <row r="69">
          <cell r="D69" t="str">
            <v>陳英蘭</v>
          </cell>
          <cell r="E69" t="str">
            <v>U527</v>
          </cell>
          <cell r="F69">
            <v>1120406</v>
          </cell>
          <cell r="G69">
            <v>7.44</v>
          </cell>
          <cell r="H69">
            <v>3.76</v>
          </cell>
          <cell r="I69">
            <v>11.3</v>
          </cell>
          <cell r="J69">
            <v>32.9</v>
          </cell>
          <cell r="K69">
            <v>87.5</v>
          </cell>
          <cell r="L69">
            <v>175</v>
          </cell>
          <cell r="N69">
            <v>4.2</v>
          </cell>
          <cell r="O69">
            <v>24</v>
          </cell>
          <cell r="P69">
            <v>32</v>
          </cell>
          <cell r="Q69">
            <v>95</v>
          </cell>
          <cell r="R69">
            <v>0.7</v>
          </cell>
          <cell r="Y69">
            <v>74</v>
          </cell>
          <cell r="Z69">
            <v>16</v>
          </cell>
          <cell r="AC69">
            <v>9.1199999999999992</v>
          </cell>
          <cell r="AD69">
            <v>6.8</v>
          </cell>
          <cell r="AE69">
            <v>137</v>
          </cell>
          <cell r="AF69">
            <v>4.5999999999999996</v>
          </cell>
          <cell r="AG69">
            <v>94</v>
          </cell>
          <cell r="AH69">
            <v>9.6999999999999993</v>
          </cell>
          <cell r="AJ69">
            <v>6</v>
          </cell>
          <cell r="AW69">
            <v>94</v>
          </cell>
          <cell r="AX69">
            <v>30.1</v>
          </cell>
          <cell r="AY69">
            <v>34.299999999999997</v>
          </cell>
          <cell r="AZ69">
            <v>12</v>
          </cell>
          <cell r="BI69">
            <v>0.78</v>
          </cell>
        </row>
        <row r="70">
          <cell r="D70" t="str">
            <v>陳繼慶</v>
          </cell>
          <cell r="E70" t="str">
            <v>B401</v>
          </cell>
          <cell r="F70">
            <v>1120406</v>
          </cell>
          <cell r="G70">
            <v>8.51</v>
          </cell>
          <cell r="H70">
            <v>3.86</v>
          </cell>
          <cell r="I70">
            <v>11.7</v>
          </cell>
          <cell r="J70">
            <v>34.700000000000003</v>
          </cell>
          <cell r="K70">
            <v>89.9</v>
          </cell>
          <cell r="L70">
            <v>257</v>
          </cell>
          <cell r="N70">
            <v>4.4000000000000004</v>
          </cell>
          <cell r="O70">
            <v>18</v>
          </cell>
          <cell r="P70">
            <v>25</v>
          </cell>
          <cell r="Q70">
            <v>57</v>
          </cell>
          <cell r="R70">
            <v>0.6</v>
          </cell>
          <cell r="Y70">
            <v>75</v>
          </cell>
          <cell r="Z70">
            <v>22</v>
          </cell>
          <cell r="AC70">
            <v>13.45</v>
          </cell>
          <cell r="AD70">
            <v>7.5</v>
          </cell>
          <cell r="AE70">
            <v>141</v>
          </cell>
          <cell r="AF70">
            <v>4.4000000000000004</v>
          </cell>
          <cell r="AH70">
            <v>9.3000000000000007</v>
          </cell>
          <cell r="AJ70">
            <v>4.8</v>
          </cell>
          <cell r="AX70">
            <v>30.3</v>
          </cell>
          <cell r="AY70">
            <v>33.700000000000003</v>
          </cell>
          <cell r="AZ70">
            <v>12.2</v>
          </cell>
          <cell r="BI70">
            <v>0.71</v>
          </cell>
        </row>
        <row r="71">
          <cell r="D71" t="str">
            <v>余福龍</v>
          </cell>
          <cell r="E71" t="str">
            <v>B402</v>
          </cell>
          <cell r="F71">
            <v>1120406</v>
          </cell>
          <cell r="G71">
            <v>9.74</v>
          </cell>
          <cell r="H71">
            <v>4.4400000000000004</v>
          </cell>
          <cell r="I71">
            <v>13</v>
          </cell>
          <cell r="J71">
            <v>42.1</v>
          </cell>
          <cell r="K71">
            <v>94.8</v>
          </cell>
          <cell r="L71">
            <v>122</v>
          </cell>
          <cell r="N71">
            <v>4</v>
          </cell>
          <cell r="O71">
            <v>24</v>
          </cell>
          <cell r="P71">
            <v>18</v>
          </cell>
          <cell r="Q71">
            <v>118</v>
          </cell>
          <cell r="R71">
            <v>0.4</v>
          </cell>
          <cell r="Y71">
            <v>61</v>
          </cell>
          <cell r="Z71">
            <v>15</v>
          </cell>
          <cell r="AC71">
            <v>8.86</v>
          </cell>
          <cell r="AD71">
            <v>7.8</v>
          </cell>
          <cell r="AE71">
            <v>135</v>
          </cell>
          <cell r="AF71">
            <v>4.3</v>
          </cell>
          <cell r="AG71">
            <v>97</v>
          </cell>
          <cell r="AH71">
            <v>9.1</v>
          </cell>
          <cell r="AJ71">
            <v>2.2000000000000002</v>
          </cell>
          <cell r="AW71">
            <v>97</v>
          </cell>
          <cell r="AX71">
            <v>29.3</v>
          </cell>
          <cell r="AY71">
            <v>30.9</v>
          </cell>
          <cell r="AZ71">
            <v>15.1</v>
          </cell>
          <cell r="BI71">
            <v>0.75</v>
          </cell>
        </row>
        <row r="72">
          <cell r="D72" t="str">
            <v>張秀鳳</v>
          </cell>
          <cell r="E72" t="str">
            <v>B403</v>
          </cell>
          <cell r="F72">
            <v>1120406</v>
          </cell>
          <cell r="G72">
            <v>7.9</v>
          </cell>
          <cell r="H72">
            <v>3.28</v>
          </cell>
          <cell r="I72">
            <v>7.4</v>
          </cell>
          <cell r="J72">
            <v>24.8</v>
          </cell>
          <cell r="K72">
            <v>75.599999999999994</v>
          </cell>
          <cell r="L72">
            <v>137</v>
          </cell>
          <cell r="N72">
            <v>3.7</v>
          </cell>
          <cell r="O72">
            <v>15</v>
          </cell>
          <cell r="P72">
            <v>15</v>
          </cell>
          <cell r="Q72">
            <v>48</v>
          </cell>
          <cell r="R72">
            <v>0.5</v>
          </cell>
          <cell r="Y72">
            <v>75</v>
          </cell>
          <cell r="Z72">
            <v>17</v>
          </cell>
          <cell r="AC72">
            <v>9.3800000000000008</v>
          </cell>
          <cell r="AD72">
            <v>8</v>
          </cell>
          <cell r="AE72">
            <v>140</v>
          </cell>
          <cell r="AF72">
            <v>3.8</v>
          </cell>
          <cell r="AG72">
            <v>98</v>
          </cell>
          <cell r="AH72">
            <v>10.6</v>
          </cell>
          <cell r="AJ72">
            <v>4.5</v>
          </cell>
          <cell r="AW72">
            <v>98</v>
          </cell>
          <cell r="AX72">
            <v>22.6</v>
          </cell>
          <cell r="AY72">
            <v>29.8</v>
          </cell>
          <cell r="AZ72">
            <v>16.8</v>
          </cell>
          <cell r="BI72">
            <v>0.77</v>
          </cell>
        </row>
        <row r="73">
          <cell r="D73" t="str">
            <v>周陳善</v>
          </cell>
          <cell r="E73" t="str">
            <v>B405</v>
          </cell>
          <cell r="F73">
            <v>1120406</v>
          </cell>
          <cell r="G73">
            <v>8.1199999999999992</v>
          </cell>
          <cell r="H73">
            <v>3.68</v>
          </cell>
          <cell r="I73">
            <v>10.9</v>
          </cell>
          <cell r="J73">
            <v>33.200000000000003</v>
          </cell>
          <cell r="K73">
            <v>90.2</v>
          </cell>
          <cell r="L73">
            <v>229</v>
          </cell>
          <cell r="N73">
            <v>3.9</v>
          </cell>
          <cell r="O73">
            <v>14</v>
          </cell>
          <cell r="P73">
            <v>11</v>
          </cell>
          <cell r="Q73">
            <v>113</v>
          </cell>
          <cell r="R73">
            <v>1.2</v>
          </cell>
          <cell r="Y73">
            <v>96</v>
          </cell>
          <cell r="Z73">
            <v>19</v>
          </cell>
          <cell r="AC73">
            <v>9.2899999999999991</v>
          </cell>
          <cell r="AD73">
            <v>6.5</v>
          </cell>
          <cell r="AE73">
            <v>133</v>
          </cell>
          <cell r="AF73">
            <v>4.5999999999999996</v>
          </cell>
          <cell r="AH73">
            <v>9.9</v>
          </cell>
          <cell r="AJ73">
            <v>3.5</v>
          </cell>
          <cell r="AX73">
            <v>29.6</v>
          </cell>
          <cell r="AY73">
            <v>32.799999999999997</v>
          </cell>
          <cell r="AZ73">
            <v>13.9</v>
          </cell>
          <cell r="BI73">
            <v>0.8</v>
          </cell>
        </row>
        <row r="74">
          <cell r="D74" t="str">
            <v>游添順</v>
          </cell>
          <cell r="E74" t="str">
            <v>B406</v>
          </cell>
          <cell r="F74">
            <v>1120406</v>
          </cell>
          <cell r="G74">
            <v>6.72</v>
          </cell>
          <cell r="H74">
            <v>4.12</v>
          </cell>
          <cell r="I74">
            <v>12.6</v>
          </cell>
          <cell r="J74">
            <v>37.6</v>
          </cell>
          <cell r="K74">
            <v>91.3</v>
          </cell>
          <cell r="L74">
            <v>139</v>
          </cell>
          <cell r="N74">
            <v>4.4000000000000004</v>
          </cell>
          <cell r="O74">
            <v>27</v>
          </cell>
          <cell r="P74">
            <v>20</v>
          </cell>
          <cell r="Q74">
            <v>55</v>
          </cell>
          <cell r="R74">
            <v>0.6</v>
          </cell>
          <cell r="Y74">
            <v>96</v>
          </cell>
          <cell r="Z74">
            <v>24</v>
          </cell>
          <cell r="AC74">
            <v>11.94</v>
          </cell>
          <cell r="AD74">
            <v>6.6</v>
          </cell>
          <cell r="AE74">
            <v>136</v>
          </cell>
          <cell r="AF74">
            <v>5.5</v>
          </cell>
          <cell r="AG74">
            <v>97</v>
          </cell>
          <cell r="AH74">
            <v>8.5</v>
          </cell>
          <cell r="AJ74">
            <v>6.4</v>
          </cell>
          <cell r="AW74">
            <v>97</v>
          </cell>
          <cell r="AX74">
            <v>30.6</v>
          </cell>
          <cell r="AY74">
            <v>33.5</v>
          </cell>
          <cell r="AZ74">
            <v>13.4</v>
          </cell>
          <cell r="BI74">
            <v>0.75</v>
          </cell>
        </row>
        <row r="75">
          <cell r="D75" t="str">
            <v>呂泳漣</v>
          </cell>
          <cell r="E75" t="str">
            <v>B407</v>
          </cell>
          <cell r="F75">
            <v>1120406</v>
          </cell>
          <cell r="G75">
            <v>5.61</v>
          </cell>
          <cell r="H75">
            <v>3.58</v>
          </cell>
          <cell r="I75">
            <v>11</v>
          </cell>
          <cell r="J75">
            <v>33.299999999999997</v>
          </cell>
          <cell r="K75">
            <v>93</v>
          </cell>
          <cell r="L75">
            <v>196</v>
          </cell>
          <cell r="N75">
            <v>3.9</v>
          </cell>
          <cell r="O75">
            <v>10</v>
          </cell>
          <cell r="P75">
            <v>11</v>
          </cell>
          <cell r="Q75">
            <v>73</v>
          </cell>
          <cell r="R75">
            <v>0.5</v>
          </cell>
          <cell r="Y75">
            <v>55</v>
          </cell>
          <cell r="Z75">
            <v>15</v>
          </cell>
          <cell r="AC75">
            <v>7.82</v>
          </cell>
          <cell r="AD75">
            <v>6.1</v>
          </cell>
          <cell r="AE75">
            <v>140</v>
          </cell>
          <cell r="AF75">
            <v>4.9000000000000004</v>
          </cell>
          <cell r="AG75">
            <v>100</v>
          </cell>
          <cell r="AH75">
            <v>8.6999999999999993</v>
          </cell>
          <cell r="AJ75">
            <v>2.9</v>
          </cell>
          <cell r="AW75">
            <v>100</v>
          </cell>
          <cell r="AX75">
            <v>30.7</v>
          </cell>
          <cell r="AY75">
            <v>33</v>
          </cell>
          <cell r="AZ75">
            <v>12.8</v>
          </cell>
          <cell r="BI75">
            <v>0.73</v>
          </cell>
        </row>
        <row r="76">
          <cell r="D76" t="str">
            <v>官阿明</v>
          </cell>
          <cell r="E76" t="str">
            <v>B408</v>
          </cell>
          <cell r="F76">
            <v>1120406</v>
          </cell>
          <cell r="G76">
            <v>6.98</v>
          </cell>
          <cell r="H76">
            <v>3.82</v>
          </cell>
          <cell r="I76">
            <v>11.6</v>
          </cell>
          <cell r="J76">
            <v>35.9</v>
          </cell>
          <cell r="K76">
            <v>94</v>
          </cell>
          <cell r="L76">
            <v>142</v>
          </cell>
          <cell r="N76">
            <v>4.2</v>
          </cell>
          <cell r="O76">
            <v>12</v>
          </cell>
          <cell r="P76">
            <v>12</v>
          </cell>
          <cell r="Q76">
            <v>34</v>
          </cell>
          <cell r="R76">
            <v>0.6</v>
          </cell>
          <cell r="Y76">
            <v>64</v>
          </cell>
          <cell r="Z76">
            <v>12</v>
          </cell>
          <cell r="AC76">
            <v>9.6199999999999992</v>
          </cell>
          <cell r="AD76">
            <v>7.1</v>
          </cell>
          <cell r="AE76">
            <v>140</v>
          </cell>
          <cell r="AF76">
            <v>5.6</v>
          </cell>
          <cell r="AG76">
            <v>98</v>
          </cell>
          <cell r="AH76">
            <v>8.6999999999999993</v>
          </cell>
          <cell r="AJ76">
            <v>3.8</v>
          </cell>
          <cell r="AW76">
            <v>98</v>
          </cell>
          <cell r="AX76">
            <v>30.4</v>
          </cell>
          <cell r="AY76">
            <v>32.299999999999997</v>
          </cell>
          <cell r="AZ76">
            <v>12.9</v>
          </cell>
          <cell r="BI76">
            <v>0.81</v>
          </cell>
        </row>
        <row r="77">
          <cell r="D77" t="str">
            <v>鄭正德</v>
          </cell>
          <cell r="E77" t="str">
            <v>U452</v>
          </cell>
          <cell r="F77">
            <v>1120403</v>
          </cell>
          <cell r="G77">
            <v>7.19</v>
          </cell>
          <cell r="H77">
            <v>3</v>
          </cell>
          <cell r="I77">
            <v>9.6999999999999993</v>
          </cell>
          <cell r="J77">
            <v>28.6</v>
          </cell>
          <cell r="K77">
            <v>95.3</v>
          </cell>
          <cell r="L77">
            <v>94</v>
          </cell>
          <cell r="N77">
            <v>3.7</v>
          </cell>
          <cell r="O77">
            <v>14</v>
          </cell>
          <cell r="P77">
            <v>13</v>
          </cell>
          <cell r="Q77">
            <v>72</v>
          </cell>
          <cell r="R77">
            <v>0.6</v>
          </cell>
          <cell r="Y77">
            <v>88</v>
          </cell>
          <cell r="Z77">
            <v>24</v>
          </cell>
          <cell r="AC77">
            <v>8.5</v>
          </cell>
          <cell r="AD77">
            <v>9.1</v>
          </cell>
          <cell r="AE77">
            <v>138</v>
          </cell>
          <cell r="AF77">
            <v>4.4000000000000004</v>
          </cell>
          <cell r="AH77">
            <v>8.3000000000000007</v>
          </cell>
          <cell r="AJ77">
            <v>5.5</v>
          </cell>
          <cell r="AX77">
            <v>32.299999999999997</v>
          </cell>
          <cell r="AY77">
            <v>33.9</v>
          </cell>
          <cell r="AZ77">
            <v>15.3</v>
          </cell>
          <cell r="BI77">
            <v>0.73</v>
          </cell>
        </row>
        <row r="78">
          <cell r="D78" t="str">
            <v>於鄧玉嬌</v>
          </cell>
          <cell r="E78" t="str">
            <v>B113</v>
          </cell>
          <cell r="F78">
            <v>1120405</v>
          </cell>
          <cell r="G78">
            <v>7.64</v>
          </cell>
          <cell r="H78">
            <v>3.62</v>
          </cell>
          <cell r="I78">
            <v>11</v>
          </cell>
          <cell r="J78">
            <v>33</v>
          </cell>
          <cell r="K78">
            <v>91.2</v>
          </cell>
          <cell r="L78">
            <v>182</v>
          </cell>
          <cell r="N78">
            <v>3.3</v>
          </cell>
          <cell r="O78">
            <v>12</v>
          </cell>
          <cell r="P78">
            <v>11</v>
          </cell>
          <cell r="Q78">
            <v>74</v>
          </cell>
          <cell r="R78">
            <v>0.3</v>
          </cell>
          <cell r="Y78">
            <v>89</v>
          </cell>
          <cell r="Z78">
            <v>16</v>
          </cell>
          <cell r="AC78">
            <v>7.98</v>
          </cell>
          <cell r="AD78">
            <v>7.8</v>
          </cell>
          <cell r="AE78">
            <v>139</v>
          </cell>
          <cell r="AF78">
            <v>5</v>
          </cell>
          <cell r="AG78">
            <v>98</v>
          </cell>
          <cell r="AH78">
            <v>9.1</v>
          </cell>
          <cell r="AJ78">
            <v>8</v>
          </cell>
          <cell r="AW78">
            <v>98</v>
          </cell>
          <cell r="AX78">
            <v>30.4</v>
          </cell>
          <cell r="AY78">
            <v>33.299999999999997</v>
          </cell>
          <cell r="AZ78">
            <v>13.3</v>
          </cell>
          <cell r="BI78">
            <v>0.82</v>
          </cell>
        </row>
        <row r="79">
          <cell r="D79" t="str">
            <v>烏金妹</v>
          </cell>
          <cell r="E79" t="str">
            <v>B115</v>
          </cell>
          <cell r="F79">
            <v>1120406</v>
          </cell>
          <cell r="G79">
            <v>6.38</v>
          </cell>
          <cell r="H79">
            <v>3.58</v>
          </cell>
          <cell r="I79">
            <v>10.7</v>
          </cell>
          <cell r="J79">
            <v>33.5</v>
          </cell>
          <cell r="K79">
            <v>93.6</v>
          </cell>
          <cell r="L79">
            <v>181</v>
          </cell>
          <cell r="N79">
            <v>4.2</v>
          </cell>
          <cell r="O79">
            <v>11</v>
          </cell>
          <cell r="P79">
            <v>10</v>
          </cell>
          <cell r="Q79">
            <v>122</v>
          </cell>
          <cell r="R79">
            <v>0.7</v>
          </cell>
          <cell r="Y79">
            <v>90</v>
          </cell>
          <cell r="Z79">
            <v>21</v>
          </cell>
          <cell r="AC79">
            <v>12.34</v>
          </cell>
          <cell r="AD79">
            <v>8.8000000000000007</v>
          </cell>
          <cell r="AE79">
            <v>141</v>
          </cell>
          <cell r="AF79">
            <v>5.8</v>
          </cell>
          <cell r="AG79">
            <v>104</v>
          </cell>
          <cell r="AH79">
            <v>8.5</v>
          </cell>
          <cell r="AJ79">
            <v>7.1</v>
          </cell>
          <cell r="AW79">
            <v>104</v>
          </cell>
          <cell r="AX79">
            <v>29.9</v>
          </cell>
          <cell r="AY79">
            <v>31.9</v>
          </cell>
          <cell r="AZ79">
            <v>13.1</v>
          </cell>
          <cell r="BI79">
            <v>0.77</v>
          </cell>
        </row>
        <row r="80">
          <cell r="D80" t="str">
            <v>蔡美惠</v>
          </cell>
          <cell r="E80" t="str">
            <v>B116</v>
          </cell>
          <cell r="F80">
            <v>1120405</v>
          </cell>
          <cell r="G80">
            <v>6.88</v>
          </cell>
          <cell r="H80">
            <v>5.15</v>
          </cell>
          <cell r="I80">
            <v>11.4</v>
          </cell>
          <cell r="J80">
            <v>36.299999999999997</v>
          </cell>
          <cell r="K80">
            <v>70.5</v>
          </cell>
          <cell r="L80">
            <v>166</v>
          </cell>
          <cell r="N80">
            <v>4.3</v>
          </cell>
          <cell r="O80">
            <v>18</v>
          </cell>
          <cell r="P80">
            <v>20</v>
          </cell>
          <cell r="Q80">
            <v>39</v>
          </cell>
          <cell r="R80">
            <v>1</v>
          </cell>
          <cell r="Y80">
            <v>79</v>
          </cell>
          <cell r="Z80">
            <v>16</v>
          </cell>
          <cell r="AC80">
            <v>9.77</v>
          </cell>
          <cell r="AD80">
            <v>8.6</v>
          </cell>
          <cell r="AE80">
            <v>138</v>
          </cell>
          <cell r="AF80">
            <v>4.9000000000000004</v>
          </cell>
          <cell r="AG80">
            <v>100</v>
          </cell>
          <cell r="AH80">
            <v>9.6999999999999993</v>
          </cell>
          <cell r="AJ80">
            <v>6.3</v>
          </cell>
          <cell r="AW80">
            <v>100</v>
          </cell>
          <cell r="AX80">
            <v>22.1</v>
          </cell>
          <cell r="AY80">
            <v>31.4</v>
          </cell>
          <cell r="AZ80">
            <v>15.6</v>
          </cell>
          <cell r="BI80">
            <v>0.8</v>
          </cell>
        </row>
        <row r="81">
          <cell r="D81" t="str">
            <v>施世棠</v>
          </cell>
          <cell r="E81" t="str">
            <v>B117</v>
          </cell>
          <cell r="F81">
            <v>1120405</v>
          </cell>
          <cell r="G81">
            <v>6.62</v>
          </cell>
          <cell r="H81">
            <v>2.38</v>
          </cell>
          <cell r="I81">
            <v>6.8</v>
          </cell>
          <cell r="J81">
            <v>21.3</v>
          </cell>
          <cell r="K81">
            <v>89.5</v>
          </cell>
          <cell r="L81">
            <v>272</v>
          </cell>
          <cell r="N81">
            <v>3.5</v>
          </cell>
          <cell r="O81">
            <v>13</v>
          </cell>
          <cell r="P81">
            <v>22</v>
          </cell>
          <cell r="Q81">
            <v>56</v>
          </cell>
          <cell r="R81">
            <v>0.4</v>
          </cell>
          <cell r="Y81">
            <v>82</v>
          </cell>
          <cell r="Z81">
            <v>27</v>
          </cell>
          <cell r="AC81">
            <v>9.7200000000000006</v>
          </cell>
          <cell r="AD81">
            <v>8</v>
          </cell>
          <cell r="AE81">
            <v>133</v>
          </cell>
          <cell r="AF81">
            <v>4.4000000000000004</v>
          </cell>
          <cell r="AG81">
            <v>97</v>
          </cell>
          <cell r="AH81">
            <v>8</v>
          </cell>
          <cell r="AJ81">
            <v>6.2</v>
          </cell>
          <cell r="AW81">
            <v>97</v>
          </cell>
          <cell r="AX81">
            <v>28.6</v>
          </cell>
          <cell r="AY81">
            <v>31.9</v>
          </cell>
          <cell r="AZ81">
            <v>18.899999999999999</v>
          </cell>
          <cell r="BI81">
            <v>0.67</v>
          </cell>
        </row>
        <row r="82">
          <cell r="D82" t="str">
            <v>曾水繁</v>
          </cell>
          <cell r="E82" t="str">
            <v>B118</v>
          </cell>
          <cell r="F82">
            <v>1120405</v>
          </cell>
          <cell r="G82">
            <v>4.82</v>
          </cell>
          <cell r="H82">
            <v>3.33</v>
          </cell>
          <cell r="I82">
            <v>9.8000000000000007</v>
          </cell>
          <cell r="J82">
            <v>31.8</v>
          </cell>
          <cell r="K82">
            <v>95.5</v>
          </cell>
          <cell r="L82">
            <v>152</v>
          </cell>
          <cell r="N82">
            <v>3.6</v>
          </cell>
          <cell r="O82">
            <v>40</v>
          </cell>
          <cell r="P82">
            <v>37</v>
          </cell>
          <cell r="Q82">
            <v>119</v>
          </cell>
          <cell r="R82">
            <v>1.5</v>
          </cell>
          <cell r="Y82">
            <v>82</v>
          </cell>
          <cell r="Z82">
            <v>21</v>
          </cell>
          <cell r="AC82">
            <v>7.38</v>
          </cell>
          <cell r="AD82">
            <v>7.6</v>
          </cell>
          <cell r="AE82">
            <v>136</v>
          </cell>
          <cell r="AF82">
            <v>5.2</v>
          </cell>
          <cell r="AG82">
            <v>98</v>
          </cell>
          <cell r="AH82">
            <v>8.4</v>
          </cell>
          <cell r="AJ82">
            <v>3.8</v>
          </cell>
          <cell r="AW82">
            <v>98</v>
          </cell>
          <cell r="AX82">
            <v>29.4</v>
          </cell>
          <cell r="AY82">
            <v>30.8</v>
          </cell>
          <cell r="AZ82">
            <v>14.3</v>
          </cell>
          <cell r="BI82">
            <v>0.74</v>
          </cell>
        </row>
        <row r="83">
          <cell r="D83" t="str">
            <v>連彬貴</v>
          </cell>
          <cell r="E83" t="str">
            <v>B119</v>
          </cell>
          <cell r="F83">
            <v>1120405</v>
          </cell>
          <cell r="G83">
            <v>8</v>
          </cell>
          <cell r="H83">
            <v>3.58</v>
          </cell>
          <cell r="I83">
            <v>10.9</v>
          </cell>
          <cell r="J83">
            <v>33.1</v>
          </cell>
          <cell r="K83">
            <v>92.5</v>
          </cell>
          <cell r="L83">
            <v>140</v>
          </cell>
          <cell r="N83">
            <v>3.9</v>
          </cell>
          <cell r="O83">
            <v>17</v>
          </cell>
          <cell r="P83">
            <v>16</v>
          </cell>
          <cell r="Q83">
            <v>77</v>
          </cell>
          <cell r="R83">
            <v>0.6</v>
          </cell>
          <cell r="Y83">
            <v>72</v>
          </cell>
          <cell r="Z83">
            <v>16</v>
          </cell>
          <cell r="AC83">
            <v>9.76</v>
          </cell>
          <cell r="AD83">
            <v>5.2</v>
          </cell>
          <cell r="AE83">
            <v>133</v>
          </cell>
          <cell r="AF83">
            <v>4.9000000000000004</v>
          </cell>
          <cell r="AG83">
            <v>96</v>
          </cell>
          <cell r="AH83">
            <v>8.1999999999999993</v>
          </cell>
          <cell r="AJ83">
            <v>4.2</v>
          </cell>
          <cell r="AW83">
            <v>96</v>
          </cell>
          <cell r="AX83">
            <v>30.4</v>
          </cell>
          <cell r="AY83">
            <v>32.9</v>
          </cell>
          <cell r="AZ83">
            <v>13.2</v>
          </cell>
          <cell r="BI83">
            <v>0.78</v>
          </cell>
        </row>
        <row r="84">
          <cell r="D84" t="str">
            <v>余周香蘭</v>
          </cell>
          <cell r="E84" t="str">
            <v>B215</v>
          </cell>
          <cell r="F84">
            <v>1120405</v>
          </cell>
          <cell r="G84">
            <v>5.09</v>
          </cell>
          <cell r="H84">
            <v>3.22</v>
          </cell>
          <cell r="I84">
            <v>9.6999999999999993</v>
          </cell>
          <cell r="J84">
            <v>29.8</v>
          </cell>
          <cell r="K84">
            <v>92.5</v>
          </cell>
          <cell r="L84">
            <v>132</v>
          </cell>
          <cell r="N84">
            <v>3.9</v>
          </cell>
          <cell r="O84">
            <v>16</v>
          </cell>
          <cell r="P84">
            <v>11</v>
          </cell>
          <cell r="Q84">
            <v>54</v>
          </cell>
          <cell r="R84">
            <v>0.8</v>
          </cell>
          <cell r="Y84">
            <v>85</v>
          </cell>
          <cell r="Z84">
            <v>17</v>
          </cell>
          <cell r="AC84">
            <v>8.18</v>
          </cell>
          <cell r="AD84">
            <v>8.1999999999999993</v>
          </cell>
          <cell r="AE84">
            <v>138</v>
          </cell>
          <cell r="AF84">
            <v>6.1</v>
          </cell>
          <cell r="AG84">
            <v>100</v>
          </cell>
          <cell r="AH84">
            <v>9</v>
          </cell>
          <cell r="AJ84">
            <v>4</v>
          </cell>
          <cell r="AW84">
            <v>100</v>
          </cell>
          <cell r="AX84">
            <v>30.1</v>
          </cell>
          <cell r="AY84">
            <v>32.6</v>
          </cell>
          <cell r="AZ84">
            <v>13.5</v>
          </cell>
          <cell r="BI84">
            <v>0.8</v>
          </cell>
        </row>
        <row r="85">
          <cell r="D85" t="str">
            <v>詹月桂</v>
          </cell>
          <cell r="E85" t="str">
            <v>B216</v>
          </cell>
          <cell r="F85">
            <v>1120407</v>
          </cell>
          <cell r="G85">
            <v>8.57</v>
          </cell>
          <cell r="H85">
            <v>3.45</v>
          </cell>
          <cell r="I85">
            <v>11.1</v>
          </cell>
          <cell r="J85">
            <v>33.200000000000003</v>
          </cell>
          <cell r="K85">
            <v>96.2</v>
          </cell>
          <cell r="L85">
            <v>250</v>
          </cell>
          <cell r="N85">
            <v>4.0999999999999996</v>
          </cell>
          <cell r="O85">
            <v>14</v>
          </cell>
          <cell r="P85">
            <v>12</v>
          </cell>
          <cell r="Q85">
            <v>83</v>
          </cell>
          <cell r="R85">
            <v>0.8</v>
          </cell>
          <cell r="Y85">
            <v>140</v>
          </cell>
          <cell r="Z85">
            <v>27</v>
          </cell>
          <cell r="AC85">
            <v>10.25</v>
          </cell>
          <cell r="AD85">
            <v>5.2</v>
          </cell>
          <cell r="AE85">
            <v>138</v>
          </cell>
          <cell r="AF85">
            <v>4.7</v>
          </cell>
          <cell r="AG85">
            <v>100</v>
          </cell>
          <cell r="AH85">
            <v>8.1999999999999993</v>
          </cell>
          <cell r="AJ85">
            <v>9.4</v>
          </cell>
          <cell r="AW85">
            <v>100</v>
          </cell>
          <cell r="AX85">
            <v>32.200000000000003</v>
          </cell>
          <cell r="AY85">
            <v>33.4</v>
          </cell>
          <cell r="AZ85">
            <v>12.1</v>
          </cell>
          <cell r="BI85">
            <v>0.81</v>
          </cell>
        </row>
        <row r="86">
          <cell r="D86" t="str">
            <v>吳陳寶月</v>
          </cell>
          <cell r="E86" t="str">
            <v>U552</v>
          </cell>
          <cell r="F86">
            <v>1120405</v>
          </cell>
          <cell r="G86">
            <v>5.74</v>
          </cell>
          <cell r="H86">
            <v>2.92</v>
          </cell>
          <cell r="I86">
            <v>9.4</v>
          </cell>
          <cell r="J86">
            <v>27.6</v>
          </cell>
          <cell r="K86">
            <v>94.5</v>
          </cell>
          <cell r="L86">
            <v>260</v>
          </cell>
          <cell r="N86">
            <v>3.5</v>
          </cell>
          <cell r="O86">
            <v>17</v>
          </cell>
          <cell r="P86">
            <v>9</v>
          </cell>
          <cell r="Q86">
            <v>36</v>
          </cell>
          <cell r="R86">
            <v>0.5</v>
          </cell>
          <cell r="Y86">
            <v>95</v>
          </cell>
          <cell r="Z86">
            <v>26</v>
          </cell>
          <cell r="AC86">
            <v>4.2699999999999996</v>
          </cell>
          <cell r="AD86">
            <v>3.9</v>
          </cell>
          <cell r="AE86">
            <v>129</v>
          </cell>
          <cell r="AF86">
            <v>3.6</v>
          </cell>
          <cell r="AG86">
            <v>94</v>
          </cell>
          <cell r="AH86">
            <v>8.6</v>
          </cell>
          <cell r="AJ86">
            <v>3.1</v>
          </cell>
          <cell r="AW86">
            <v>94</v>
          </cell>
          <cell r="AX86">
            <v>32.200000000000003</v>
          </cell>
          <cell r="AY86">
            <v>34.1</v>
          </cell>
          <cell r="AZ86">
            <v>12.9</v>
          </cell>
          <cell r="BI86">
            <v>0.73</v>
          </cell>
        </row>
        <row r="87">
          <cell r="D87" t="str">
            <v>吳定憲</v>
          </cell>
          <cell r="E87" t="str">
            <v>B217</v>
          </cell>
          <cell r="F87">
            <v>1120405</v>
          </cell>
          <cell r="G87">
            <v>5.14</v>
          </cell>
          <cell r="H87">
            <v>4.6900000000000004</v>
          </cell>
          <cell r="I87">
            <v>12.4</v>
          </cell>
          <cell r="J87">
            <v>38.799999999999997</v>
          </cell>
          <cell r="K87">
            <v>82.7</v>
          </cell>
          <cell r="L87">
            <v>168</v>
          </cell>
          <cell r="N87">
            <v>3.9</v>
          </cell>
          <cell r="O87">
            <v>14</v>
          </cell>
          <cell r="P87">
            <v>12</v>
          </cell>
          <cell r="Q87">
            <v>75</v>
          </cell>
          <cell r="R87">
            <v>0.5</v>
          </cell>
          <cell r="Y87">
            <v>66</v>
          </cell>
          <cell r="Z87">
            <v>20</v>
          </cell>
          <cell r="AC87">
            <v>8.34</v>
          </cell>
          <cell r="AD87">
            <v>6.5</v>
          </cell>
          <cell r="AE87">
            <v>138</v>
          </cell>
          <cell r="AF87">
            <v>4.0999999999999996</v>
          </cell>
          <cell r="AG87">
            <v>98</v>
          </cell>
          <cell r="AH87">
            <v>8.6999999999999993</v>
          </cell>
          <cell r="AJ87">
            <v>4.8</v>
          </cell>
          <cell r="AW87">
            <v>98</v>
          </cell>
          <cell r="AX87">
            <v>26.4</v>
          </cell>
          <cell r="AY87">
            <v>32</v>
          </cell>
          <cell r="AZ87">
            <v>12.7</v>
          </cell>
          <cell r="BI87">
            <v>0.7</v>
          </cell>
        </row>
        <row r="88">
          <cell r="D88" t="str">
            <v>歐秀蕙</v>
          </cell>
          <cell r="E88" t="str">
            <v>B218</v>
          </cell>
          <cell r="F88">
            <v>1120405</v>
          </cell>
          <cell r="G88">
            <v>6.51</v>
          </cell>
          <cell r="H88">
            <v>3.82</v>
          </cell>
          <cell r="I88">
            <v>10.7</v>
          </cell>
          <cell r="J88">
            <v>33.700000000000003</v>
          </cell>
          <cell r="K88">
            <v>88.2</v>
          </cell>
          <cell r="L88">
            <v>117</v>
          </cell>
          <cell r="N88">
            <v>3.9</v>
          </cell>
          <cell r="O88">
            <v>15</v>
          </cell>
          <cell r="P88">
            <v>11</v>
          </cell>
          <cell r="Q88">
            <v>59</v>
          </cell>
          <cell r="R88">
            <v>0.8</v>
          </cell>
          <cell r="Y88">
            <v>73</v>
          </cell>
          <cell r="Z88">
            <v>18</v>
          </cell>
          <cell r="AC88">
            <v>7.88</v>
          </cell>
          <cell r="AD88">
            <v>7.1</v>
          </cell>
          <cell r="AE88">
            <v>140</v>
          </cell>
          <cell r="AF88">
            <v>4.7</v>
          </cell>
          <cell r="AH88">
            <v>9.8000000000000007</v>
          </cell>
          <cell r="AJ88">
            <v>4.0999999999999996</v>
          </cell>
          <cell r="AX88">
            <v>28</v>
          </cell>
          <cell r="AY88">
            <v>31.8</v>
          </cell>
          <cell r="AZ88">
            <v>14</v>
          </cell>
          <cell r="BI88">
            <v>0.75</v>
          </cell>
        </row>
        <row r="89">
          <cell r="D89" t="str">
            <v>黃玉娥</v>
          </cell>
          <cell r="E89" t="str">
            <v>B219</v>
          </cell>
          <cell r="F89">
            <v>1120405</v>
          </cell>
          <cell r="G89">
            <v>5.0199999999999996</v>
          </cell>
          <cell r="H89">
            <v>3.38</v>
          </cell>
          <cell r="I89">
            <v>10.4</v>
          </cell>
          <cell r="J89">
            <v>32</v>
          </cell>
          <cell r="K89">
            <v>94.7</v>
          </cell>
          <cell r="L89">
            <v>131</v>
          </cell>
          <cell r="N89">
            <v>3.6</v>
          </cell>
          <cell r="O89">
            <v>17</v>
          </cell>
          <cell r="P89">
            <v>11</v>
          </cell>
          <cell r="Q89">
            <v>85</v>
          </cell>
          <cell r="R89">
            <v>0.7</v>
          </cell>
          <cell r="Y89">
            <v>79</v>
          </cell>
          <cell r="Z89">
            <v>16</v>
          </cell>
          <cell r="AC89">
            <v>7.73</v>
          </cell>
          <cell r="AD89">
            <v>6.2</v>
          </cell>
          <cell r="AE89">
            <v>136</v>
          </cell>
          <cell r="AF89">
            <v>4.4000000000000004</v>
          </cell>
          <cell r="AH89">
            <v>9.5</v>
          </cell>
          <cell r="AJ89">
            <v>3.8</v>
          </cell>
          <cell r="AX89">
            <v>30.8</v>
          </cell>
          <cell r="AY89">
            <v>32.5</v>
          </cell>
          <cell r="AZ89">
            <v>14.6</v>
          </cell>
          <cell r="BI89">
            <v>0.8</v>
          </cell>
        </row>
        <row r="90">
          <cell r="D90" t="str">
            <v>鄭陳寶秀</v>
          </cell>
          <cell r="E90" t="str">
            <v>U221</v>
          </cell>
          <cell r="F90">
            <v>1120405</v>
          </cell>
          <cell r="G90">
            <v>4.74</v>
          </cell>
          <cell r="H90">
            <v>3.32</v>
          </cell>
          <cell r="I90">
            <v>9.8000000000000007</v>
          </cell>
          <cell r="J90">
            <v>30.5</v>
          </cell>
          <cell r="K90">
            <v>91.9</v>
          </cell>
          <cell r="L90">
            <v>194</v>
          </cell>
          <cell r="N90">
            <v>3.7</v>
          </cell>
          <cell r="O90">
            <v>17</v>
          </cell>
          <cell r="P90">
            <v>12</v>
          </cell>
          <cell r="Q90">
            <v>83</v>
          </cell>
          <cell r="R90">
            <v>0.6</v>
          </cell>
          <cell r="Y90">
            <v>51</v>
          </cell>
          <cell r="Z90">
            <v>12</v>
          </cell>
          <cell r="AC90">
            <v>6.16</v>
          </cell>
          <cell r="AD90">
            <v>6.5</v>
          </cell>
          <cell r="AE90">
            <v>135</v>
          </cell>
          <cell r="AF90">
            <v>6.2</v>
          </cell>
          <cell r="AG90">
            <v>98</v>
          </cell>
          <cell r="AH90">
            <v>8.6</v>
          </cell>
          <cell r="AJ90">
            <v>4.9000000000000004</v>
          </cell>
          <cell r="AW90">
            <v>98</v>
          </cell>
          <cell r="AX90">
            <v>29.5</v>
          </cell>
          <cell r="AY90">
            <v>32.1</v>
          </cell>
          <cell r="AZ90">
            <v>14.9</v>
          </cell>
          <cell r="BI90">
            <v>0.76</v>
          </cell>
        </row>
        <row r="91">
          <cell r="D91" t="str">
            <v>許楊蘭</v>
          </cell>
          <cell r="E91" t="str">
            <v>U233</v>
          </cell>
          <cell r="F91">
            <v>1120405</v>
          </cell>
          <cell r="G91">
            <v>5.57</v>
          </cell>
          <cell r="H91">
            <v>3.74</v>
          </cell>
          <cell r="I91">
            <v>11.3</v>
          </cell>
          <cell r="J91">
            <v>35.5</v>
          </cell>
          <cell r="K91">
            <v>94.9</v>
          </cell>
          <cell r="L91">
            <v>163</v>
          </cell>
          <cell r="N91">
            <v>3.3</v>
          </cell>
          <cell r="O91">
            <v>19</v>
          </cell>
          <cell r="P91">
            <v>13</v>
          </cell>
          <cell r="Q91">
            <v>60</v>
          </cell>
          <cell r="R91">
            <v>0.4</v>
          </cell>
          <cell r="Y91">
            <v>58</v>
          </cell>
          <cell r="Z91">
            <v>14</v>
          </cell>
          <cell r="AC91">
            <v>5.94</v>
          </cell>
          <cell r="AD91">
            <v>4.2</v>
          </cell>
          <cell r="AE91">
            <v>138</v>
          </cell>
          <cell r="AF91">
            <v>4.3</v>
          </cell>
          <cell r="AG91">
            <v>102</v>
          </cell>
          <cell r="AH91">
            <v>8.4</v>
          </cell>
          <cell r="AJ91">
            <v>3.5</v>
          </cell>
          <cell r="AW91">
            <v>102</v>
          </cell>
          <cell r="AX91">
            <v>30.2</v>
          </cell>
          <cell r="AY91">
            <v>31.8</v>
          </cell>
          <cell r="AZ91">
            <v>14.2</v>
          </cell>
          <cell r="BI91">
            <v>0.76</v>
          </cell>
        </row>
        <row r="92">
          <cell r="D92" t="str">
            <v>游清朝</v>
          </cell>
          <cell r="E92" t="str">
            <v>U408</v>
          </cell>
          <cell r="F92">
            <v>1120406</v>
          </cell>
          <cell r="G92">
            <v>5.0199999999999996</v>
          </cell>
          <cell r="H92">
            <v>5.0599999999999996</v>
          </cell>
          <cell r="I92">
            <v>11</v>
          </cell>
          <cell r="J92">
            <v>34.9</v>
          </cell>
          <cell r="K92">
            <v>69</v>
          </cell>
          <cell r="L92">
            <v>171</v>
          </cell>
          <cell r="N92">
            <v>4</v>
          </cell>
          <cell r="O92">
            <v>22</v>
          </cell>
          <cell r="P92">
            <v>27</v>
          </cell>
          <cell r="Q92">
            <v>91</v>
          </cell>
          <cell r="R92">
            <v>0.7</v>
          </cell>
          <cell r="Y92">
            <v>80</v>
          </cell>
          <cell r="Z92">
            <v>23</v>
          </cell>
          <cell r="AC92">
            <v>9.8800000000000008</v>
          </cell>
          <cell r="AD92">
            <v>6.6</v>
          </cell>
          <cell r="AE92">
            <v>141</v>
          </cell>
          <cell r="AF92">
            <v>5.5</v>
          </cell>
          <cell r="AH92">
            <v>8.1</v>
          </cell>
          <cell r="AJ92">
            <v>7.2</v>
          </cell>
          <cell r="AX92">
            <v>21.7</v>
          </cell>
          <cell r="AY92">
            <v>31.5</v>
          </cell>
          <cell r="AZ92">
            <v>15</v>
          </cell>
          <cell r="BI92">
            <v>0.71</v>
          </cell>
        </row>
        <row r="93">
          <cell r="D93" t="str">
            <v>吳阿笨</v>
          </cell>
          <cell r="E93" t="str">
            <v>U411</v>
          </cell>
          <cell r="F93">
            <v>1120406</v>
          </cell>
          <cell r="G93">
            <v>4.53</v>
          </cell>
          <cell r="H93">
            <v>4.3099999999999996</v>
          </cell>
          <cell r="I93">
            <v>11</v>
          </cell>
          <cell r="J93">
            <v>34.299999999999997</v>
          </cell>
          <cell r="K93">
            <v>79.599999999999994</v>
          </cell>
          <cell r="L93">
            <v>154</v>
          </cell>
          <cell r="N93">
            <v>3.9</v>
          </cell>
          <cell r="O93">
            <v>9</v>
          </cell>
          <cell r="P93">
            <v>12</v>
          </cell>
          <cell r="Q93">
            <v>70</v>
          </cell>
          <cell r="R93">
            <v>0.7</v>
          </cell>
          <cell r="Y93">
            <v>62</v>
          </cell>
          <cell r="Z93">
            <v>17</v>
          </cell>
          <cell r="AC93">
            <v>9.64</v>
          </cell>
          <cell r="AD93">
            <v>6.8</v>
          </cell>
          <cell r="AE93">
            <v>138</v>
          </cell>
          <cell r="AF93">
            <v>5.5</v>
          </cell>
          <cell r="AG93">
            <v>98</v>
          </cell>
          <cell r="AH93">
            <v>8.1999999999999993</v>
          </cell>
          <cell r="AJ93">
            <v>5.7</v>
          </cell>
          <cell r="AW93">
            <v>98</v>
          </cell>
          <cell r="AX93">
            <v>25.5</v>
          </cell>
          <cell r="AY93">
            <v>32.1</v>
          </cell>
          <cell r="AZ93">
            <v>16</v>
          </cell>
          <cell r="BI93">
            <v>0.73</v>
          </cell>
        </row>
        <row r="94">
          <cell r="D94" t="str">
            <v>呂陳金蓮</v>
          </cell>
          <cell r="E94" t="str">
            <v>U502</v>
          </cell>
          <cell r="F94">
            <v>1120406</v>
          </cell>
          <cell r="G94">
            <v>6.67</v>
          </cell>
          <cell r="H94">
            <v>3.69</v>
          </cell>
          <cell r="I94">
            <v>10.4</v>
          </cell>
          <cell r="J94">
            <v>32.4</v>
          </cell>
          <cell r="K94">
            <v>87.8</v>
          </cell>
          <cell r="L94">
            <v>262</v>
          </cell>
          <cell r="N94">
            <v>3.7</v>
          </cell>
          <cell r="O94">
            <v>15</v>
          </cell>
          <cell r="P94">
            <v>14</v>
          </cell>
          <cell r="Q94">
            <v>88</v>
          </cell>
          <cell r="R94">
            <v>0.6</v>
          </cell>
          <cell r="Y94">
            <v>71</v>
          </cell>
          <cell r="Z94">
            <v>16</v>
          </cell>
          <cell r="AC94">
            <v>8.08</v>
          </cell>
          <cell r="AD94">
            <v>7.7</v>
          </cell>
          <cell r="AE94">
            <v>140</v>
          </cell>
          <cell r="AF94">
            <v>4.4000000000000004</v>
          </cell>
          <cell r="AG94">
            <v>99</v>
          </cell>
          <cell r="AH94">
            <v>8.9</v>
          </cell>
          <cell r="AJ94">
            <v>5.3</v>
          </cell>
          <cell r="AW94">
            <v>99</v>
          </cell>
          <cell r="AX94">
            <v>28.2</v>
          </cell>
          <cell r="AY94">
            <v>32.1</v>
          </cell>
          <cell r="AZ94">
            <v>15.6</v>
          </cell>
          <cell r="BI94">
            <v>0.77</v>
          </cell>
        </row>
        <row r="95">
          <cell r="D95" t="str">
            <v>周笠綸</v>
          </cell>
          <cell r="E95" t="str">
            <v>U601</v>
          </cell>
          <cell r="F95">
            <v>1120406</v>
          </cell>
          <cell r="G95">
            <v>5.29</v>
          </cell>
          <cell r="H95">
            <v>3.11</v>
          </cell>
          <cell r="I95">
            <v>10</v>
          </cell>
          <cell r="J95">
            <v>29.2</v>
          </cell>
          <cell r="K95">
            <v>93.9</v>
          </cell>
          <cell r="L95">
            <v>138</v>
          </cell>
          <cell r="N95">
            <v>4.2</v>
          </cell>
          <cell r="O95">
            <v>15</v>
          </cell>
          <cell r="P95">
            <v>16</v>
          </cell>
          <cell r="Q95">
            <v>76</v>
          </cell>
          <cell r="R95">
            <v>0.7</v>
          </cell>
          <cell r="Y95">
            <v>84</v>
          </cell>
          <cell r="Z95">
            <v>23</v>
          </cell>
          <cell r="AC95">
            <v>11.94</v>
          </cell>
          <cell r="AD95">
            <v>8.4</v>
          </cell>
          <cell r="AE95">
            <v>139</v>
          </cell>
          <cell r="AF95">
            <v>5</v>
          </cell>
          <cell r="AG95">
            <v>96</v>
          </cell>
          <cell r="AH95">
            <v>9.8000000000000007</v>
          </cell>
          <cell r="AJ95">
            <v>7.3</v>
          </cell>
          <cell r="AW95">
            <v>96</v>
          </cell>
          <cell r="AX95">
            <v>32.200000000000003</v>
          </cell>
          <cell r="AY95">
            <v>34.200000000000003</v>
          </cell>
          <cell r="AZ95">
            <v>13.4</v>
          </cell>
          <cell r="BI95">
            <v>0.73</v>
          </cell>
        </row>
        <row r="96">
          <cell r="D96" t="str">
            <v>周志湘</v>
          </cell>
          <cell r="E96" t="str">
            <v>U602</v>
          </cell>
          <cell r="F96">
            <v>1120406</v>
          </cell>
          <cell r="G96">
            <v>7.96</v>
          </cell>
          <cell r="H96">
            <v>3.53</v>
          </cell>
          <cell r="I96">
            <v>10.9</v>
          </cell>
          <cell r="J96">
            <v>32.4</v>
          </cell>
          <cell r="K96">
            <v>91.8</v>
          </cell>
          <cell r="L96">
            <v>248</v>
          </cell>
          <cell r="N96">
            <v>4</v>
          </cell>
          <cell r="O96">
            <v>12</v>
          </cell>
          <cell r="P96">
            <v>16</v>
          </cell>
          <cell r="Q96">
            <v>77</v>
          </cell>
          <cell r="R96">
            <v>0.6</v>
          </cell>
          <cell r="Y96">
            <v>58</v>
          </cell>
          <cell r="Z96">
            <v>16</v>
          </cell>
          <cell r="AC96">
            <v>9.2100000000000009</v>
          </cell>
          <cell r="AD96">
            <v>5.6</v>
          </cell>
          <cell r="AE96">
            <v>140</v>
          </cell>
          <cell r="AF96">
            <v>4.4000000000000004</v>
          </cell>
          <cell r="AH96">
            <v>9</v>
          </cell>
          <cell r="AJ96">
            <v>4.2</v>
          </cell>
          <cell r="AX96">
            <v>30.9</v>
          </cell>
          <cell r="AY96">
            <v>33.6</v>
          </cell>
          <cell r="AZ96">
            <v>13.6</v>
          </cell>
          <cell r="BI96">
            <v>0.72</v>
          </cell>
        </row>
        <row r="97">
          <cell r="D97" t="str">
            <v>曾錦圓</v>
          </cell>
          <cell r="E97" t="str">
            <v>B507</v>
          </cell>
          <cell r="F97">
            <v>1120406</v>
          </cell>
          <cell r="G97">
            <v>3.57</v>
          </cell>
          <cell r="H97">
            <v>3.35</v>
          </cell>
          <cell r="I97">
            <v>10.4</v>
          </cell>
          <cell r="J97">
            <v>31.3</v>
          </cell>
          <cell r="K97">
            <v>93.4</v>
          </cell>
          <cell r="L97">
            <v>205</v>
          </cell>
          <cell r="N97">
            <v>3.9</v>
          </cell>
          <cell r="O97">
            <v>16</v>
          </cell>
          <cell r="P97">
            <v>11</v>
          </cell>
          <cell r="Q97">
            <v>70</v>
          </cell>
          <cell r="R97">
            <v>0.8</v>
          </cell>
          <cell r="Y97">
            <v>119</v>
          </cell>
          <cell r="Z97">
            <v>37</v>
          </cell>
          <cell r="AC97">
            <v>14.72</v>
          </cell>
          <cell r="AD97">
            <v>14.5</v>
          </cell>
          <cell r="AE97">
            <v>141</v>
          </cell>
          <cell r="AF97">
            <v>4.7</v>
          </cell>
          <cell r="AH97">
            <v>7.5</v>
          </cell>
          <cell r="AJ97">
            <v>9.1</v>
          </cell>
          <cell r="AX97">
            <v>31</v>
          </cell>
          <cell r="AY97">
            <v>33.200000000000003</v>
          </cell>
          <cell r="AZ97">
            <v>12.1</v>
          </cell>
          <cell r="BI97">
            <v>0.69</v>
          </cell>
        </row>
        <row r="98">
          <cell r="D98" t="str">
            <v>陳月雲</v>
          </cell>
          <cell r="E98" t="str">
            <v>U202</v>
          </cell>
          <cell r="F98">
            <v>1120403</v>
          </cell>
          <cell r="G98">
            <v>5.82</v>
          </cell>
          <cell r="H98">
            <v>2.79</v>
          </cell>
          <cell r="I98">
            <v>9.4</v>
          </cell>
          <cell r="J98">
            <v>29.1</v>
          </cell>
          <cell r="K98">
            <v>104.3</v>
          </cell>
          <cell r="L98">
            <v>175</v>
          </cell>
          <cell r="N98">
            <v>3.3</v>
          </cell>
          <cell r="O98">
            <v>20</v>
          </cell>
          <cell r="P98">
            <v>10</v>
          </cell>
          <cell r="Q98">
            <v>96</v>
          </cell>
          <cell r="R98">
            <v>0.7</v>
          </cell>
          <cell r="Y98">
            <v>56</v>
          </cell>
          <cell r="Z98">
            <v>11</v>
          </cell>
          <cell r="AC98">
            <v>7.82</v>
          </cell>
          <cell r="AD98">
            <v>5.8</v>
          </cell>
          <cell r="AE98">
            <v>141</v>
          </cell>
          <cell r="AF98">
            <v>3.9</v>
          </cell>
          <cell r="AH98">
            <v>8.1</v>
          </cell>
          <cell r="AJ98">
            <v>3.5</v>
          </cell>
          <cell r="AX98">
            <v>33.700000000000003</v>
          </cell>
          <cell r="AY98">
            <v>32.299999999999997</v>
          </cell>
          <cell r="AZ98">
            <v>13.4</v>
          </cell>
          <cell r="BI98">
            <v>0.8</v>
          </cell>
        </row>
        <row r="99">
          <cell r="D99" t="str">
            <v>簡麗芳</v>
          </cell>
          <cell r="E99" t="str">
            <v>U205</v>
          </cell>
          <cell r="F99">
            <v>1120405</v>
          </cell>
          <cell r="G99">
            <v>6.59</v>
          </cell>
          <cell r="H99">
            <v>3.59</v>
          </cell>
          <cell r="I99">
            <v>11.6</v>
          </cell>
          <cell r="J99">
            <v>33.700000000000003</v>
          </cell>
          <cell r="K99">
            <v>93.9</v>
          </cell>
          <cell r="L99">
            <v>248</v>
          </cell>
          <cell r="N99">
            <v>3.8</v>
          </cell>
          <cell r="O99">
            <v>15</v>
          </cell>
          <cell r="P99">
            <v>13</v>
          </cell>
          <cell r="Q99">
            <v>32</v>
          </cell>
          <cell r="R99">
            <v>0.4</v>
          </cell>
          <cell r="Y99">
            <v>71</v>
          </cell>
          <cell r="Z99">
            <v>13</v>
          </cell>
          <cell r="AC99">
            <v>9.68</v>
          </cell>
          <cell r="AD99">
            <v>7.4</v>
          </cell>
          <cell r="AE99">
            <v>132</v>
          </cell>
          <cell r="AF99">
            <v>4.5999999999999996</v>
          </cell>
          <cell r="AG99">
            <v>93</v>
          </cell>
          <cell r="AH99">
            <v>9.6</v>
          </cell>
          <cell r="AJ99">
            <v>3.6</v>
          </cell>
          <cell r="AW99">
            <v>93</v>
          </cell>
          <cell r="AX99">
            <v>32.299999999999997</v>
          </cell>
          <cell r="AY99">
            <v>34.4</v>
          </cell>
          <cell r="AZ99">
            <v>14.2</v>
          </cell>
          <cell r="BI99">
            <v>0.82</v>
          </cell>
        </row>
        <row r="100">
          <cell r="D100" t="str">
            <v>楊清松</v>
          </cell>
          <cell r="E100" t="str">
            <v>U206</v>
          </cell>
          <cell r="F100">
            <v>1120405</v>
          </cell>
          <cell r="G100">
            <v>3.57</v>
          </cell>
          <cell r="H100">
            <v>4.57</v>
          </cell>
          <cell r="I100">
            <v>10.7</v>
          </cell>
          <cell r="J100">
            <v>33.799999999999997</v>
          </cell>
          <cell r="K100">
            <v>74</v>
          </cell>
          <cell r="L100">
            <v>200</v>
          </cell>
          <cell r="N100">
            <v>3.7</v>
          </cell>
          <cell r="O100">
            <v>55</v>
          </cell>
          <cell r="P100">
            <v>65</v>
          </cell>
          <cell r="Q100">
            <v>108</v>
          </cell>
          <cell r="R100">
            <v>1</v>
          </cell>
          <cell r="Y100">
            <v>75</v>
          </cell>
          <cell r="Z100">
            <v>19</v>
          </cell>
          <cell r="AC100">
            <v>7.28</v>
          </cell>
          <cell r="AD100">
            <v>6.1</v>
          </cell>
          <cell r="AE100">
            <v>136</v>
          </cell>
          <cell r="AF100">
            <v>3.8</v>
          </cell>
          <cell r="AH100">
            <v>8.3000000000000007</v>
          </cell>
          <cell r="AJ100">
            <v>2.1</v>
          </cell>
          <cell r="AX100">
            <v>23.4</v>
          </cell>
          <cell r="AY100">
            <v>31.7</v>
          </cell>
          <cell r="AZ100">
            <v>14.3</v>
          </cell>
          <cell r="BI100">
            <v>0.75</v>
          </cell>
        </row>
        <row r="101">
          <cell r="D101" t="str">
            <v>戴秀陵</v>
          </cell>
          <cell r="E101" t="str">
            <v>U251</v>
          </cell>
          <cell r="F101">
            <v>1120405</v>
          </cell>
          <cell r="G101">
            <v>5.38</v>
          </cell>
          <cell r="H101">
            <v>3.62</v>
          </cell>
          <cell r="I101">
            <v>11.2</v>
          </cell>
          <cell r="J101">
            <v>33.5</v>
          </cell>
          <cell r="K101">
            <v>92.5</v>
          </cell>
          <cell r="L101">
            <v>167</v>
          </cell>
          <cell r="N101">
            <v>4.5</v>
          </cell>
          <cell r="O101">
            <v>10</v>
          </cell>
          <cell r="P101">
            <v>6</v>
          </cell>
          <cell r="Q101">
            <v>170</v>
          </cell>
          <cell r="R101">
            <v>0.6</v>
          </cell>
          <cell r="Y101">
            <v>81</v>
          </cell>
          <cell r="Z101">
            <v>14</v>
          </cell>
          <cell r="AC101">
            <v>8.6999999999999993</v>
          </cell>
          <cell r="AD101">
            <v>8.6999999999999993</v>
          </cell>
          <cell r="AE101">
            <v>136</v>
          </cell>
          <cell r="AF101">
            <v>3.3</v>
          </cell>
          <cell r="AH101">
            <v>6.7</v>
          </cell>
          <cell r="AJ101">
            <v>4.5</v>
          </cell>
          <cell r="AX101">
            <v>30.9</v>
          </cell>
          <cell r="AY101">
            <v>33.4</v>
          </cell>
          <cell r="AZ101">
            <v>12.6</v>
          </cell>
          <cell r="BI101">
            <v>0.83</v>
          </cell>
        </row>
        <row r="102">
          <cell r="D102" t="str">
            <v>陳詩豪</v>
          </cell>
          <cell r="E102" t="str">
            <v>U301</v>
          </cell>
          <cell r="F102">
            <v>1120405</v>
          </cell>
          <cell r="G102">
            <v>10.61</v>
          </cell>
          <cell r="H102">
            <v>3.91</v>
          </cell>
          <cell r="I102">
            <v>11.3</v>
          </cell>
          <cell r="J102">
            <v>34.799999999999997</v>
          </cell>
          <cell r="K102">
            <v>89</v>
          </cell>
          <cell r="L102">
            <v>276</v>
          </cell>
          <cell r="N102">
            <v>3.9</v>
          </cell>
          <cell r="O102">
            <v>20</v>
          </cell>
          <cell r="P102">
            <v>25</v>
          </cell>
          <cell r="Q102">
            <v>62</v>
          </cell>
          <cell r="R102">
            <v>0.8</v>
          </cell>
          <cell r="Y102">
            <v>82</v>
          </cell>
          <cell r="Z102">
            <v>26</v>
          </cell>
          <cell r="AC102">
            <v>13.54</v>
          </cell>
          <cell r="AD102">
            <v>9.1</v>
          </cell>
          <cell r="AE102">
            <v>139</v>
          </cell>
          <cell r="AF102">
            <v>4.9000000000000004</v>
          </cell>
          <cell r="AH102">
            <v>9.3000000000000007</v>
          </cell>
          <cell r="AJ102">
            <v>6.4</v>
          </cell>
          <cell r="AX102">
            <v>28.9</v>
          </cell>
          <cell r="AY102">
            <v>32.5</v>
          </cell>
          <cell r="AZ102">
            <v>14</v>
          </cell>
          <cell r="BI102">
            <v>0.68</v>
          </cell>
        </row>
        <row r="103">
          <cell r="D103" t="str">
            <v>張錦光</v>
          </cell>
          <cell r="E103" t="str">
            <v>U302</v>
          </cell>
          <cell r="F103">
            <v>1120405</v>
          </cell>
          <cell r="G103">
            <v>5.07</v>
          </cell>
          <cell r="H103">
            <v>3.41</v>
          </cell>
          <cell r="I103">
            <v>11</v>
          </cell>
          <cell r="J103">
            <v>33.5</v>
          </cell>
          <cell r="K103">
            <v>98.2</v>
          </cell>
          <cell r="L103">
            <v>148</v>
          </cell>
          <cell r="N103">
            <v>4.0999999999999996</v>
          </cell>
          <cell r="O103">
            <v>10</v>
          </cell>
          <cell r="P103">
            <v>12</v>
          </cell>
          <cell r="Q103">
            <v>30</v>
          </cell>
          <cell r="R103">
            <v>0.6</v>
          </cell>
          <cell r="Y103">
            <v>65</v>
          </cell>
          <cell r="Z103">
            <v>19</v>
          </cell>
          <cell r="AC103">
            <v>9.1199999999999992</v>
          </cell>
          <cell r="AD103">
            <v>5.3</v>
          </cell>
          <cell r="AE103">
            <v>136</v>
          </cell>
          <cell r="AF103">
            <v>5.2</v>
          </cell>
          <cell r="AG103">
            <v>99</v>
          </cell>
          <cell r="AH103">
            <v>8.8000000000000007</v>
          </cell>
          <cell r="AJ103">
            <v>4</v>
          </cell>
          <cell r="AW103">
            <v>99</v>
          </cell>
          <cell r="AX103">
            <v>32.299999999999997</v>
          </cell>
          <cell r="AY103">
            <v>32.799999999999997</v>
          </cell>
          <cell r="AZ103">
            <v>13</v>
          </cell>
          <cell r="BI103">
            <v>0.71</v>
          </cell>
        </row>
        <row r="104">
          <cell r="D104" t="str">
            <v>陳勇興</v>
          </cell>
          <cell r="E104" t="str">
            <v>U303</v>
          </cell>
          <cell r="F104">
            <v>1120405</v>
          </cell>
          <cell r="G104">
            <v>6.31</v>
          </cell>
          <cell r="H104">
            <v>3.76</v>
          </cell>
          <cell r="I104">
            <v>11</v>
          </cell>
          <cell r="J104">
            <v>33.5</v>
          </cell>
          <cell r="K104">
            <v>89.1</v>
          </cell>
          <cell r="L104">
            <v>220</v>
          </cell>
          <cell r="N104">
            <v>3.6</v>
          </cell>
          <cell r="O104">
            <v>18</v>
          </cell>
          <cell r="P104">
            <v>17</v>
          </cell>
          <cell r="Q104">
            <v>161</v>
          </cell>
          <cell r="R104">
            <v>0.5</v>
          </cell>
          <cell r="Y104">
            <v>63</v>
          </cell>
          <cell r="Z104">
            <v>18</v>
          </cell>
          <cell r="AC104">
            <v>10.130000000000001</v>
          </cell>
          <cell r="AD104">
            <v>8.5</v>
          </cell>
          <cell r="AE104">
            <v>133</v>
          </cell>
          <cell r="AF104">
            <v>3.5</v>
          </cell>
          <cell r="AG104">
            <v>96</v>
          </cell>
          <cell r="AH104">
            <v>8.3000000000000007</v>
          </cell>
          <cell r="AJ104">
            <v>5.5</v>
          </cell>
          <cell r="AW104">
            <v>96</v>
          </cell>
          <cell r="AX104">
            <v>29.3</v>
          </cell>
          <cell r="AY104">
            <v>32.799999999999997</v>
          </cell>
          <cell r="AZ104">
            <v>14.1</v>
          </cell>
          <cell r="BI104">
            <v>0.71</v>
          </cell>
        </row>
        <row r="105">
          <cell r="D105" t="str">
            <v>蔡文旺</v>
          </cell>
          <cell r="E105" t="str">
            <v>U305</v>
          </cell>
          <cell r="F105">
            <v>1120405</v>
          </cell>
          <cell r="G105">
            <v>5.8</v>
          </cell>
          <cell r="H105">
            <v>3.92</v>
          </cell>
          <cell r="I105">
            <v>11.2</v>
          </cell>
          <cell r="J105">
            <v>33.299999999999997</v>
          </cell>
          <cell r="K105">
            <v>84.9</v>
          </cell>
          <cell r="L105">
            <v>197</v>
          </cell>
          <cell r="N105">
            <v>4.0999999999999996</v>
          </cell>
          <cell r="O105">
            <v>14</v>
          </cell>
          <cell r="P105">
            <v>18</v>
          </cell>
          <cell r="Q105">
            <v>55</v>
          </cell>
          <cell r="R105">
            <v>0.8</v>
          </cell>
          <cell r="Y105">
            <v>55</v>
          </cell>
          <cell r="Z105">
            <v>12</v>
          </cell>
          <cell r="AC105">
            <v>10.42</v>
          </cell>
          <cell r="AD105">
            <v>5.4</v>
          </cell>
          <cell r="AE105">
            <v>139</v>
          </cell>
          <cell r="AF105">
            <v>4.2</v>
          </cell>
          <cell r="AG105">
            <v>101</v>
          </cell>
          <cell r="AH105">
            <v>9.1999999999999993</v>
          </cell>
          <cell r="AJ105">
            <v>3.4</v>
          </cell>
          <cell r="AW105">
            <v>101</v>
          </cell>
          <cell r="AX105">
            <v>28.6</v>
          </cell>
          <cell r="AY105">
            <v>33.6</v>
          </cell>
          <cell r="AZ105">
            <v>15</v>
          </cell>
          <cell r="BI105">
            <v>0.78</v>
          </cell>
        </row>
        <row r="106">
          <cell r="D106" t="str">
            <v>梁格銘</v>
          </cell>
          <cell r="E106" t="str">
            <v>U306</v>
          </cell>
          <cell r="F106">
            <v>1120405</v>
          </cell>
          <cell r="G106">
            <v>5.44</v>
          </cell>
          <cell r="H106">
            <v>3.43</v>
          </cell>
          <cell r="I106">
            <v>10.6</v>
          </cell>
          <cell r="J106">
            <v>32.4</v>
          </cell>
          <cell r="K106">
            <v>94.5</v>
          </cell>
          <cell r="L106">
            <v>266</v>
          </cell>
          <cell r="N106">
            <v>4.3</v>
          </cell>
          <cell r="O106">
            <v>7</v>
          </cell>
          <cell r="P106">
            <v>7</v>
          </cell>
          <cell r="Q106">
            <v>62</v>
          </cell>
          <cell r="R106">
            <v>0.6</v>
          </cell>
          <cell r="Y106">
            <v>78</v>
          </cell>
          <cell r="Z106">
            <v>19</v>
          </cell>
          <cell r="AC106">
            <v>9.32</v>
          </cell>
          <cell r="AD106">
            <v>6.8</v>
          </cell>
          <cell r="AE106">
            <v>141</v>
          </cell>
          <cell r="AF106">
            <v>5.5</v>
          </cell>
          <cell r="AG106">
            <v>100</v>
          </cell>
          <cell r="AH106">
            <v>8.6999999999999993</v>
          </cell>
          <cell r="AJ106">
            <v>6</v>
          </cell>
          <cell r="AW106">
            <v>100</v>
          </cell>
          <cell r="AX106">
            <v>30.9</v>
          </cell>
          <cell r="AY106">
            <v>32.700000000000003</v>
          </cell>
          <cell r="AZ106">
            <v>12.1</v>
          </cell>
          <cell r="BI106">
            <v>0.76</v>
          </cell>
        </row>
        <row r="107">
          <cell r="D107" t="str">
            <v>劉瑛珠</v>
          </cell>
          <cell r="E107" t="str">
            <v>B210</v>
          </cell>
          <cell r="F107">
            <v>1120405</v>
          </cell>
          <cell r="G107">
            <v>4.78</v>
          </cell>
          <cell r="H107">
            <v>4.37</v>
          </cell>
          <cell r="I107">
            <v>11.7</v>
          </cell>
          <cell r="J107">
            <v>36.299999999999997</v>
          </cell>
          <cell r="K107">
            <v>83.1</v>
          </cell>
          <cell r="L107">
            <v>200</v>
          </cell>
          <cell r="N107">
            <v>3.9</v>
          </cell>
          <cell r="O107">
            <v>14</v>
          </cell>
          <cell r="P107">
            <v>13</v>
          </cell>
          <cell r="Q107">
            <v>63</v>
          </cell>
          <cell r="R107">
            <v>0.8</v>
          </cell>
          <cell r="Y107">
            <v>69</v>
          </cell>
          <cell r="Z107">
            <v>13</v>
          </cell>
          <cell r="AC107">
            <v>7.2</v>
          </cell>
          <cell r="AD107">
            <v>6.4</v>
          </cell>
          <cell r="AE107">
            <v>134</v>
          </cell>
          <cell r="AF107">
            <v>3.9</v>
          </cell>
          <cell r="AG107">
            <v>93</v>
          </cell>
          <cell r="AH107">
            <v>9.5</v>
          </cell>
          <cell r="AJ107">
            <v>3.4</v>
          </cell>
          <cell r="AW107">
            <v>93</v>
          </cell>
          <cell r="AX107">
            <v>26.8</v>
          </cell>
          <cell r="AY107">
            <v>32.200000000000003</v>
          </cell>
          <cell r="AZ107">
            <v>14.4</v>
          </cell>
          <cell r="BI107">
            <v>0.81</v>
          </cell>
        </row>
        <row r="108">
          <cell r="D108" t="str">
            <v>林梅鳳</v>
          </cell>
          <cell r="E108" t="str">
            <v>U131</v>
          </cell>
          <cell r="F108">
            <v>1120405</v>
          </cell>
          <cell r="G108">
            <v>6.47</v>
          </cell>
          <cell r="H108">
            <v>3.32</v>
          </cell>
          <cell r="I108">
            <v>10.199999999999999</v>
          </cell>
          <cell r="J108">
            <v>31.4</v>
          </cell>
          <cell r="K108">
            <v>94.6</v>
          </cell>
          <cell r="L108">
            <v>216</v>
          </cell>
          <cell r="N108">
            <v>3.7</v>
          </cell>
          <cell r="O108">
            <v>14</v>
          </cell>
          <cell r="P108">
            <v>21</v>
          </cell>
          <cell r="Q108">
            <v>58</v>
          </cell>
          <cell r="R108">
            <v>0.4</v>
          </cell>
          <cell r="Y108">
            <v>76</v>
          </cell>
          <cell r="Z108">
            <v>20</v>
          </cell>
          <cell r="AC108">
            <v>9.92</v>
          </cell>
          <cell r="AD108">
            <v>8.1</v>
          </cell>
          <cell r="AE108">
            <v>141</v>
          </cell>
          <cell r="AF108">
            <v>5.2</v>
          </cell>
          <cell r="AG108">
            <v>102</v>
          </cell>
          <cell r="AH108">
            <v>8.5</v>
          </cell>
          <cell r="AJ108">
            <v>4.5</v>
          </cell>
          <cell r="AW108">
            <v>102</v>
          </cell>
          <cell r="AX108">
            <v>30.7</v>
          </cell>
          <cell r="AY108">
            <v>32.5</v>
          </cell>
          <cell r="AZ108">
            <v>13.4</v>
          </cell>
          <cell r="BI108">
            <v>0.74</v>
          </cell>
        </row>
        <row r="109">
          <cell r="D109" t="str">
            <v>林炎勳</v>
          </cell>
          <cell r="E109" t="str">
            <v>U207</v>
          </cell>
          <cell r="F109">
            <v>1120405</v>
          </cell>
          <cell r="G109">
            <v>7.44</v>
          </cell>
          <cell r="H109">
            <v>2.92</v>
          </cell>
          <cell r="I109">
            <v>8.4</v>
          </cell>
          <cell r="J109">
            <v>25.5</v>
          </cell>
          <cell r="K109">
            <v>87.3</v>
          </cell>
          <cell r="L109">
            <v>172</v>
          </cell>
          <cell r="N109">
            <v>4.0999999999999996</v>
          </cell>
          <cell r="O109">
            <v>11</v>
          </cell>
          <cell r="P109">
            <v>12</v>
          </cell>
          <cell r="Q109">
            <v>71</v>
          </cell>
          <cell r="R109">
            <v>0.7</v>
          </cell>
          <cell r="Y109">
            <v>74</v>
          </cell>
          <cell r="Z109">
            <v>21</v>
          </cell>
          <cell r="AC109">
            <v>7.38</v>
          </cell>
          <cell r="AD109">
            <v>6.1</v>
          </cell>
          <cell r="AE109">
            <v>138</v>
          </cell>
          <cell r="AF109">
            <v>4.5</v>
          </cell>
          <cell r="AG109">
            <v>99</v>
          </cell>
          <cell r="AH109">
            <v>8.6999999999999993</v>
          </cell>
          <cell r="AJ109">
            <v>4</v>
          </cell>
          <cell r="AW109">
            <v>99</v>
          </cell>
          <cell r="AX109">
            <v>28.8</v>
          </cell>
          <cell r="AY109">
            <v>32.9</v>
          </cell>
          <cell r="AZ109">
            <v>15.3</v>
          </cell>
          <cell r="BI109">
            <v>0.72</v>
          </cell>
        </row>
        <row r="110">
          <cell r="D110" t="str">
            <v>陳明玉</v>
          </cell>
          <cell r="E110" t="str">
            <v>U208</v>
          </cell>
          <cell r="F110">
            <v>1120405</v>
          </cell>
          <cell r="G110">
            <v>7.65</v>
          </cell>
          <cell r="H110">
            <v>3.74</v>
          </cell>
          <cell r="I110">
            <v>11</v>
          </cell>
          <cell r="J110">
            <v>34.1</v>
          </cell>
          <cell r="K110">
            <v>91.2</v>
          </cell>
          <cell r="L110">
            <v>253</v>
          </cell>
          <cell r="N110">
            <v>4.0999999999999996</v>
          </cell>
          <cell r="O110">
            <v>13</v>
          </cell>
          <cell r="P110">
            <v>11</v>
          </cell>
          <cell r="Q110">
            <v>59</v>
          </cell>
          <cell r="R110">
            <v>0.4</v>
          </cell>
          <cell r="Y110">
            <v>79</v>
          </cell>
          <cell r="Z110">
            <v>16</v>
          </cell>
          <cell r="AC110">
            <v>7.09</v>
          </cell>
          <cell r="AD110">
            <v>4.8</v>
          </cell>
          <cell r="AE110">
            <v>139</v>
          </cell>
          <cell r="AF110">
            <v>5.2</v>
          </cell>
          <cell r="AG110">
            <v>102</v>
          </cell>
          <cell r="AH110">
            <v>10</v>
          </cell>
          <cell r="AJ110">
            <v>6.1</v>
          </cell>
          <cell r="AW110">
            <v>102</v>
          </cell>
          <cell r="AX110">
            <v>29.4</v>
          </cell>
          <cell r="AY110">
            <v>32.299999999999997</v>
          </cell>
          <cell r="AZ110">
            <v>13.9</v>
          </cell>
          <cell r="BI110">
            <v>0.8</v>
          </cell>
        </row>
        <row r="111">
          <cell r="D111" t="str">
            <v>劉杰松</v>
          </cell>
          <cell r="E111" t="str">
            <v>U209</v>
          </cell>
          <cell r="F111">
            <v>1120405</v>
          </cell>
          <cell r="G111">
            <v>7.23</v>
          </cell>
          <cell r="H111">
            <v>5.0199999999999996</v>
          </cell>
          <cell r="I111">
            <v>12.7</v>
          </cell>
          <cell r="J111">
            <v>40.200000000000003</v>
          </cell>
          <cell r="K111">
            <v>80.099999999999994</v>
          </cell>
          <cell r="L111">
            <v>240</v>
          </cell>
          <cell r="N111">
            <v>4.0999999999999996</v>
          </cell>
          <cell r="O111">
            <v>15</v>
          </cell>
          <cell r="P111">
            <v>13</v>
          </cell>
          <cell r="Q111">
            <v>74</v>
          </cell>
          <cell r="R111">
            <v>0.5</v>
          </cell>
          <cell r="Y111">
            <v>73</v>
          </cell>
          <cell r="Z111">
            <v>24</v>
          </cell>
          <cell r="AC111">
            <v>10.25</v>
          </cell>
          <cell r="AD111">
            <v>8.9</v>
          </cell>
          <cell r="AE111">
            <v>137</v>
          </cell>
          <cell r="AF111">
            <v>4.5999999999999996</v>
          </cell>
          <cell r="AG111">
            <v>96</v>
          </cell>
          <cell r="AH111">
            <v>8.6</v>
          </cell>
          <cell r="AJ111">
            <v>4.5</v>
          </cell>
          <cell r="AW111">
            <v>96</v>
          </cell>
          <cell r="AX111">
            <v>25.3</v>
          </cell>
          <cell r="AY111">
            <v>31.6</v>
          </cell>
          <cell r="AZ111">
            <v>18</v>
          </cell>
          <cell r="BI111">
            <v>0.67</v>
          </cell>
        </row>
        <row r="112">
          <cell r="D112" t="str">
            <v>李王巧雲</v>
          </cell>
          <cell r="E112" t="str">
            <v>U210</v>
          </cell>
          <cell r="F112">
            <v>1120403</v>
          </cell>
          <cell r="G112">
            <v>6.99</v>
          </cell>
          <cell r="H112">
            <v>3.06</v>
          </cell>
          <cell r="I112">
            <v>9.8000000000000007</v>
          </cell>
          <cell r="J112">
            <v>29.8</v>
          </cell>
          <cell r="K112">
            <v>97.4</v>
          </cell>
          <cell r="L112">
            <v>92</v>
          </cell>
          <cell r="N112">
            <v>3.7</v>
          </cell>
          <cell r="O112">
            <v>12</v>
          </cell>
          <cell r="P112">
            <v>6</v>
          </cell>
          <cell r="Q112">
            <v>68</v>
          </cell>
          <cell r="R112">
            <v>0.4</v>
          </cell>
          <cell r="Y112">
            <v>84</v>
          </cell>
          <cell r="Z112">
            <v>20</v>
          </cell>
          <cell r="AC112">
            <v>7.86</v>
          </cell>
          <cell r="AD112">
            <v>7.3</v>
          </cell>
          <cell r="AE112">
            <v>134</v>
          </cell>
          <cell r="AF112">
            <v>3.6</v>
          </cell>
          <cell r="AG112">
            <v>94</v>
          </cell>
          <cell r="AH112">
            <v>9.1999999999999993</v>
          </cell>
          <cell r="AJ112">
            <v>5.9</v>
          </cell>
          <cell r="AW112">
            <v>94</v>
          </cell>
          <cell r="AX112">
            <v>32</v>
          </cell>
          <cell r="AY112">
            <v>32.9</v>
          </cell>
          <cell r="AZ112">
            <v>15.6</v>
          </cell>
          <cell r="BI112">
            <v>0.76</v>
          </cell>
        </row>
        <row r="113">
          <cell r="D113" t="str">
            <v>張森雄</v>
          </cell>
          <cell r="E113" t="str">
            <v>U211</v>
          </cell>
          <cell r="F113">
            <v>1120405</v>
          </cell>
          <cell r="G113">
            <v>4.87</v>
          </cell>
          <cell r="H113">
            <v>2.38</v>
          </cell>
          <cell r="I113">
            <v>5</v>
          </cell>
          <cell r="J113">
            <v>15.4</v>
          </cell>
          <cell r="K113">
            <v>64.7</v>
          </cell>
          <cell r="L113">
            <v>121</v>
          </cell>
          <cell r="N113">
            <v>4.0999999999999996</v>
          </cell>
          <cell r="O113">
            <v>11</v>
          </cell>
          <cell r="P113">
            <v>12</v>
          </cell>
          <cell r="Q113">
            <v>56</v>
          </cell>
          <cell r="R113">
            <v>1</v>
          </cell>
          <cell r="Y113">
            <v>80</v>
          </cell>
          <cell r="Z113">
            <v>22</v>
          </cell>
          <cell r="AC113">
            <v>7.86</v>
          </cell>
          <cell r="AD113">
            <v>9</v>
          </cell>
          <cell r="AE113">
            <v>136</v>
          </cell>
          <cell r="AF113">
            <v>4.3</v>
          </cell>
          <cell r="AG113">
            <v>98</v>
          </cell>
          <cell r="AH113">
            <v>8.9</v>
          </cell>
          <cell r="AJ113">
            <v>5.0999999999999996</v>
          </cell>
          <cell r="AW113">
            <v>98</v>
          </cell>
          <cell r="AX113">
            <v>21</v>
          </cell>
          <cell r="AY113">
            <v>32.5</v>
          </cell>
          <cell r="AZ113">
            <v>18.2</v>
          </cell>
          <cell r="BI113">
            <v>0.73</v>
          </cell>
        </row>
        <row r="114">
          <cell r="D114" t="str">
            <v>孫桂英</v>
          </cell>
          <cell r="E114" t="str">
            <v>U307</v>
          </cell>
          <cell r="F114">
            <v>1120403</v>
          </cell>
          <cell r="G114">
            <v>6.43</v>
          </cell>
          <cell r="H114">
            <v>3.42</v>
          </cell>
          <cell r="I114">
            <v>10</v>
          </cell>
          <cell r="J114">
            <v>31.1</v>
          </cell>
          <cell r="K114">
            <v>90.9</v>
          </cell>
          <cell r="L114">
            <v>206</v>
          </cell>
          <cell r="N114">
            <v>3.5</v>
          </cell>
          <cell r="O114">
            <v>24</v>
          </cell>
          <cell r="P114">
            <v>14</v>
          </cell>
          <cell r="Q114">
            <v>73</v>
          </cell>
          <cell r="R114">
            <v>0.5</v>
          </cell>
          <cell r="Y114">
            <v>81</v>
          </cell>
          <cell r="Z114">
            <v>17</v>
          </cell>
          <cell r="AC114">
            <v>8.49</v>
          </cell>
          <cell r="AD114">
            <v>8.8000000000000007</v>
          </cell>
          <cell r="AE114">
            <v>137</v>
          </cell>
          <cell r="AF114">
            <v>4.2</v>
          </cell>
          <cell r="AG114">
            <v>100</v>
          </cell>
          <cell r="AH114">
            <v>10.3</v>
          </cell>
          <cell r="AJ114">
            <v>5.0999999999999996</v>
          </cell>
          <cell r="AW114">
            <v>100</v>
          </cell>
          <cell r="AX114">
            <v>29.2</v>
          </cell>
          <cell r="AY114">
            <v>32.200000000000003</v>
          </cell>
          <cell r="AZ114">
            <v>16.2</v>
          </cell>
          <cell r="BI114">
            <v>0.79</v>
          </cell>
        </row>
        <row r="115">
          <cell r="D115" t="str">
            <v>林瑞富</v>
          </cell>
          <cell r="E115" t="str">
            <v>U308</v>
          </cell>
          <cell r="F115">
            <v>1120405</v>
          </cell>
          <cell r="G115">
            <v>5.3</v>
          </cell>
          <cell r="H115">
            <v>3.94</v>
          </cell>
          <cell r="I115">
            <v>12.5</v>
          </cell>
          <cell r="J115">
            <v>37.4</v>
          </cell>
          <cell r="K115">
            <v>94.9</v>
          </cell>
          <cell r="L115">
            <v>205</v>
          </cell>
          <cell r="N115">
            <v>4.0999999999999996</v>
          </cell>
          <cell r="O115">
            <v>17</v>
          </cell>
          <cell r="P115">
            <v>18</v>
          </cell>
          <cell r="Q115">
            <v>81</v>
          </cell>
          <cell r="R115">
            <v>0.4</v>
          </cell>
          <cell r="Y115">
            <v>91</v>
          </cell>
          <cell r="Z115">
            <v>15</v>
          </cell>
          <cell r="AC115">
            <v>7.6</v>
          </cell>
          <cell r="AD115">
            <v>7.8</v>
          </cell>
          <cell r="AE115">
            <v>137</v>
          </cell>
          <cell r="AF115">
            <v>5.2</v>
          </cell>
          <cell r="AH115">
            <v>8.5</v>
          </cell>
          <cell r="AJ115">
            <v>6.8</v>
          </cell>
          <cell r="AX115">
            <v>31.7</v>
          </cell>
          <cell r="AY115">
            <v>33.4</v>
          </cell>
          <cell r="AZ115">
            <v>12.2</v>
          </cell>
          <cell r="BI115">
            <v>0.84</v>
          </cell>
        </row>
        <row r="116">
          <cell r="D116" t="str">
            <v>劉淑娟</v>
          </cell>
          <cell r="E116" t="str">
            <v>U309</v>
          </cell>
          <cell r="F116">
            <v>1120405</v>
          </cell>
          <cell r="G116">
            <v>7.23</v>
          </cell>
          <cell r="H116">
            <v>3.05</v>
          </cell>
          <cell r="I116">
            <v>9.6999999999999993</v>
          </cell>
          <cell r="J116">
            <v>29.2</v>
          </cell>
          <cell r="K116">
            <v>95.7</v>
          </cell>
          <cell r="L116">
            <v>264</v>
          </cell>
          <cell r="N116">
            <v>4.3</v>
          </cell>
          <cell r="O116">
            <v>14</v>
          </cell>
          <cell r="P116">
            <v>11</v>
          </cell>
          <cell r="Q116">
            <v>62</v>
          </cell>
          <cell r="R116">
            <v>0.7</v>
          </cell>
          <cell r="Y116">
            <v>71</v>
          </cell>
          <cell r="Z116">
            <v>21</v>
          </cell>
          <cell r="AC116">
            <v>11.48</v>
          </cell>
          <cell r="AD116">
            <v>7.8</v>
          </cell>
          <cell r="AE116">
            <v>139</v>
          </cell>
          <cell r="AF116">
            <v>5.4</v>
          </cell>
          <cell r="AH116">
            <v>8.9</v>
          </cell>
          <cell r="AJ116">
            <v>5.6</v>
          </cell>
          <cell r="AX116">
            <v>31.8</v>
          </cell>
          <cell r="AY116">
            <v>33.200000000000003</v>
          </cell>
          <cell r="AZ116">
            <v>13</v>
          </cell>
          <cell r="BI116">
            <v>0.7</v>
          </cell>
        </row>
        <row r="117">
          <cell r="D117" t="str">
            <v>許細明</v>
          </cell>
          <cell r="E117" t="str">
            <v>U311</v>
          </cell>
          <cell r="F117">
            <v>1120405</v>
          </cell>
          <cell r="G117">
            <v>4.13</v>
          </cell>
          <cell r="H117">
            <v>3.2</v>
          </cell>
          <cell r="I117">
            <v>10.4</v>
          </cell>
          <cell r="J117">
            <v>31.4</v>
          </cell>
          <cell r="K117">
            <v>98.1</v>
          </cell>
          <cell r="L117">
            <v>122</v>
          </cell>
          <cell r="N117">
            <v>3.9</v>
          </cell>
          <cell r="O117">
            <v>13</v>
          </cell>
          <cell r="P117">
            <v>12</v>
          </cell>
          <cell r="Q117">
            <v>110</v>
          </cell>
          <cell r="R117">
            <v>0.5</v>
          </cell>
          <cell r="Y117">
            <v>82</v>
          </cell>
          <cell r="Z117">
            <v>21</v>
          </cell>
          <cell r="AC117">
            <v>11.87</v>
          </cell>
          <cell r="AD117">
            <v>7.2</v>
          </cell>
          <cell r="AE117">
            <v>141</v>
          </cell>
          <cell r="AF117">
            <v>3.7</v>
          </cell>
          <cell r="AH117">
            <v>10.9</v>
          </cell>
          <cell r="AJ117">
            <v>4.9000000000000004</v>
          </cell>
          <cell r="AX117">
            <v>32.5</v>
          </cell>
          <cell r="AY117">
            <v>33.1</v>
          </cell>
          <cell r="AZ117">
            <v>13.1</v>
          </cell>
          <cell r="BI117">
            <v>0.74</v>
          </cell>
        </row>
        <row r="118">
          <cell r="D118" t="str">
            <v>林素</v>
          </cell>
          <cell r="E118" t="str">
            <v>B220</v>
          </cell>
          <cell r="F118">
            <v>1120405</v>
          </cell>
          <cell r="G118">
            <v>5.35</v>
          </cell>
          <cell r="H118">
            <v>3.75</v>
          </cell>
          <cell r="I118">
            <v>11.4</v>
          </cell>
          <cell r="J118">
            <v>33.6</v>
          </cell>
          <cell r="K118">
            <v>89.6</v>
          </cell>
          <cell r="L118">
            <v>186</v>
          </cell>
          <cell r="N118">
            <v>3.9</v>
          </cell>
          <cell r="O118">
            <v>13</v>
          </cell>
          <cell r="P118">
            <v>8</v>
          </cell>
          <cell r="Q118">
            <v>41</v>
          </cell>
          <cell r="R118">
            <v>0.6</v>
          </cell>
          <cell r="Y118">
            <v>55</v>
          </cell>
          <cell r="Z118">
            <v>12</v>
          </cell>
          <cell r="AC118">
            <v>9.75</v>
          </cell>
          <cell r="AD118">
            <v>5.8</v>
          </cell>
          <cell r="AE118">
            <v>135</v>
          </cell>
          <cell r="AF118">
            <v>4.3</v>
          </cell>
          <cell r="AG118">
            <v>96</v>
          </cell>
          <cell r="AH118">
            <v>9.1</v>
          </cell>
          <cell r="AJ118">
            <v>3.6</v>
          </cell>
          <cell r="AW118">
            <v>96</v>
          </cell>
          <cell r="AX118">
            <v>30.4</v>
          </cell>
          <cell r="AY118">
            <v>33.9</v>
          </cell>
          <cell r="AZ118">
            <v>11.9</v>
          </cell>
          <cell r="BI118">
            <v>0.78</v>
          </cell>
        </row>
        <row r="119">
          <cell r="D119" t="str">
            <v>林翠鈴</v>
          </cell>
          <cell r="E119" t="str">
            <v>U130</v>
          </cell>
          <cell r="F119">
            <v>1120405</v>
          </cell>
          <cell r="G119">
            <v>6.06</v>
          </cell>
          <cell r="H119">
            <v>3.41</v>
          </cell>
          <cell r="I119">
            <v>9.9</v>
          </cell>
          <cell r="J119">
            <v>30.3</v>
          </cell>
          <cell r="K119">
            <v>88.9</v>
          </cell>
          <cell r="L119">
            <v>171</v>
          </cell>
          <cell r="N119">
            <v>3.8</v>
          </cell>
          <cell r="O119">
            <v>16</v>
          </cell>
          <cell r="P119">
            <v>12</v>
          </cell>
          <cell r="Q119">
            <v>111</v>
          </cell>
          <cell r="R119">
            <v>0.4</v>
          </cell>
          <cell r="Y119">
            <v>82</v>
          </cell>
          <cell r="Z119">
            <v>27</v>
          </cell>
          <cell r="AC119">
            <v>8.6</v>
          </cell>
          <cell r="AD119">
            <v>6.7</v>
          </cell>
          <cell r="AE119">
            <v>134</v>
          </cell>
          <cell r="AF119">
            <v>4.9000000000000004</v>
          </cell>
          <cell r="AH119">
            <v>9.1999999999999993</v>
          </cell>
          <cell r="AJ119">
            <v>4.8</v>
          </cell>
          <cell r="AX119">
            <v>29</v>
          </cell>
          <cell r="AY119">
            <v>32.700000000000003</v>
          </cell>
          <cell r="AZ119">
            <v>13.8</v>
          </cell>
          <cell r="BI119">
            <v>0.67</v>
          </cell>
        </row>
        <row r="120">
          <cell r="D120" t="str">
            <v>呂</v>
          </cell>
          <cell r="E120" t="str">
            <v>U223</v>
          </cell>
          <cell r="F120">
            <v>1120404</v>
          </cell>
          <cell r="G120">
            <v>10.87</v>
          </cell>
          <cell r="H120">
            <v>4.01</v>
          </cell>
          <cell r="I120">
            <v>11.9</v>
          </cell>
          <cell r="J120">
            <v>37.5</v>
          </cell>
          <cell r="K120">
            <v>93.5</v>
          </cell>
          <cell r="L120">
            <v>260</v>
          </cell>
          <cell r="N120">
            <v>3.9</v>
          </cell>
          <cell r="O120">
            <v>16</v>
          </cell>
          <cell r="P120">
            <v>6</v>
          </cell>
          <cell r="Q120">
            <v>69</v>
          </cell>
          <cell r="R120">
            <v>0.7</v>
          </cell>
          <cell r="Y120">
            <v>79</v>
          </cell>
          <cell r="Z120">
            <v>15</v>
          </cell>
          <cell r="AC120">
            <v>6.22</v>
          </cell>
          <cell r="AD120">
            <v>5.5</v>
          </cell>
          <cell r="AE120">
            <v>139</v>
          </cell>
          <cell r="AF120">
            <v>5.0999999999999996</v>
          </cell>
          <cell r="AH120">
            <v>9.6</v>
          </cell>
          <cell r="AJ120">
            <v>5</v>
          </cell>
          <cell r="AX120">
            <v>29.7</v>
          </cell>
          <cell r="AY120">
            <v>31.7</v>
          </cell>
          <cell r="AZ120">
            <v>13.3</v>
          </cell>
          <cell r="BI120">
            <v>0.81</v>
          </cell>
        </row>
        <row r="121">
          <cell r="D121" t="str">
            <v>黃泰元</v>
          </cell>
          <cell r="E121" t="str">
            <v>U318</v>
          </cell>
          <cell r="F121">
            <v>1120405</v>
          </cell>
          <cell r="G121">
            <v>7.82</v>
          </cell>
          <cell r="H121">
            <v>5.69</v>
          </cell>
          <cell r="I121">
            <v>11</v>
          </cell>
          <cell r="J121">
            <v>36.799999999999997</v>
          </cell>
          <cell r="K121">
            <v>64.7</v>
          </cell>
          <cell r="L121">
            <v>161</v>
          </cell>
          <cell r="N121">
            <v>4</v>
          </cell>
          <cell r="O121">
            <v>18</v>
          </cell>
          <cell r="P121">
            <v>19</v>
          </cell>
          <cell r="Q121">
            <v>57</v>
          </cell>
          <cell r="R121">
            <v>1</v>
          </cell>
          <cell r="Y121">
            <v>96</v>
          </cell>
          <cell r="Z121">
            <v>30</v>
          </cell>
          <cell r="AC121">
            <v>11.05</v>
          </cell>
          <cell r="AD121">
            <v>9.5</v>
          </cell>
          <cell r="AE121">
            <v>137</v>
          </cell>
          <cell r="AF121">
            <v>4.0999999999999996</v>
          </cell>
          <cell r="AG121">
            <v>99</v>
          </cell>
          <cell r="AH121">
            <v>9.1</v>
          </cell>
          <cell r="AJ121">
            <v>6.8</v>
          </cell>
          <cell r="AW121">
            <v>99</v>
          </cell>
          <cell r="AX121">
            <v>19.3</v>
          </cell>
          <cell r="AY121">
            <v>29.9</v>
          </cell>
          <cell r="AZ121">
            <v>18.2</v>
          </cell>
          <cell r="BI121">
            <v>0.69</v>
          </cell>
        </row>
        <row r="122">
          <cell r="D122" t="str">
            <v>邱垂芃</v>
          </cell>
          <cell r="E122" t="str">
            <v>U319</v>
          </cell>
          <cell r="F122">
            <v>1120405</v>
          </cell>
          <cell r="G122">
            <v>10.35</v>
          </cell>
          <cell r="H122">
            <v>4.0599999999999996</v>
          </cell>
          <cell r="I122">
            <v>11.9</v>
          </cell>
          <cell r="J122">
            <v>35.5</v>
          </cell>
          <cell r="K122">
            <v>87.4</v>
          </cell>
          <cell r="L122">
            <v>280</v>
          </cell>
          <cell r="N122">
            <v>4.2</v>
          </cell>
          <cell r="O122">
            <v>18</v>
          </cell>
          <cell r="P122">
            <v>13</v>
          </cell>
          <cell r="Q122">
            <v>77</v>
          </cell>
          <cell r="R122">
            <v>0.7</v>
          </cell>
          <cell r="Y122">
            <v>59</v>
          </cell>
          <cell r="Z122">
            <v>16</v>
          </cell>
          <cell r="AC122">
            <v>12.36</v>
          </cell>
          <cell r="AD122">
            <v>8.6999999999999993</v>
          </cell>
          <cell r="AE122">
            <v>138</v>
          </cell>
          <cell r="AF122">
            <v>4.4000000000000004</v>
          </cell>
          <cell r="AG122">
            <v>97</v>
          </cell>
          <cell r="AH122">
            <v>9.4</v>
          </cell>
          <cell r="AJ122">
            <v>4.4000000000000004</v>
          </cell>
          <cell r="AW122">
            <v>97</v>
          </cell>
          <cell r="AX122">
            <v>29.3</v>
          </cell>
          <cell r="AY122">
            <v>33.5</v>
          </cell>
          <cell r="AZ122">
            <v>13.2</v>
          </cell>
          <cell r="BI122">
            <v>0.73</v>
          </cell>
        </row>
        <row r="123">
          <cell r="D123" t="str">
            <v>陳複華</v>
          </cell>
          <cell r="E123" t="str">
            <v>U320</v>
          </cell>
          <cell r="F123">
            <v>1120405</v>
          </cell>
          <cell r="G123">
            <v>7.32</v>
          </cell>
          <cell r="H123">
            <v>3.46</v>
          </cell>
          <cell r="I123">
            <v>10.7</v>
          </cell>
          <cell r="J123">
            <v>32.5</v>
          </cell>
          <cell r="K123">
            <v>93.9</v>
          </cell>
          <cell r="L123">
            <v>230</v>
          </cell>
          <cell r="N123">
            <v>3.7</v>
          </cell>
          <cell r="O123">
            <v>15</v>
          </cell>
          <cell r="P123">
            <v>13</v>
          </cell>
          <cell r="Q123">
            <v>66</v>
          </cell>
          <cell r="R123">
            <v>0.6</v>
          </cell>
          <cell r="Y123">
            <v>91</v>
          </cell>
          <cell r="Z123">
            <v>24</v>
          </cell>
          <cell r="AC123">
            <v>9.2799999999999994</v>
          </cell>
          <cell r="AD123">
            <v>1.9</v>
          </cell>
          <cell r="AE123">
            <v>138</v>
          </cell>
          <cell r="AF123">
            <v>5.0999999999999996</v>
          </cell>
          <cell r="AG123">
            <v>99</v>
          </cell>
          <cell r="AH123">
            <v>9.1999999999999993</v>
          </cell>
          <cell r="AJ123">
            <v>5.9</v>
          </cell>
          <cell r="AW123">
            <v>99</v>
          </cell>
          <cell r="AX123">
            <v>30.9</v>
          </cell>
          <cell r="AY123">
            <v>32.9</v>
          </cell>
          <cell r="AZ123">
            <v>14.5</v>
          </cell>
          <cell r="BI123">
            <v>0.74</v>
          </cell>
        </row>
        <row r="124">
          <cell r="D124" t="str">
            <v>葉佐乾</v>
          </cell>
          <cell r="E124" t="str">
            <v>U321</v>
          </cell>
          <cell r="F124">
            <v>1120405</v>
          </cell>
          <cell r="G124">
            <v>6.83</v>
          </cell>
          <cell r="H124">
            <v>3.16</v>
          </cell>
          <cell r="I124">
            <v>10.199999999999999</v>
          </cell>
          <cell r="J124">
            <v>31.4</v>
          </cell>
          <cell r="K124">
            <v>99.4</v>
          </cell>
          <cell r="L124">
            <v>186</v>
          </cell>
          <cell r="N124">
            <v>3.9</v>
          </cell>
          <cell r="O124">
            <v>17</v>
          </cell>
          <cell r="P124">
            <v>9</v>
          </cell>
          <cell r="Q124">
            <v>111</v>
          </cell>
          <cell r="R124">
            <v>0.7</v>
          </cell>
          <cell r="Y124">
            <v>71</v>
          </cell>
          <cell r="Z124">
            <v>21</v>
          </cell>
          <cell r="AC124">
            <v>10.25</v>
          </cell>
          <cell r="AD124">
            <v>5.4</v>
          </cell>
          <cell r="AE124">
            <v>137</v>
          </cell>
          <cell r="AF124">
            <v>5.4</v>
          </cell>
          <cell r="AH124">
            <v>9</v>
          </cell>
          <cell r="AJ124">
            <v>4.4000000000000004</v>
          </cell>
          <cell r="AX124">
            <v>32.299999999999997</v>
          </cell>
          <cell r="AY124">
            <v>32.5</v>
          </cell>
          <cell r="AZ124">
            <v>12.7</v>
          </cell>
          <cell r="BI124">
            <v>0.7</v>
          </cell>
        </row>
        <row r="125">
          <cell r="D125" t="str">
            <v>詹君萍</v>
          </cell>
          <cell r="E125" t="str">
            <v>U322</v>
          </cell>
          <cell r="F125">
            <v>1120405</v>
          </cell>
          <cell r="G125">
            <v>5.94</v>
          </cell>
          <cell r="H125">
            <v>3.82</v>
          </cell>
          <cell r="I125">
            <v>11.8</v>
          </cell>
          <cell r="J125">
            <v>35.6</v>
          </cell>
          <cell r="K125">
            <v>93.2</v>
          </cell>
          <cell r="L125">
            <v>229</v>
          </cell>
          <cell r="N125">
            <v>3.9</v>
          </cell>
          <cell r="O125">
            <v>13</v>
          </cell>
          <cell r="P125">
            <v>11</v>
          </cell>
          <cell r="Q125">
            <v>56</v>
          </cell>
          <cell r="R125">
            <v>0.6</v>
          </cell>
          <cell r="Y125">
            <v>90</v>
          </cell>
          <cell r="Z125">
            <v>20</v>
          </cell>
          <cell r="AC125">
            <v>11.36</v>
          </cell>
          <cell r="AD125">
            <v>8.4</v>
          </cell>
          <cell r="AE125">
            <v>140</v>
          </cell>
          <cell r="AF125">
            <v>4.5999999999999996</v>
          </cell>
          <cell r="AH125">
            <v>9.3000000000000007</v>
          </cell>
          <cell r="AJ125">
            <v>7.6</v>
          </cell>
          <cell r="AX125">
            <v>30.9</v>
          </cell>
          <cell r="AY125">
            <v>33.1</v>
          </cell>
          <cell r="AZ125">
            <v>14</v>
          </cell>
          <cell r="BI125">
            <v>0.78</v>
          </cell>
        </row>
        <row r="126">
          <cell r="D126" t="str">
            <v>游勝義</v>
          </cell>
          <cell r="E126" t="str">
            <v>U329</v>
          </cell>
          <cell r="F126">
            <v>1120405</v>
          </cell>
          <cell r="G126">
            <v>3.14</v>
          </cell>
          <cell r="H126">
            <v>3.75</v>
          </cell>
          <cell r="I126">
            <v>12.2</v>
          </cell>
          <cell r="J126">
            <v>34.700000000000003</v>
          </cell>
          <cell r="K126">
            <v>92.5</v>
          </cell>
          <cell r="L126">
            <v>46</v>
          </cell>
          <cell r="N126">
            <v>4.0999999999999996</v>
          </cell>
          <cell r="O126">
            <v>19</v>
          </cell>
          <cell r="P126">
            <v>22</v>
          </cell>
          <cell r="Q126">
            <v>132</v>
          </cell>
          <cell r="R126">
            <v>0.8</v>
          </cell>
          <cell r="Y126">
            <v>64</v>
          </cell>
          <cell r="Z126">
            <v>17</v>
          </cell>
          <cell r="AC126">
            <v>12.23</v>
          </cell>
          <cell r="AD126">
            <v>6.1</v>
          </cell>
          <cell r="AE126">
            <v>138</v>
          </cell>
          <cell r="AF126">
            <v>3.9</v>
          </cell>
          <cell r="AG126">
            <v>98</v>
          </cell>
          <cell r="AH126">
            <v>7.8</v>
          </cell>
          <cell r="AJ126">
            <v>4</v>
          </cell>
          <cell r="AW126">
            <v>98</v>
          </cell>
          <cell r="AX126">
            <v>32.5</v>
          </cell>
          <cell r="AY126">
            <v>35.200000000000003</v>
          </cell>
          <cell r="AZ126">
            <v>13.1</v>
          </cell>
          <cell r="BI126">
            <v>0.73</v>
          </cell>
        </row>
        <row r="127">
          <cell r="D127" t="str">
            <v>謝勝隆</v>
          </cell>
          <cell r="E127" t="str">
            <v>U212</v>
          </cell>
          <cell r="F127">
            <v>1120405</v>
          </cell>
          <cell r="G127">
            <v>6.93</v>
          </cell>
          <cell r="H127">
            <v>3.15</v>
          </cell>
          <cell r="I127">
            <v>9.8000000000000007</v>
          </cell>
          <cell r="J127">
            <v>30.2</v>
          </cell>
          <cell r="K127">
            <v>95.9</v>
          </cell>
          <cell r="L127">
            <v>127</v>
          </cell>
          <cell r="N127">
            <v>4</v>
          </cell>
          <cell r="O127">
            <v>12</v>
          </cell>
          <cell r="P127">
            <v>17</v>
          </cell>
          <cell r="Q127">
            <v>54</v>
          </cell>
          <cell r="R127">
            <v>0.8</v>
          </cell>
          <cell r="Y127">
            <v>66</v>
          </cell>
          <cell r="Z127">
            <v>21</v>
          </cell>
          <cell r="AC127">
            <v>9.4600000000000009</v>
          </cell>
          <cell r="AD127">
            <v>6.4</v>
          </cell>
          <cell r="AE127">
            <v>134</v>
          </cell>
          <cell r="AF127">
            <v>4.3</v>
          </cell>
          <cell r="AG127">
            <v>97</v>
          </cell>
          <cell r="AH127">
            <v>9.1999999999999993</v>
          </cell>
          <cell r="AJ127">
            <v>4.8</v>
          </cell>
          <cell r="AW127">
            <v>97</v>
          </cell>
          <cell r="AX127">
            <v>31.1</v>
          </cell>
          <cell r="AY127">
            <v>32.5</v>
          </cell>
          <cell r="AZ127">
            <v>14.1</v>
          </cell>
          <cell r="BI127">
            <v>0.68</v>
          </cell>
        </row>
        <row r="128">
          <cell r="D128" t="str">
            <v>楊張秀緞</v>
          </cell>
          <cell r="E128" t="str">
            <v>U213</v>
          </cell>
          <cell r="F128">
            <v>1120403</v>
          </cell>
          <cell r="G128">
            <v>4.8099999999999996</v>
          </cell>
          <cell r="H128">
            <v>3.9</v>
          </cell>
          <cell r="I128">
            <v>9.6</v>
          </cell>
          <cell r="J128">
            <v>31.4</v>
          </cell>
          <cell r="K128">
            <v>80.5</v>
          </cell>
          <cell r="L128">
            <v>172</v>
          </cell>
          <cell r="N128">
            <v>3.5</v>
          </cell>
          <cell r="O128">
            <v>17</v>
          </cell>
          <cell r="P128">
            <v>6</v>
          </cell>
          <cell r="Q128">
            <v>84</v>
          </cell>
          <cell r="R128">
            <v>0.6</v>
          </cell>
          <cell r="Y128">
            <v>50</v>
          </cell>
          <cell r="Z128">
            <v>15</v>
          </cell>
          <cell r="AC128">
            <v>6.49</v>
          </cell>
          <cell r="AD128">
            <v>7.2</v>
          </cell>
          <cell r="AE128">
            <v>138</v>
          </cell>
          <cell r="AF128">
            <v>4.5</v>
          </cell>
          <cell r="AH128">
            <v>9.1</v>
          </cell>
          <cell r="AJ128">
            <v>3.8</v>
          </cell>
          <cell r="AX128">
            <v>24.6</v>
          </cell>
          <cell r="AY128">
            <v>30.6</v>
          </cell>
          <cell r="AZ128">
            <v>18.2</v>
          </cell>
          <cell r="BI128">
            <v>0.7</v>
          </cell>
        </row>
        <row r="129">
          <cell r="D129" t="str">
            <v>蔡斐萍</v>
          </cell>
          <cell r="E129" t="str">
            <v>U215</v>
          </cell>
          <cell r="F129">
            <v>1120405</v>
          </cell>
          <cell r="G129">
            <v>4.13</v>
          </cell>
          <cell r="H129">
            <v>4.51</v>
          </cell>
          <cell r="I129">
            <v>12.9</v>
          </cell>
          <cell r="J129">
            <v>39.700000000000003</v>
          </cell>
          <cell r="K129">
            <v>88</v>
          </cell>
          <cell r="L129">
            <v>161</v>
          </cell>
          <cell r="N129">
            <v>3.9</v>
          </cell>
          <cell r="O129">
            <v>15</v>
          </cell>
          <cell r="P129">
            <v>10</v>
          </cell>
          <cell r="Q129">
            <v>54</v>
          </cell>
          <cell r="R129">
            <v>0.6</v>
          </cell>
          <cell r="Y129">
            <v>58</v>
          </cell>
          <cell r="Z129">
            <v>12</v>
          </cell>
          <cell r="AC129">
            <v>8.08</v>
          </cell>
          <cell r="AD129">
            <v>6.4</v>
          </cell>
          <cell r="AE129">
            <v>142</v>
          </cell>
          <cell r="AF129">
            <v>4.5</v>
          </cell>
          <cell r="AG129">
            <v>100</v>
          </cell>
          <cell r="AH129">
            <v>9.6999999999999993</v>
          </cell>
          <cell r="AJ129">
            <v>7</v>
          </cell>
          <cell r="AW129">
            <v>100</v>
          </cell>
          <cell r="AX129">
            <v>28.6</v>
          </cell>
          <cell r="AY129">
            <v>32.5</v>
          </cell>
          <cell r="AZ129">
            <v>14.2</v>
          </cell>
          <cell r="BI129">
            <v>0.79</v>
          </cell>
        </row>
        <row r="130">
          <cell r="D130" t="str">
            <v>呂維義</v>
          </cell>
          <cell r="E130" t="str">
            <v>U216</v>
          </cell>
          <cell r="F130">
            <v>1120405</v>
          </cell>
          <cell r="G130">
            <v>4.09</v>
          </cell>
          <cell r="H130">
            <v>3.02</v>
          </cell>
          <cell r="I130">
            <v>10</v>
          </cell>
          <cell r="J130">
            <v>29.7</v>
          </cell>
          <cell r="K130">
            <v>98.3</v>
          </cell>
          <cell r="L130">
            <v>129</v>
          </cell>
          <cell r="N130">
            <v>4.2</v>
          </cell>
          <cell r="O130">
            <v>15</v>
          </cell>
          <cell r="P130">
            <v>13</v>
          </cell>
          <cell r="Q130">
            <v>52</v>
          </cell>
          <cell r="R130">
            <v>0.7</v>
          </cell>
          <cell r="Y130">
            <v>87</v>
          </cell>
          <cell r="Z130">
            <v>17</v>
          </cell>
          <cell r="AC130">
            <v>8</v>
          </cell>
          <cell r="AD130">
            <v>7.2</v>
          </cell>
          <cell r="AE130">
            <v>140</v>
          </cell>
          <cell r="AF130">
            <v>5</v>
          </cell>
          <cell r="AH130">
            <v>9.1999999999999993</v>
          </cell>
          <cell r="AJ130">
            <v>3.3</v>
          </cell>
          <cell r="AX130">
            <v>33.1</v>
          </cell>
          <cell r="AY130">
            <v>33.700000000000003</v>
          </cell>
          <cell r="AZ130">
            <v>13.7</v>
          </cell>
          <cell r="BI130">
            <v>0.8</v>
          </cell>
        </row>
        <row r="131">
          <cell r="D131" t="str">
            <v>黃雅玲</v>
          </cell>
          <cell r="E131" t="str">
            <v>U217</v>
          </cell>
          <cell r="F131">
            <v>1120405</v>
          </cell>
          <cell r="G131">
            <v>8.7799999999999994</v>
          </cell>
          <cell r="H131">
            <v>5.08</v>
          </cell>
          <cell r="I131">
            <v>10.5</v>
          </cell>
          <cell r="J131">
            <v>33.6</v>
          </cell>
          <cell r="K131">
            <v>66.099999999999994</v>
          </cell>
          <cell r="L131">
            <v>278</v>
          </cell>
          <cell r="N131">
            <v>3.7</v>
          </cell>
          <cell r="O131">
            <v>9</v>
          </cell>
          <cell r="P131">
            <v>7</v>
          </cell>
          <cell r="Q131">
            <v>51</v>
          </cell>
          <cell r="R131">
            <v>0.7</v>
          </cell>
          <cell r="Y131">
            <v>82</v>
          </cell>
          <cell r="Z131">
            <v>25</v>
          </cell>
          <cell r="AC131">
            <v>10.35</v>
          </cell>
          <cell r="AD131">
            <v>7.6</v>
          </cell>
          <cell r="AE131">
            <v>135</v>
          </cell>
          <cell r="AF131">
            <v>4.5999999999999996</v>
          </cell>
          <cell r="AG131">
            <v>95</v>
          </cell>
          <cell r="AH131">
            <v>9.9</v>
          </cell>
          <cell r="AJ131">
            <v>6.3</v>
          </cell>
          <cell r="AW131">
            <v>95</v>
          </cell>
          <cell r="AX131">
            <v>20.7</v>
          </cell>
          <cell r="AY131">
            <v>31.3</v>
          </cell>
          <cell r="AZ131">
            <v>15.2</v>
          </cell>
          <cell r="BI131">
            <v>0.7</v>
          </cell>
        </row>
        <row r="132">
          <cell r="D132" t="str">
            <v>楊月枝</v>
          </cell>
          <cell r="E132" t="str">
            <v>U312</v>
          </cell>
          <cell r="F132">
            <v>1120405</v>
          </cell>
          <cell r="G132">
            <v>4.88</v>
          </cell>
          <cell r="H132">
            <v>3.64</v>
          </cell>
          <cell r="I132">
            <v>11</v>
          </cell>
          <cell r="J132">
            <v>34.200000000000003</v>
          </cell>
          <cell r="K132">
            <v>94</v>
          </cell>
          <cell r="L132">
            <v>213</v>
          </cell>
          <cell r="N132">
            <v>3.9</v>
          </cell>
          <cell r="O132">
            <v>19</v>
          </cell>
          <cell r="P132">
            <v>14</v>
          </cell>
          <cell r="Q132">
            <v>96</v>
          </cell>
          <cell r="R132">
            <v>0.4</v>
          </cell>
          <cell r="Y132">
            <v>56</v>
          </cell>
          <cell r="Z132">
            <v>11</v>
          </cell>
          <cell r="AC132">
            <v>9.23</v>
          </cell>
          <cell r="AD132">
            <v>6.1</v>
          </cell>
          <cell r="AE132">
            <v>136</v>
          </cell>
          <cell r="AF132">
            <v>4.7</v>
          </cell>
          <cell r="AH132">
            <v>10.6</v>
          </cell>
          <cell r="AJ132">
            <v>5.9</v>
          </cell>
          <cell r="AX132">
            <v>30.2</v>
          </cell>
          <cell r="AY132">
            <v>32.200000000000003</v>
          </cell>
          <cell r="AZ132">
            <v>13.2</v>
          </cell>
          <cell r="BI132">
            <v>0.8</v>
          </cell>
        </row>
        <row r="133">
          <cell r="D133" t="str">
            <v>黃金城</v>
          </cell>
          <cell r="E133" t="str">
            <v>U313</v>
          </cell>
          <cell r="F133">
            <v>1120405</v>
          </cell>
          <cell r="G133">
            <v>6.29</v>
          </cell>
          <cell r="H133">
            <v>3.04</v>
          </cell>
          <cell r="I133">
            <v>10.5</v>
          </cell>
          <cell r="J133">
            <v>31.8</v>
          </cell>
          <cell r="K133">
            <v>104.6</v>
          </cell>
          <cell r="L133">
            <v>130</v>
          </cell>
          <cell r="N133">
            <v>3.5</v>
          </cell>
          <cell r="O133">
            <v>14</v>
          </cell>
          <cell r="P133">
            <v>12</v>
          </cell>
          <cell r="Q133">
            <v>68</v>
          </cell>
          <cell r="R133">
            <v>1.2</v>
          </cell>
          <cell r="Y133">
            <v>42</v>
          </cell>
          <cell r="Z133">
            <v>9</v>
          </cell>
          <cell r="AC133">
            <v>9.7200000000000006</v>
          </cell>
          <cell r="AD133">
            <v>4.7</v>
          </cell>
          <cell r="AE133">
            <v>138</v>
          </cell>
          <cell r="AF133">
            <v>3.8</v>
          </cell>
          <cell r="AH133">
            <v>11.5</v>
          </cell>
          <cell r="AJ133">
            <v>5.7</v>
          </cell>
          <cell r="AX133">
            <v>34.5</v>
          </cell>
          <cell r="AY133">
            <v>33</v>
          </cell>
          <cell r="AZ133">
            <v>13.1</v>
          </cell>
          <cell r="BI133">
            <v>0.79</v>
          </cell>
        </row>
        <row r="134">
          <cell r="D134" t="str">
            <v>李忠</v>
          </cell>
          <cell r="E134" t="str">
            <v>U315</v>
          </cell>
          <cell r="F134">
            <v>1120405</v>
          </cell>
          <cell r="G134">
            <v>6.88</v>
          </cell>
          <cell r="H134">
            <v>3.82</v>
          </cell>
          <cell r="I134">
            <v>11.5</v>
          </cell>
          <cell r="J134">
            <v>34.1</v>
          </cell>
          <cell r="K134">
            <v>89.3</v>
          </cell>
          <cell r="L134">
            <v>188</v>
          </cell>
          <cell r="N134">
            <v>4.0999999999999996</v>
          </cell>
          <cell r="O134">
            <v>10</v>
          </cell>
          <cell r="P134">
            <v>18</v>
          </cell>
          <cell r="Q134">
            <v>49</v>
          </cell>
          <cell r="R134">
            <v>0.6</v>
          </cell>
          <cell r="Y134">
            <v>64</v>
          </cell>
          <cell r="Z134">
            <v>19</v>
          </cell>
          <cell r="AC134">
            <v>13.92</v>
          </cell>
          <cell r="AD134">
            <v>6.4</v>
          </cell>
          <cell r="AE134">
            <v>139</v>
          </cell>
          <cell r="AF134">
            <v>4.4000000000000004</v>
          </cell>
          <cell r="AH134">
            <v>9.8000000000000007</v>
          </cell>
          <cell r="AJ134">
            <v>3.7</v>
          </cell>
          <cell r="AX134">
            <v>30.1</v>
          </cell>
          <cell r="AY134">
            <v>33.700000000000003</v>
          </cell>
          <cell r="AZ134">
            <v>12.4</v>
          </cell>
          <cell r="BI134">
            <v>0.7</v>
          </cell>
        </row>
        <row r="135">
          <cell r="D135" t="str">
            <v>侯保良</v>
          </cell>
          <cell r="E135" t="str">
            <v>U310</v>
          </cell>
          <cell r="F135">
            <v>1120404</v>
          </cell>
          <cell r="G135">
            <v>6.12</v>
          </cell>
          <cell r="H135">
            <v>3.31</v>
          </cell>
          <cell r="I135">
            <v>10.4</v>
          </cell>
          <cell r="J135">
            <v>31.8</v>
          </cell>
          <cell r="K135">
            <v>96.1</v>
          </cell>
          <cell r="L135">
            <v>149</v>
          </cell>
          <cell r="N135">
            <v>3.9</v>
          </cell>
          <cell r="O135">
            <v>11</v>
          </cell>
          <cell r="P135">
            <v>12</v>
          </cell>
          <cell r="Q135">
            <v>46</v>
          </cell>
          <cell r="R135">
            <v>0.7</v>
          </cell>
          <cell r="Y135">
            <v>108</v>
          </cell>
          <cell r="Z135">
            <v>25</v>
          </cell>
          <cell r="AC135">
            <v>12.57</v>
          </cell>
          <cell r="AD135">
            <v>9.5</v>
          </cell>
          <cell r="AE135">
            <v>141</v>
          </cell>
          <cell r="AF135">
            <v>6</v>
          </cell>
          <cell r="AH135">
            <v>7.5</v>
          </cell>
          <cell r="AJ135">
            <v>6.2</v>
          </cell>
          <cell r="AX135">
            <v>31.4</v>
          </cell>
          <cell r="AY135">
            <v>32.700000000000003</v>
          </cell>
          <cell r="AZ135">
            <v>13.3</v>
          </cell>
          <cell r="BI135">
            <v>0.77</v>
          </cell>
        </row>
        <row r="136">
          <cell r="D136" t="str">
            <v>陳信利</v>
          </cell>
          <cell r="E136" t="str">
            <v>U317</v>
          </cell>
          <cell r="F136">
            <v>1120405</v>
          </cell>
          <cell r="G136">
            <v>5.34</v>
          </cell>
          <cell r="H136">
            <v>3.3</v>
          </cell>
          <cell r="I136">
            <v>10.6</v>
          </cell>
          <cell r="J136">
            <v>30.8</v>
          </cell>
          <cell r="K136">
            <v>93.3</v>
          </cell>
          <cell r="L136">
            <v>108</v>
          </cell>
          <cell r="N136">
            <v>4.2</v>
          </cell>
          <cell r="O136">
            <v>10</v>
          </cell>
          <cell r="P136">
            <v>6</v>
          </cell>
          <cell r="Q136">
            <v>42</v>
          </cell>
          <cell r="R136">
            <v>0.6</v>
          </cell>
          <cell r="Y136">
            <v>50</v>
          </cell>
          <cell r="Z136">
            <v>14</v>
          </cell>
          <cell r="AC136">
            <v>11.63</v>
          </cell>
          <cell r="AD136">
            <v>5.3</v>
          </cell>
          <cell r="AE136">
            <v>136</v>
          </cell>
          <cell r="AF136">
            <v>4.7</v>
          </cell>
          <cell r="AG136">
            <v>98</v>
          </cell>
          <cell r="AH136">
            <v>9.6</v>
          </cell>
          <cell r="AJ136">
            <v>4.5</v>
          </cell>
          <cell r="AW136">
            <v>98</v>
          </cell>
          <cell r="AX136">
            <v>32.1</v>
          </cell>
          <cell r="AY136">
            <v>34.4</v>
          </cell>
          <cell r="AZ136">
            <v>11.8</v>
          </cell>
          <cell r="BI136">
            <v>0.72</v>
          </cell>
        </row>
        <row r="137">
          <cell r="D137" t="str">
            <v>張貽權</v>
          </cell>
          <cell r="E137" t="str">
            <v>U203</v>
          </cell>
          <cell r="F137">
            <v>1120405</v>
          </cell>
          <cell r="G137">
            <v>7.66</v>
          </cell>
          <cell r="H137">
            <v>2.85</v>
          </cell>
          <cell r="I137">
            <v>8.6999999999999993</v>
          </cell>
          <cell r="J137">
            <v>26.6</v>
          </cell>
          <cell r="K137">
            <v>93.3</v>
          </cell>
          <cell r="L137">
            <v>328</v>
          </cell>
          <cell r="N137">
            <v>3.8</v>
          </cell>
          <cell r="O137">
            <v>11</v>
          </cell>
          <cell r="P137">
            <v>11</v>
          </cell>
          <cell r="Q137">
            <v>98</v>
          </cell>
          <cell r="R137">
            <v>0.7</v>
          </cell>
          <cell r="Y137">
            <v>68</v>
          </cell>
          <cell r="Z137">
            <v>17</v>
          </cell>
          <cell r="AC137">
            <v>9.4499999999999993</v>
          </cell>
          <cell r="AD137">
            <v>5.3</v>
          </cell>
          <cell r="AE137">
            <v>139</v>
          </cell>
          <cell r="AF137">
            <v>4.7</v>
          </cell>
          <cell r="AH137">
            <v>9.8000000000000007</v>
          </cell>
          <cell r="AJ137">
            <v>5.8</v>
          </cell>
          <cell r="AX137">
            <v>30.5</v>
          </cell>
          <cell r="AY137">
            <v>32.700000000000003</v>
          </cell>
          <cell r="AZ137">
            <v>14.2</v>
          </cell>
          <cell r="BI137">
            <v>0.75</v>
          </cell>
        </row>
        <row r="138">
          <cell r="D138" t="str">
            <v>黃榮堂</v>
          </cell>
          <cell r="E138" t="str">
            <v>U518</v>
          </cell>
          <cell r="F138">
            <v>1120404</v>
          </cell>
          <cell r="G138">
            <v>6.12</v>
          </cell>
          <cell r="H138">
            <v>2.69</v>
          </cell>
          <cell r="I138">
            <v>9</v>
          </cell>
          <cell r="J138">
            <v>26.9</v>
          </cell>
          <cell r="K138">
            <v>100</v>
          </cell>
          <cell r="L138">
            <v>216</v>
          </cell>
          <cell r="N138">
            <v>3.5</v>
          </cell>
          <cell r="O138">
            <v>11</v>
          </cell>
          <cell r="P138">
            <v>8</v>
          </cell>
          <cell r="Q138">
            <v>44</v>
          </cell>
          <cell r="R138">
            <v>0.6</v>
          </cell>
          <cell r="Y138">
            <v>106</v>
          </cell>
          <cell r="Z138">
            <v>24</v>
          </cell>
          <cell r="AC138">
            <v>8.77</v>
          </cell>
          <cell r="AD138">
            <v>8.6999999999999993</v>
          </cell>
          <cell r="AE138">
            <v>142</v>
          </cell>
          <cell r="AF138">
            <v>4.4000000000000004</v>
          </cell>
          <cell r="AG138">
            <v>99</v>
          </cell>
          <cell r="AH138">
            <v>9</v>
          </cell>
          <cell r="AJ138">
            <v>4</v>
          </cell>
          <cell r="AW138">
            <v>99</v>
          </cell>
          <cell r="AX138">
            <v>33.5</v>
          </cell>
          <cell r="AY138">
            <v>33.5</v>
          </cell>
          <cell r="AZ138">
            <v>14.2</v>
          </cell>
          <cell r="BI138">
            <v>0.77</v>
          </cell>
        </row>
        <row r="139">
          <cell r="D139" t="str">
            <v>陳宏欣</v>
          </cell>
          <cell r="E139" t="str">
            <v>B127</v>
          </cell>
          <cell r="F139">
            <v>1120405</v>
          </cell>
          <cell r="G139">
            <v>7.24</v>
          </cell>
          <cell r="H139">
            <v>4.18</v>
          </cell>
          <cell r="I139">
            <v>12.3</v>
          </cell>
          <cell r="J139">
            <v>36.700000000000003</v>
          </cell>
          <cell r="K139">
            <v>87.8</v>
          </cell>
          <cell r="L139">
            <v>230</v>
          </cell>
          <cell r="N139">
            <v>4.2</v>
          </cell>
          <cell r="O139">
            <v>16</v>
          </cell>
          <cell r="P139">
            <v>16</v>
          </cell>
          <cell r="Q139">
            <v>108</v>
          </cell>
          <cell r="R139">
            <v>0.8</v>
          </cell>
          <cell r="Y139">
            <v>86</v>
          </cell>
          <cell r="Z139">
            <v>29</v>
          </cell>
          <cell r="AC139">
            <v>11.29</v>
          </cell>
          <cell r="AD139">
            <v>8.3000000000000007</v>
          </cell>
          <cell r="AE139">
            <v>139</v>
          </cell>
          <cell r="AF139">
            <v>4.5</v>
          </cell>
          <cell r="AG139">
            <v>97</v>
          </cell>
          <cell r="AH139">
            <v>9.9</v>
          </cell>
          <cell r="AJ139">
            <v>7.2</v>
          </cell>
          <cell r="AW139">
            <v>97</v>
          </cell>
          <cell r="AX139">
            <v>29.4</v>
          </cell>
          <cell r="AY139">
            <v>33.5</v>
          </cell>
          <cell r="AZ139">
            <v>12.8</v>
          </cell>
          <cell r="BI139">
            <v>0.66</v>
          </cell>
        </row>
        <row r="140">
          <cell r="D140" t="str">
            <v>宋春蘭</v>
          </cell>
          <cell r="E140" t="str">
            <v>B110</v>
          </cell>
          <cell r="F140">
            <v>1120405</v>
          </cell>
          <cell r="G140">
            <v>7.94</v>
          </cell>
          <cell r="H140">
            <v>3.66</v>
          </cell>
          <cell r="I140">
            <v>11</v>
          </cell>
          <cell r="J140">
            <v>35.200000000000003</v>
          </cell>
          <cell r="K140">
            <v>96.2</v>
          </cell>
          <cell r="L140">
            <v>176</v>
          </cell>
          <cell r="N140">
            <v>3.9</v>
          </cell>
          <cell r="O140">
            <v>16</v>
          </cell>
          <cell r="P140">
            <v>19</v>
          </cell>
          <cell r="Q140">
            <v>87</v>
          </cell>
          <cell r="R140">
            <v>0.4</v>
          </cell>
          <cell r="Y140">
            <v>110</v>
          </cell>
          <cell r="Z140">
            <v>28</v>
          </cell>
          <cell r="AC140">
            <v>7.83</v>
          </cell>
          <cell r="AD140">
            <v>7.8</v>
          </cell>
          <cell r="AE140">
            <v>141</v>
          </cell>
          <cell r="AF140">
            <v>5.0999999999999996</v>
          </cell>
          <cell r="AH140">
            <v>8.3000000000000007</v>
          </cell>
          <cell r="AJ140">
            <v>5.9</v>
          </cell>
          <cell r="AX140">
            <v>30.1</v>
          </cell>
          <cell r="AY140">
            <v>31.3</v>
          </cell>
          <cell r="AZ140">
            <v>13.8</v>
          </cell>
          <cell r="BI140">
            <v>0.75</v>
          </cell>
        </row>
        <row r="141">
          <cell r="D141" t="str">
            <v>陳坤平</v>
          </cell>
          <cell r="E141" t="str">
            <v>B111</v>
          </cell>
          <cell r="F141">
            <v>1120405</v>
          </cell>
          <cell r="G141">
            <v>7.93</v>
          </cell>
          <cell r="H141">
            <v>3.5</v>
          </cell>
          <cell r="I141">
            <v>10.9</v>
          </cell>
          <cell r="J141">
            <v>32.4</v>
          </cell>
          <cell r="K141">
            <v>92.6</v>
          </cell>
          <cell r="L141">
            <v>243</v>
          </cell>
          <cell r="N141">
            <v>4.2</v>
          </cell>
          <cell r="O141">
            <v>24</v>
          </cell>
          <cell r="P141">
            <v>19</v>
          </cell>
          <cell r="Q141">
            <v>69</v>
          </cell>
          <cell r="R141">
            <v>0.7</v>
          </cell>
          <cell r="Y141">
            <v>82</v>
          </cell>
          <cell r="Z141">
            <v>20</v>
          </cell>
          <cell r="AC141">
            <v>8.5399999999999991</v>
          </cell>
          <cell r="AD141">
            <v>9</v>
          </cell>
          <cell r="AE141">
            <v>138</v>
          </cell>
          <cell r="AF141">
            <v>5</v>
          </cell>
          <cell r="AG141">
            <v>99</v>
          </cell>
          <cell r="AH141">
            <v>9.9</v>
          </cell>
          <cell r="AJ141">
            <v>3.5</v>
          </cell>
          <cell r="AW141">
            <v>99</v>
          </cell>
          <cell r="AX141">
            <v>31.1</v>
          </cell>
          <cell r="AY141">
            <v>33.6</v>
          </cell>
          <cell r="AZ141">
            <v>13.1</v>
          </cell>
          <cell r="BI141">
            <v>0.76</v>
          </cell>
        </row>
        <row r="142">
          <cell r="D142" t="str">
            <v>邱游梅</v>
          </cell>
          <cell r="E142" t="str">
            <v>B112</v>
          </cell>
          <cell r="F142">
            <v>1120405</v>
          </cell>
          <cell r="G142">
            <v>5.17</v>
          </cell>
          <cell r="H142">
            <v>3.27</v>
          </cell>
          <cell r="I142">
            <v>11</v>
          </cell>
          <cell r="J142">
            <v>32.799999999999997</v>
          </cell>
          <cell r="K142">
            <v>100.3</v>
          </cell>
          <cell r="L142">
            <v>176</v>
          </cell>
          <cell r="N142">
            <v>3.8</v>
          </cell>
          <cell r="O142">
            <v>21</v>
          </cell>
          <cell r="P142">
            <v>14</v>
          </cell>
          <cell r="Q142">
            <v>78</v>
          </cell>
          <cell r="R142">
            <v>0.5</v>
          </cell>
          <cell r="Y142">
            <v>95</v>
          </cell>
          <cell r="Z142">
            <v>15</v>
          </cell>
          <cell r="AC142">
            <v>8.1199999999999992</v>
          </cell>
          <cell r="AD142">
            <v>5.8</v>
          </cell>
          <cell r="AE142">
            <v>136</v>
          </cell>
          <cell r="AF142">
            <v>5.4</v>
          </cell>
          <cell r="AH142">
            <v>9.1</v>
          </cell>
          <cell r="AJ142">
            <v>5.0999999999999996</v>
          </cell>
          <cell r="AX142">
            <v>33.6</v>
          </cell>
          <cell r="AY142">
            <v>33.5</v>
          </cell>
          <cell r="AZ142">
            <v>13.4</v>
          </cell>
          <cell r="BI142">
            <v>0.84</v>
          </cell>
        </row>
        <row r="143">
          <cell r="D143" t="str">
            <v>楊江南</v>
          </cell>
          <cell r="E143" t="str">
            <v>B207</v>
          </cell>
          <cell r="F143">
            <v>1120405</v>
          </cell>
          <cell r="G143">
            <v>5.05</v>
          </cell>
          <cell r="H143">
            <v>3.55</v>
          </cell>
          <cell r="I143">
            <v>11.5</v>
          </cell>
          <cell r="J143">
            <v>33.799999999999997</v>
          </cell>
          <cell r="K143">
            <v>95.2</v>
          </cell>
          <cell r="L143">
            <v>151</v>
          </cell>
          <cell r="N143">
            <v>4.3</v>
          </cell>
          <cell r="O143">
            <v>16</v>
          </cell>
          <cell r="P143">
            <v>5</v>
          </cell>
          <cell r="Q143">
            <v>47</v>
          </cell>
          <cell r="R143">
            <v>0.8</v>
          </cell>
          <cell r="Y143">
            <v>84</v>
          </cell>
          <cell r="Z143">
            <v>19</v>
          </cell>
          <cell r="AC143">
            <v>10.44</v>
          </cell>
          <cell r="AD143">
            <v>7.9</v>
          </cell>
          <cell r="AE143">
            <v>138</v>
          </cell>
          <cell r="AF143">
            <v>5.5</v>
          </cell>
          <cell r="AH143">
            <v>8.8000000000000007</v>
          </cell>
          <cell r="AJ143">
            <v>6.1</v>
          </cell>
          <cell r="AX143">
            <v>32.4</v>
          </cell>
          <cell r="AY143">
            <v>34</v>
          </cell>
          <cell r="AZ143">
            <v>13.2</v>
          </cell>
          <cell r="BI143">
            <v>0.77</v>
          </cell>
        </row>
        <row r="144">
          <cell r="D144" t="str">
            <v>王吳秀春</v>
          </cell>
          <cell r="E144" t="str">
            <v>B208</v>
          </cell>
          <cell r="F144">
            <v>1120405</v>
          </cell>
          <cell r="G144">
            <v>7.28</v>
          </cell>
          <cell r="H144">
            <v>3.88</v>
          </cell>
          <cell r="I144">
            <v>12.3</v>
          </cell>
          <cell r="J144">
            <v>36.700000000000003</v>
          </cell>
          <cell r="K144">
            <v>94.6</v>
          </cell>
          <cell r="L144">
            <v>175</v>
          </cell>
          <cell r="N144">
            <v>3.8</v>
          </cell>
          <cell r="O144">
            <v>12</v>
          </cell>
          <cell r="P144">
            <v>19</v>
          </cell>
          <cell r="Q144">
            <v>97</v>
          </cell>
          <cell r="R144">
            <v>1.4</v>
          </cell>
          <cell r="Y144">
            <v>79</v>
          </cell>
          <cell r="Z144">
            <v>11</v>
          </cell>
          <cell r="AC144">
            <v>5.67</v>
          </cell>
          <cell r="AD144">
            <v>6.7</v>
          </cell>
          <cell r="AE144">
            <v>139</v>
          </cell>
          <cell r="AF144">
            <v>3.8</v>
          </cell>
          <cell r="AH144">
            <v>12.3</v>
          </cell>
          <cell r="AJ144">
            <v>3.5</v>
          </cell>
          <cell r="AX144">
            <v>31.7</v>
          </cell>
          <cell r="AY144">
            <v>33.5</v>
          </cell>
          <cell r="AZ144">
            <v>12.7</v>
          </cell>
          <cell r="BI144">
            <v>0.86</v>
          </cell>
        </row>
        <row r="145">
          <cell r="D145" t="str">
            <v>王明仁</v>
          </cell>
          <cell r="E145" t="str">
            <v>B209</v>
          </cell>
          <cell r="F145">
            <v>1120405</v>
          </cell>
          <cell r="G145">
            <v>5.77</v>
          </cell>
          <cell r="H145">
            <v>3.84</v>
          </cell>
          <cell r="I145">
            <v>11.4</v>
          </cell>
          <cell r="J145">
            <v>34.700000000000003</v>
          </cell>
          <cell r="K145">
            <v>90.4</v>
          </cell>
          <cell r="L145">
            <v>185</v>
          </cell>
          <cell r="N145">
            <v>4.0999999999999996</v>
          </cell>
          <cell r="O145">
            <v>19</v>
          </cell>
          <cell r="P145">
            <v>13</v>
          </cell>
          <cell r="Q145">
            <v>83</v>
          </cell>
          <cell r="R145">
            <v>0.5</v>
          </cell>
          <cell r="Y145">
            <v>72</v>
          </cell>
          <cell r="Z145">
            <v>17</v>
          </cell>
          <cell r="AC145">
            <v>10.23</v>
          </cell>
          <cell r="AD145">
            <v>6.3</v>
          </cell>
          <cell r="AE145">
            <v>138</v>
          </cell>
          <cell r="AF145">
            <v>5.2</v>
          </cell>
          <cell r="AH145">
            <v>8.9</v>
          </cell>
          <cell r="AJ145">
            <v>4</v>
          </cell>
          <cell r="AX145">
            <v>29.7</v>
          </cell>
          <cell r="AY145">
            <v>32.9</v>
          </cell>
          <cell r="AZ145">
            <v>13.6</v>
          </cell>
          <cell r="BI145">
            <v>0.76</v>
          </cell>
        </row>
        <row r="146">
          <cell r="D146" t="str">
            <v>陳許美玉</v>
          </cell>
          <cell r="E146" t="str">
            <v>B211</v>
          </cell>
          <cell r="F146">
            <v>1120405</v>
          </cell>
          <cell r="G146">
            <v>6.18</v>
          </cell>
          <cell r="H146">
            <v>3.53</v>
          </cell>
          <cell r="I146">
            <v>10.7</v>
          </cell>
          <cell r="J146">
            <v>34.299999999999997</v>
          </cell>
          <cell r="K146">
            <v>97.2</v>
          </cell>
          <cell r="L146">
            <v>171</v>
          </cell>
          <cell r="N146">
            <v>3.8</v>
          </cell>
          <cell r="O146">
            <v>20</v>
          </cell>
          <cell r="P146">
            <v>17</v>
          </cell>
          <cell r="Q146">
            <v>46</v>
          </cell>
          <cell r="R146">
            <v>0.7</v>
          </cell>
          <cell r="Y146">
            <v>76</v>
          </cell>
          <cell r="Z146">
            <v>15</v>
          </cell>
          <cell r="AC146">
            <v>6.45</v>
          </cell>
          <cell r="AD146">
            <v>6.1</v>
          </cell>
          <cell r="AE146">
            <v>139</v>
          </cell>
          <cell r="AF146">
            <v>4.8</v>
          </cell>
          <cell r="AG146">
            <v>97</v>
          </cell>
          <cell r="AH146">
            <v>10.1</v>
          </cell>
          <cell r="AJ146">
            <v>4.8</v>
          </cell>
          <cell r="AW146">
            <v>97</v>
          </cell>
          <cell r="AX146">
            <v>30.3</v>
          </cell>
          <cell r="AY146">
            <v>31.2</v>
          </cell>
          <cell r="AZ146">
            <v>14.6</v>
          </cell>
          <cell r="BI146">
            <v>0.8</v>
          </cell>
        </row>
        <row r="147">
          <cell r="D147" t="str">
            <v>車學俊</v>
          </cell>
          <cell r="F147">
            <v>1120411</v>
          </cell>
          <cell r="G147">
            <v>8.56</v>
          </cell>
          <cell r="H147">
            <v>4.1500000000000004</v>
          </cell>
          <cell r="I147">
            <v>12.4</v>
          </cell>
          <cell r="J147">
            <v>34.6</v>
          </cell>
          <cell r="K147">
            <v>83.4</v>
          </cell>
          <cell r="L147">
            <v>99</v>
          </cell>
          <cell r="N147">
            <v>4.4000000000000004</v>
          </cell>
          <cell r="O147" t="str">
            <v>&lt;5</v>
          </cell>
          <cell r="P147">
            <v>8</v>
          </cell>
          <cell r="Q147">
            <v>86</v>
          </cell>
          <cell r="R147">
            <v>1</v>
          </cell>
          <cell r="Y147">
            <v>123</v>
          </cell>
          <cell r="Z147">
            <v>44</v>
          </cell>
          <cell r="AC147">
            <v>15.4</v>
          </cell>
          <cell r="AD147">
            <v>14.8</v>
          </cell>
          <cell r="AE147">
            <v>134</v>
          </cell>
          <cell r="AF147">
            <v>4.3</v>
          </cell>
          <cell r="AH147">
            <v>9.1999999999999993</v>
          </cell>
          <cell r="AJ147">
            <v>1.9</v>
          </cell>
        </row>
        <row r="148">
          <cell r="D148" t="str">
            <v>楊文吉</v>
          </cell>
          <cell r="E148" t="str">
            <v>U110</v>
          </cell>
          <cell r="F148">
            <v>1120405</v>
          </cell>
          <cell r="G148">
            <v>5.84</v>
          </cell>
          <cell r="H148">
            <v>3.62</v>
          </cell>
          <cell r="I148">
            <v>11.2</v>
          </cell>
          <cell r="J148">
            <v>33.5</v>
          </cell>
          <cell r="K148">
            <v>92.5</v>
          </cell>
          <cell r="L148">
            <v>264</v>
          </cell>
          <cell r="N148">
            <v>4.0999999999999996</v>
          </cell>
          <cell r="O148">
            <v>9</v>
          </cell>
          <cell r="P148">
            <v>15</v>
          </cell>
          <cell r="Q148">
            <v>31</v>
          </cell>
          <cell r="R148">
            <v>0.7</v>
          </cell>
          <cell r="Y148">
            <v>79</v>
          </cell>
          <cell r="Z148">
            <v>23</v>
          </cell>
          <cell r="AC148">
            <v>8.84</v>
          </cell>
          <cell r="AD148">
            <v>9.3000000000000007</v>
          </cell>
          <cell r="AE148">
            <v>136</v>
          </cell>
          <cell r="AF148">
            <v>4.4000000000000004</v>
          </cell>
          <cell r="AG148">
            <v>96</v>
          </cell>
          <cell r="AH148">
            <v>7.8</v>
          </cell>
          <cell r="AJ148">
            <v>7.7</v>
          </cell>
          <cell r="AW148">
            <v>96</v>
          </cell>
          <cell r="AX148">
            <v>30.9</v>
          </cell>
          <cell r="AY148">
            <v>33.4</v>
          </cell>
          <cell r="AZ148">
            <v>12.5</v>
          </cell>
          <cell r="BI148">
            <v>0.71</v>
          </cell>
        </row>
        <row r="149">
          <cell r="D149" t="str">
            <v>施文俊</v>
          </cell>
          <cell r="E149" t="str">
            <v>U118</v>
          </cell>
          <cell r="F149">
            <v>1120407</v>
          </cell>
          <cell r="G149">
            <v>6.98</v>
          </cell>
          <cell r="H149">
            <v>2.4</v>
          </cell>
          <cell r="I149">
            <v>7.6</v>
          </cell>
          <cell r="J149">
            <v>22.8</v>
          </cell>
          <cell r="K149">
            <v>95</v>
          </cell>
          <cell r="L149">
            <v>201</v>
          </cell>
          <cell r="N149">
            <v>3.5</v>
          </cell>
          <cell r="O149">
            <v>6</v>
          </cell>
          <cell r="P149">
            <v>5</v>
          </cell>
          <cell r="Q149">
            <v>71</v>
          </cell>
          <cell r="R149">
            <v>0.5</v>
          </cell>
          <cell r="Y149">
            <v>93</v>
          </cell>
          <cell r="Z149">
            <v>25</v>
          </cell>
          <cell r="AC149">
            <v>14.86</v>
          </cell>
          <cell r="AD149">
            <v>9.6</v>
          </cell>
          <cell r="AE149">
            <v>140</v>
          </cell>
          <cell r="AF149">
            <v>4.5999999999999996</v>
          </cell>
          <cell r="AG149">
            <v>97</v>
          </cell>
          <cell r="AH149">
            <v>8.4</v>
          </cell>
          <cell r="AJ149">
            <v>5.6</v>
          </cell>
          <cell r="AW149">
            <v>97</v>
          </cell>
          <cell r="AX149">
            <v>31.7</v>
          </cell>
          <cell r="AY149">
            <v>33.299999999999997</v>
          </cell>
          <cell r="AZ149">
            <v>13.3</v>
          </cell>
          <cell r="BI149">
            <v>0.73</v>
          </cell>
        </row>
        <row r="150">
          <cell r="D150" t="str">
            <v>江高貴</v>
          </cell>
          <cell r="E150" t="str">
            <v>U119</v>
          </cell>
          <cell r="F150">
            <v>1120405</v>
          </cell>
          <cell r="G150">
            <v>4.97</v>
          </cell>
          <cell r="H150">
            <v>3.9</v>
          </cell>
          <cell r="I150">
            <v>12</v>
          </cell>
          <cell r="J150">
            <v>35.700000000000003</v>
          </cell>
          <cell r="K150">
            <v>91.5</v>
          </cell>
          <cell r="L150">
            <v>199</v>
          </cell>
          <cell r="N150">
            <v>4.3</v>
          </cell>
          <cell r="O150">
            <v>18</v>
          </cell>
          <cell r="P150">
            <v>17</v>
          </cell>
          <cell r="Q150">
            <v>55</v>
          </cell>
          <cell r="R150">
            <v>0.8</v>
          </cell>
          <cell r="Y150">
            <v>80</v>
          </cell>
          <cell r="Z150">
            <v>22</v>
          </cell>
          <cell r="AC150">
            <v>10.53</v>
          </cell>
          <cell r="AD150">
            <v>6.3</v>
          </cell>
          <cell r="AE150">
            <v>133</v>
          </cell>
          <cell r="AF150">
            <v>4.7</v>
          </cell>
          <cell r="AG150">
            <v>94</v>
          </cell>
          <cell r="AH150">
            <v>9.1999999999999993</v>
          </cell>
          <cell r="AJ150">
            <v>5.3</v>
          </cell>
          <cell r="AW150">
            <v>94</v>
          </cell>
          <cell r="AX150">
            <v>30.8</v>
          </cell>
          <cell r="AY150">
            <v>33.6</v>
          </cell>
          <cell r="AZ150">
            <v>13.2</v>
          </cell>
          <cell r="BI150">
            <v>0.73</v>
          </cell>
        </row>
        <row r="151">
          <cell r="D151" t="str">
            <v>林青熥</v>
          </cell>
          <cell r="E151" t="str">
            <v>U121</v>
          </cell>
          <cell r="F151">
            <v>1120405</v>
          </cell>
          <cell r="G151">
            <v>7.15</v>
          </cell>
          <cell r="H151">
            <v>6.41</v>
          </cell>
          <cell r="I151">
            <v>17.3</v>
          </cell>
          <cell r="J151">
            <v>52.9</v>
          </cell>
          <cell r="K151">
            <v>82.5</v>
          </cell>
          <cell r="L151">
            <v>222</v>
          </cell>
          <cell r="N151">
            <v>3.9</v>
          </cell>
          <cell r="O151">
            <v>14</v>
          </cell>
          <cell r="P151">
            <v>16</v>
          </cell>
          <cell r="Q151">
            <v>63</v>
          </cell>
          <cell r="R151">
            <v>0.6</v>
          </cell>
          <cell r="Y151">
            <v>69</v>
          </cell>
          <cell r="Z151">
            <v>19</v>
          </cell>
          <cell r="AC151">
            <v>11.46</v>
          </cell>
          <cell r="AD151">
            <v>8.1</v>
          </cell>
          <cell r="AE151">
            <v>139</v>
          </cell>
          <cell r="AF151">
            <v>4.7</v>
          </cell>
          <cell r="AH151">
            <v>10.7</v>
          </cell>
          <cell r="AJ151">
            <v>6.1</v>
          </cell>
          <cell r="AX151">
            <v>27</v>
          </cell>
          <cell r="AY151">
            <v>32.700000000000003</v>
          </cell>
          <cell r="AZ151">
            <v>14.6</v>
          </cell>
          <cell r="BI151">
            <v>0.72</v>
          </cell>
        </row>
        <row r="152">
          <cell r="D152" t="str">
            <v>李錦濤</v>
          </cell>
          <cell r="E152" t="str">
            <v>U122</v>
          </cell>
          <cell r="F152">
            <v>1120405</v>
          </cell>
          <cell r="G152">
            <v>6.32</v>
          </cell>
          <cell r="H152">
            <v>3.68</v>
          </cell>
          <cell r="I152">
            <v>11.2</v>
          </cell>
          <cell r="J152">
            <v>33.9</v>
          </cell>
          <cell r="K152">
            <v>92.1</v>
          </cell>
          <cell r="L152">
            <v>244</v>
          </cell>
          <cell r="N152">
            <v>3.6</v>
          </cell>
          <cell r="O152">
            <v>26</v>
          </cell>
          <cell r="P152">
            <v>20</v>
          </cell>
          <cell r="Q152">
            <v>129</v>
          </cell>
          <cell r="R152">
            <v>0.8</v>
          </cell>
          <cell r="Y152">
            <v>118</v>
          </cell>
          <cell r="Z152">
            <v>53</v>
          </cell>
          <cell r="AC152">
            <v>8.5299999999999994</v>
          </cell>
          <cell r="AD152">
            <v>8</v>
          </cell>
          <cell r="AE152">
            <v>136</v>
          </cell>
          <cell r="AF152">
            <v>5.5</v>
          </cell>
          <cell r="AG152">
            <v>99</v>
          </cell>
          <cell r="AH152">
            <v>9</v>
          </cell>
          <cell r="AJ152">
            <v>7.7</v>
          </cell>
          <cell r="AW152">
            <v>99</v>
          </cell>
          <cell r="AX152">
            <v>30.4</v>
          </cell>
          <cell r="AY152">
            <v>33</v>
          </cell>
          <cell r="AZ152">
            <v>15.9</v>
          </cell>
          <cell r="BI152">
            <v>0.55000000000000004</v>
          </cell>
        </row>
        <row r="153">
          <cell r="D153" t="str">
            <v>謝永發</v>
          </cell>
          <cell r="E153" t="str">
            <v>U218</v>
          </cell>
          <cell r="F153">
            <v>1120405</v>
          </cell>
          <cell r="G153">
            <v>4.46</v>
          </cell>
          <cell r="H153">
            <v>4.16</v>
          </cell>
          <cell r="I153">
            <v>13.2</v>
          </cell>
          <cell r="J153">
            <v>39.4</v>
          </cell>
          <cell r="K153">
            <v>94.7</v>
          </cell>
          <cell r="L153">
            <v>124</v>
          </cell>
          <cell r="N153">
            <v>4.0999999999999996</v>
          </cell>
          <cell r="O153">
            <v>17</v>
          </cell>
          <cell r="P153">
            <v>13</v>
          </cell>
          <cell r="Q153">
            <v>52</v>
          </cell>
          <cell r="R153">
            <v>0.8</v>
          </cell>
          <cell r="Y153">
            <v>77</v>
          </cell>
          <cell r="Z153">
            <v>24</v>
          </cell>
          <cell r="AC153">
            <v>10.76</v>
          </cell>
          <cell r="AD153">
            <v>7</v>
          </cell>
          <cell r="AE153">
            <v>138</v>
          </cell>
          <cell r="AF153">
            <v>5.8</v>
          </cell>
          <cell r="AH153">
            <v>9.5</v>
          </cell>
          <cell r="AJ153">
            <v>4.8</v>
          </cell>
          <cell r="AX153">
            <v>31.7</v>
          </cell>
          <cell r="AY153">
            <v>33.5</v>
          </cell>
          <cell r="AZ153">
            <v>12.3</v>
          </cell>
          <cell r="BI153">
            <v>0.69</v>
          </cell>
        </row>
        <row r="154">
          <cell r="D154" t="str">
            <v>王志雄</v>
          </cell>
          <cell r="E154" t="str">
            <v>U219</v>
          </cell>
          <cell r="F154">
            <v>1120405</v>
          </cell>
          <cell r="G154">
            <v>6.5</v>
          </cell>
          <cell r="H154">
            <v>3.66</v>
          </cell>
          <cell r="I154">
            <v>8.6</v>
          </cell>
          <cell r="J154">
            <v>27.1</v>
          </cell>
          <cell r="K154">
            <v>74</v>
          </cell>
          <cell r="L154">
            <v>171</v>
          </cell>
          <cell r="N154">
            <v>4.0999999999999996</v>
          </cell>
          <cell r="O154">
            <v>10</v>
          </cell>
          <cell r="P154">
            <v>14</v>
          </cell>
          <cell r="Q154">
            <v>63</v>
          </cell>
          <cell r="R154">
            <v>0.6</v>
          </cell>
          <cell r="Y154">
            <v>76</v>
          </cell>
          <cell r="Z154">
            <v>24</v>
          </cell>
          <cell r="AC154">
            <v>10.74</v>
          </cell>
          <cell r="AD154">
            <v>8.4</v>
          </cell>
          <cell r="AE154">
            <v>137</v>
          </cell>
          <cell r="AF154">
            <v>6.3</v>
          </cell>
          <cell r="AG154">
            <v>98</v>
          </cell>
          <cell r="AH154">
            <v>8.9</v>
          </cell>
          <cell r="AJ154">
            <v>3.9</v>
          </cell>
          <cell r="AW154">
            <v>98</v>
          </cell>
          <cell r="AX154">
            <v>23.5</v>
          </cell>
          <cell r="AY154">
            <v>31.7</v>
          </cell>
          <cell r="AZ154">
            <v>15.5</v>
          </cell>
          <cell r="BI154">
            <v>0.68</v>
          </cell>
        </row>
        <row r="155">
          <cell r="D155" t="str">
            <v>林吳阿珍</v>
          </cell>
          <cell r="E155" t="str">
            <v>U222</v>
          </cell>
          <cell r="F155">
            <v>1120403</v>
          </cell>
          <cell r="G155">
            <v>10.89</v>
          </cell>
          <cell r="H155">
            <v>4.62</v>
          </cell>
          <cell r="I155">
            <v>10.4</v>
          </cell>
          <cell r="J155">
            <v>33.5</v>
          </cell>
          <cell r="K155">
            <v>72.5</v>
          </cell>
          <cell r="L155">
            <v>196</v>
          </cell>
          <cell r="N155">
            <v>3.6</v>
          </cell>
          <cell r="O155">
            <v>18</v>
          </cell>
          <cell r="P155">
            <v>15</v>
          </cell>
          <cell r="Q155">
            <v>46</v>
          </cell>
          <cell r="R155">
            <v>0.4</v>
          </cell>
          <cell r="Y155">
            <v>117</v>
          </cell>
          <cell r="Z155">
            <v>30</v>
          </cell>
          <cell r="AC155">
            <v>8.82</v>
          </cell>
          <cell r="AD155">
            <v>11.1</v>
          </cell>
          <cell r="AE155">
            <v>136</v>
          </cell>
          <cell r="AF155">
            <v>6.1</v>
          </cell>
          <cell r="AG155">
            <v>91</v>
          </cell>
          <cell r="AH155">
            <v>8.5</v>
          </cell>
          <cell r="AJ155">
            <v>3.1</v>
          </cell>
          <cell r="AW155">
            <v>91</v>
          </cell>
          <cell r="AX155">
            <v>22.5</v>
          </cell>
          <cell r="AY155">
            <v>31</v>
          </cell>
          <cell r="AZ155">
            <v>16.5</v>
          </cell>
          <cell r="BI155">
            <v>0.74</v>
          </cell>
        </row>
        <row r="156">
          <cell r="D156" t="str">
            <v>簡精峰</v>
          </cell>
          <cell r="E156" t="str">
            <v>U523</v>
          </cell>
          <cell r="F156">
            <v>1120405</v>
          </cell>
          <cell r="G156">
            <v>8.61</v>
          </cell>
          <cell r="H156">
            <v>3.12</v>
          </cell>
          <cell r="I156">
            <v>9.1</v>
          </cell>
          <cell r="J156">
            <v>28</v>
          </cell>
          <cell r="K156">
            <v>89.7</v>
          </cell>
          <cell r="L156">
            <v>198</v>
          </cell>
          <cell r="N156">
            <v>3.5</v>
          </cell>
          <cell r="O156">
            <v>34</v>
          </cell>
          <cell r="P156">
            <v>36</v>
          </cell>
          <cell r="Q156">
            <v>77</v>
          </cell>
          <cell r="R156">
            <v>0.6</v>
          </cell>
          <cell r="Y156">
            <v>87</v>
          </cell>
          <cell r="Z156">
            <v>29</v>
          </cell>
          <cell r="AC156">
            <v>6.54</v>
          </cell>
          <cell r="AD156">
            <v>8.6</v>
          </cell>
          <cell r="AE156">
            <v>136</v>
          </cell>
          <cell r="AF156">
            <v>5</v>
          </cell>
          <cell r="AG156">
            <v>99</v>
          </cell>
          <cell r="AH156">
            <v>7.8</v>
          </cell>
          <cell r="AJ156">
            <v>6.5</v>
          </cell>
          <cell r="AW156">
            <v>99</v>
          </cell>
          <cell r="AX156">
            <v>29.2</v>
          </cell>
          <cell r="AY156">
            <v>32.5</v>
          </cell>
          <cell r="AZ156">
            <v>14.7</v>
          </cell>
          <cell r="BI156">
            <v>0.67</v>
          </cell>
        </row>
        <row r="157">
          <cell r="D157" t="str">
            <v>廖棋寬</v>
          </cell>
          <cell r="E157" t="str">
            <v>B513</v>
          </cell>
          <cell r="F157">
            <v>1120406</v>
          </cell>
          <cell r="G157">
            <v>4.54</v>
          </cell>
          <cell r="H157">
            <v>3.75</v>
          </cell>
          <cell r="I157">
            <v>12</v>
          </cell>
          <cell r="J157">
            <v>36.799999999999997</v>
          </cell>
          <cell r="K157">
            <v>98.1</v>
          </cell>
          <cell r="L157">
            <v>167</v>
          </cell>
          <cell r="N157">
            <v>4.0999999999999996</v>
          </cell>
          <cell r="O157">
            <v>9</v>
          </cell>
          <cell r="P157">
            <v>8</v>
          </cell>
          <cell r="Q157">
            <v>80</v>
          </cell>
          <cell r="R157">
            <v>0.7</v>
          </cell>
          <cell r="Y157">
            <v>74</v>
          </cell>
          <cell r="Z157">
            <v>23</v>
          </cell>
          <cell r="AC157">
            <v>11.85</v>
          </cell>
          <cell r="AD157">
            <v>9.6</v>
          </cell>
          <cell r="AE157">
            <v>141</v>
          </cell>
          <cell r="AF157">
            <v>6.2</v>
          </cell>
          <cell r="AH157">
            <v>8.8000000000000007</v>
          </cell>
          <cell r="AJ157">
            <v>7</v>
          </cell>
          <cell r="AX157">
            <v>32</v>
          </cell>
          <cell r="AY157">
            <v>32.6</v>
          </cell>
          <cell r="AZ157">
            <v>14</v>
          </cell>
          <cell r="BI157">
            <v>0.69</v>
          </cell>
        </row>
        <row r="158">
          <cell r="D158" t="str">
            <v>邱創貝</v>
          </cell>
          <cell r="E158" t="str">
            <v>U103</v>
          </cell>
          <cell r="F158">
            <v>1120403</v>
          </cell>
          <cell r="G158">
            <v>7.68</v>
          </cell>
          <cell r="H158">
            <v>2.0099999999999998</v>
          </cell>
          <cell r="I158">
            <v>7.4</v>
          </cell>
          <cell r="J158">
            <v>19.5</v>
          </cell>
          <cell r="K158">
            <v>97</v>
          </cell>
          <cell r="L158">
            <v>199</v>
          </cell>
          <cell r="N158">
            <v>2.6</v>
          </cell>
          <cell r="O158">
            <v>14</v>
          </cell>
          <cell r="P158">
            <v>5</v>
          </cell>
          <cell r="Q158">
            <v>88</v>
          </cell>
          <cell r="R158">
            <v>0.2</v>
          </cell>
          <cell r="Y158">
            <v>67</v>
          </cell>
          <cell r="Z158">
            <v>20</v>
          </cell>
          <cell r="AC158">
            <v>6.21</v>
          </cell>
          <cell r="AD158">
            <v>5.4</v>
          </cell>
          <cell r="AE158">
            <v>132</v>
          </cell>
          <cell r="AF158">
            <v>3.3</v>
          </cell>
          <cell r="AH158">
            <v>7.9</v>
          </cell>
          <cell r="AJ158">
            <v>2.8</v>
          </cell>
          <cell r="AX158">
            <v>36.799999999999997</v>
          </cell>
          <cell r="AY158">
            <v>37.9</v>
          </cell>
          <cell r="AZ158">
            <v>14.8</v>
          </cell>
          <cell r="BI158">
            <v>0.7</v>
          </cell>
        </row>
        <row r="159">
          <cell r="D159" t="str">
            <v>潘國強</v>
          </cell>
          <cell r="E159" t="str">
            <v>U105</v>
          </cell>
          <cell r="F159">
            <v>1120405</v>
          </cell>
          <cell r="G159">
            <v>8.56</v>
          </cell>
          <cell r="H159">
            <v>4.18</v>
          </cell>
          <cell r="I159">
            <v>11.4</v>
          </cell>
          <cell r="J159">
            <v>34.9</v>
          </cell>
          <cell r="K159">
            <v>83.5</v>
          </cell>
          <cell r="L159">
            <v>182</v>
          </cell>
          <cell r="N159">
            <v>4</v>
          </cell>
          <cell r="O159">
            <v>10</v>
          </cell>
          <cell r="P159">
            <v>12</v>
          </cell>
          <cell r="Q159">
            <v>39</v>
          </cell>
          <cell r="R159">
            <v>0.6</v>
          </cell>
          <cell r="Y159">
            <v>71</v>
          </cell>
          <cell r="Z159">
            <v>18</v>
          </cell>
          <cell r="AC159">
            <v>9.76</v>
          </cell>
          <cell r="AD159">
            <v>7.5</v>
          </cell>
          <cell r="AE159">
            <v>143</v>
          </cell>
          <cell r="AF159">
            <v>5</v>
          </cell>
          <cell r="AH159">
            <v>8.9</v>
          </cell>
          <cell r="AJ159">
            <v>4</v>
          </cell>
          <cell r="AX159">
            <v>27.3</v>
          </cell>
          <cell r="AY159">
            <v>32.700000000000003</v>
          </cell>
          <cell r="AZ159">
            <v>13.9</v>
          </cell>
          <cell r="BI159">
            <v>0.75</v>
          </cell>
        </row>
        <row r="160">
          <cell r="D160" t="str">
            <v>范左信</v>
          </cell>
          <cell r="E160" t="str">
            <v>U106</v>
          </cell>
          <cell r="F160">
            <v>1120405</v>
          </cell>
          <cell r="G160">
            <v>5.72</v>
          </cell>
          <cell r="H160">
            <v>3.15</v>
          </cell>
          <cell r="I160">
            <v>9.8000000000000007</v>
          </cell>
          <cell r="J160">
            <v>29.1</v>
          </cell>
          <cell r="K160">
            <v>92.4</v>
          </cell>
          <cell r="L160">
            <v>225</v>
          </cell>
          <cell r="N160">
            <v>3.9</v>
          </cell>
          <cell r="O160">
            <v>22</v>
          </cell>
          <cell r="P160">
            <v>34</v>
          </cell>
          <cell r="Q160">
            <v>113</v>
          </cell>
          <cell r="R160">
            <v>0.5</v>
          </cell>
          <cell r="Y160">
            <v>91</v>
          </cell>
          <cell r="Z160">
            <v>25</v>
          </cell>
          <cell r="AC160">
            <v>9.2799999999999994</v>
          </cell>
          <cell r="AD160">
            <v>6.5</v>
          </cell>
          <cell r="AE160">
            <v>140</v>
          </cell>
          <cell r="AF160">
            <v>4.8</v>
          </cell>
          <cell r="AG160">
            <v>98</v>
          </cell>
          <cell r="AH160">
            <v>8</v>
          </cell>
          <cell r="AJ160">
            <v>5.4</v>
          </cell>
          <cell r="AW160">
            <v>98</v>
          </cell>
          <cell r="AX160">
            <v>31.1</v>
          </cell>
          <cell r="AY160">
            <v>33.700000000000003</v>
          </cell>
          <cell r="AZ160">
            <v>14.2</v>
          </cell>
          <cell r="BI160">
            <v>0.73</v>
          </cell>
        </row>
        <row r="161">
          <cell r="D161" t="str">
            <v>蔡文龍</v>
          </cell>
          <cell r="E161" t="str">
            <v>U107</v>
          </cell>
          <cell r="F161">
            <v>1120405</v>
          </cell>
          <cell r="G161">
            <v>5.2</v>
          </cell>
          <cell r="H161">
            <v>4.01</v>
          </cell>
          <cell r="I161">
            <v>11.6</v>
          </cell>
          <cell r="J161">
            <v>35.1</v>
          </cell>
          <cell r="K161">
            <v>87.5</v>
          </cell>
          <cell r="L161">
            <v>165</v>
          </cell>
          <cell r="N161">
            <v>4</v>
          </cell>
          <cell r="O161">
            <v>7</v>
          </cell>
          <cell r="P161">
            <v>8</v>
          </cell>
          <cell r="Q161">
            <v>26</v>
          </cell>
          <cell r="R161">
            <v>0.7</v>
          </cell>
          <cell r="Y161">
            <v>63</v>
          </cell>
          <cell r="Z161">
            <v>16</v>
          </cell>
          <cell r="AC161">
            <v>11.45</v>
          </cell>
          <cell r="AD161">
            <v>7</v>
          </cell>
          <cell r="AE161">
            <v>139</v>
          </cell>
          <cell r="AF161">
            <v>4.3</v>
          </cell>
          <cell r="AG161">
            <v>99</v>
          </cell>
          <cell r="AH161">
            <v>10.6</v>
          </cell>
          <cell r="AJ161">
            <v>5.5</v>
          </cell>
          <cell r="AW161">
            <v>99</v>
          </cell>
          <cell r="AX161">
            <v>28.9</v>
          </cell>
          <cell r="AY161">
            <v>33</v>
          </cell>
          <cell r="AZ161">
            <v>12.8</v>
          </cell>
          <cell r="BI161">
            <v>0.75</v>
          </cell>
        </row>
        <row r="162">
          <cell r="D162" t="str">
            <v>游靜燕</v>
          </cell>
          <cell r="E162" t="str">
            <v>U109</v>
          </cell>
          <cell r="F162">
            <v>1120405</v>
          </cell>
          <cell r="G162">
            <v>6.57</v>
          </cell>
          <cell r="H162">
            <v>3.84</v>
          </cell>
          <cell r="I162">
            <v>11.1</v>
          </cell>
          <cell r="J162">
            <v>33.4</v>
          </cell>
          <cell r="K162">
            <v>87</v>
          </cell>
          <cell r="L162">
            <v>122</v>
          </cell>
          <cell r="N162">
            <v>4</v>
          </cell>
          <cell r="O162">
            <v>14</v>
          </cell>
          <cell r="P162">
            <v>13</v>
          </cell>
          <cell r="Q162">
            <v>47</v>
          </cell>
          <cell r="R162">
            <v>0.7</v>
          </cell>
          <cell r="Y162">
            <v>78</v>
          </cell>
          <cell r="Z162">
            <v>16</v>
          </cell>
          <cell r="AC162">
            <v>8.8699999999999992</v>
          </cell>
          <cell r="AD162">
            <v>7.7</v>
          </cell>
          <cell r="AE162">
            <v>137</v>
          </cell>
          <cell r="AF162">
            <v>5</v>
          </cell>
          <cell r="AG162">
            <v>98</v>
          </cell>
          <cell r="AH162">
            <v>10.3</v>
          </cell>
          <cell r="AJ162">
            <v>3.9</v>
          </cell>
          <cell r="AW162">
            <v>98</v>
          </cell>
          <cell r="AX162">
            <v>28.9</v>
          </cell>
          <cell r="AY162">
            <v>33.200000000000003</v>
          </cell>
          <cell r="AZ162">
            <v>14.1</v>
          </cell>
          <cell r="BI162">
            <v>0.79</v>
          </cell>
        </row>
        <row r="163">
          <cell r="D163" t="str">
            <v>陳朝銘</v>
          </cell>
          <cell r="E163" t="str">
            <v>U111</v>
          </cell>
          <cell r="F163">
            <v>1120405</v>
          </cell>
          <cell r="G163">
            <v>5.3</v>
          </cell>
          <cell r="H163">
            <v>4.38</v>
          </cell>
          <cell r="I163">
            <v>13.6</v>
          </cell>
          <cell r="J163">
            <v>40.200000000000003</v>
          </cell>
          <cell r="K163">
            <v>91.8</v>
          </cell>
          <cell r="L163">
            <v>239</v>
          </cell>
          <cell r="N163">
            <v>4.3</v>
          </cell>
          <cell r="O163">
            <v>9</v>
          </cell>
          <cell r="P163">
            <v>12</v>
          </cell>
          <cell r="Q163">
            <v>81</v>
          </cell>
          <cell r="R163">
            <v>0.7</v>
          </cell>
          <cell r="Y163">
            <v>56</v>
          </cell>
          <cell r="Z163">
            <v>13</v>
          </cell>
          <cell r="AC163">
            <v>10.42</v>
          </cell>
          <cell r="AD163">
            <v>4.7</v>
          </cell>
          <cell r="AE163">
            <v>140</v>
          </cell>
          <cell r="AF163">
            <v>4.9000000000000004</v>
          </cell>
          <cell r="AH163">
            <v>10.1</v>
          </cell>
          <cell r="AJ163">
            <v>5.5</v>
          </cell>
          <cell r="AX163">
            <v>31.1</v>
          </cell>
          <cell r="AY163">
            <v>33.799999999999997</v>
          </cell>
          <cell r="AZ163">
            <v>12.5</v>
          </cell>
          <cell r="BI163">
            <v>0.77</v>
          </cell>
        </row>
        <row r="164">
          <cell r="D164" t="str">
            <v>呂清山</v>
          </cell>
          <cell r="E164" t="str">
            <v>U228</v>
          </cell>
          <cell r="F164">
            <v>1120405</v>
          </cell>
          <cell r="G164">
            <v>6.03</v>
          </cell>
          <cell r="H164">
            <v>3.49</v>
          </cell>
          <cell r="I164">
            <v>11.3</v>
          </cell>
          <cell r="J164">
            <v>33</v>
          </cell>
          <cell r="K164">
            <v>94.6</v>
          </cell>
          <cell r="L164">
            <v>168</v>
          </cell>
          <cell r="N164">
            <v>4</v>
          </cell>
          <cell r="O164">
            <v>7</v>
          </cell>
          <cell r="P164">
            <v>16</v>
          </cell>
          <cell r="Q164">
            <v>97</v>
          </cell>
          <cell r="R164">
            <v>0.7</v>
          </cell>
          <cell r="Y164">
            <v>51</v>
          </cell>
          <cell r="Z164">
            <v>12</v>
          </cell>
          <cell r="AC164">
            <v>9.49</v>
          </cell>
          <cell r="AD164">
            <v>5.9</v>
          </cell>
          <cell r="AE164">
            <v>141</v>
          </cell>
          <cell r="AF164">
            <v>4.5</v>
          </cell>
          <cell r="AG164">
            <v>99</v>
          </cell>
          <cell r="AH164">
            <v>9.6999999999999993</v>
          </cell>
          <cell r="AJ164">
            <v>3.5</v>
          </cell>
          <cell r="AW164">
            <v>99</v>
          </cell>
          <cell r="AX164">
            <v>32.4</v>
          </cell>
          <cell r="AY164">
            <v>34.200000000000003</v>
          </cell>
          <cell r="AZ164">
            <v>13.2</v>
          </cell>
          <cell r="BI164">
            <v>0.76</v>
          </cell>
        </row>
        <row r="165">
          <cell r="D165" t="str">
            <v>簡清秀</v>
          </cell>
          <cell r="E165" t="str">
            <v>U433</v>
          </cell>
          <cell r="F165">
            <v>1120404</v>
          </cell>
          <cell r="G165">
            <v>6.49</v>
          </cell>
          <cell r="H165">
            <v>3.24</v>
          </cell>
          <cell r="I165">
            <v>9.9</v>
          </cell>
          <cell r="J165">
            <v>29.6</v>
          </cell>
          <cell r="K165">
            <v>91.4</v>
          </cell>
          <cell r="L165">
            <v>252</v>
          </cell>
          <cell r="N165">
            <v>3.4</v>
          </cell>
          <cell r="O165">
            <v>11</v>
          </cell>
          <cell r="P165">
            <v>9</v>
          </cell>
          <cell r="Q165">
            <v>99</v>
          </cell>
          <cell r="R165">
            <v>0.4</v>
          </cell>
          <cell r="Y165">
            <v>79</v>
          </cell>
          <cell r="Z165">
            <v>17</v>
          </cell>
          <cell r="AC165">
            <v>7.76</v>
          </cell>
          <cell r="AD165">
            <v>8.1999999999999993</v>
          </cell>
          <cell r="AE165">
            <v>132</v>
          </cell>
          <cell r="AF165">
            <v>4.5999999999999996</v>
          </cell>
          <cell r="AH165">
            <v>9.9</v>
          </cell>
          <cell r="AJ165">
            <v>4.5</v>
          </cell>
          <cell r="AX165">
            <v>30.6</v>
          </cell>
          <cell r="AY165">
            <v>33.4</v>
          </cell>
          <cell r="AZ165">
            <v>12.5</v>
          </cell>
          <cell r="BI165">
            <v>0.78</v>
          </cell>
        </row>
        <row r="166">
          <cell r="D166" t="str">
            <v>郭沈秀雲</v>
          </cell>
          <cell r="E166" t="str">
            <v>B213</v>
          </cell>
          <cell r="F166">
            <v>1120405</v>
          </cell>
          <cell r="G166">
            <v>13.69</v>
          </cell>
          <cell r="H166">
            <v>3.06</v>
          </cell>
          <cell r="I166">
            <v>9</v>
          </cell>
          <cell r="J166">
            <v>27.6</v>
          </cell>
          <cell r="K166">
            <v>90.2</v>
          </cell>
          <cell r="L166">
            <v>149</v>
          </cell>
          <cell r="N166">
            <v>2.5</v>
          </cell>
          <cell r="O166">
            <v>13</v>
          </cell>
          <cell r="P166">
            <v>12</v>
          </cell>
          <cell r="Q166">
            <v>109</v>
          </cell>
          <cell r="R166">
            <v>0.4</v>
          </cell>
          <cell r="Y166">
            <v>96</v>
          </cell>
          <cell r="Z166">
            <v>24</v>
          </cell>
          <cell r="AC166">
            <v>4.08</v>
          </cell>
          <cell r="AD166">
            <v>5.3</v>
          </cell>
          <cell r="AE166">
            <v>133</v>
          </cell>
          <cell r="AF166">
            <v>3.7</v>
          </cell>
          <cell r="AH166">
            <v>7.9</v>
          </cell>
          <cell r="AJ166">
            <v>3.7</v>
          </cell>
          <cell r="AX166">
            <v>29.4</v>
          </cell>
          <cell r="AY166">
            <v>32.6</v>
          </cell>
          <cell r="AZ166">
            <v>15.5</v>
          </cell>
          <cell r="BI166">
            <v>0.75</v>
          </cell>
        </row>
        <row r="167">
          <cell r="D167" t="str">
            <v>風秀蘭</v>
          </cell>
          <cell r="E167" t="str">
            <v>B420</v>
          </cell>
          <cell r="F167">
            <v>1120406</v>
          </cell>
          <cell r="G167">
            <v>6.11</v>
          </cell>
          <cell r="H167">
            <v>3.57</v>
          </cell>
          <cell r="I167">
            <v>11.1</v>
          </cell>
          <cell r="J167">
            <v>33.299999999999997</v>
          </cell>
          <cell r="K167">
            <v>93.3</v>
          </cell>
          <cell r="L167">
            <v>234</v>
          </cell>
          <cell r="N167">
            <v>4.0999999999999996</v>
          </cell>
          <cell r="O167">
            <v>13</v>
          </cell>
          <cell r="P167">
            <v>13</v>
          </cell>
          <cell r="Q167">
            <v>68</v>
          </cell>
          <cell r="R167">
            <v>0.3</v>
          </cell>
          <cell r="Y167">
            <v>59</v>
          </cell>
          <cell r="Z167">
            <v>12</v>
          </cell>
          <cell r="AC167">
            <v>8.66</v>
          </cell>
          <cell r="AD167">
            <v>6.1</v>
          </cell>
          <cell r="AE167">
            <v>139</v>
          </cell>
          <cell r="AF167">
            <v>4.4000000000000004</v>
          </cell>
          <cell r="AG167">
            <v>102</v>
          </cell>
          <cell r="AH167">
            <v>10.1</v>
          </cell>
          <cell r="AJ167">
            <v>3.3</v>
          </cell>
          <cell r="AW167">
            <v>102</v>
          </cell>
          <cell r="AX167">
            <v>31.1</v>
          </cell>
          <cell r="AY167">
            <v>33.299999999999997</v>
          </cell>
          <cell r="AZ167">
            <v>13.1</v>
          </cell>
          <cell r="BI167">
            <v>0.8</v>
          </cell>
        </row>
        <row r="168">
          <cell r="D168" t="str">
            <v>張清豐</v>
          </cell>
          <cell r="E168" t="str">
            <v>B422</v>
          </cell>
          <cell r="F168">
            <v>1120406</v>
          </cell>
          <cell r="G168">
            <v>5.0599999999999996</v>
          </cell>
          <cell r="H168">
            <v>3.57</v>
          </cell>
          <cell r="I168">
            <v>10.5</v>
          </cell>
          <cell r="J168">
            <v>32.6</v>
          </cell>
          <cell r="K168">
            <v>91.3</v>
          </cell>
          <cell r="L168">
            <v>131</v>
          </cell>
          <cell r="N168">
            <v>4</v>
          </cell>
          <cell r="O168">
            <v>9</v>
          </cell>
          <cell r="P168">
            <v>12</v>
          </cell>
          <cell r="Q168">
            <v>51</v>
          </cell>
          <cell r="R168">
            <v>0.6</v>
          </cell>
          <cell r="Y168">
            <v>58</v>
          </cell>
          <cell r="Z168">
            <v>14</v>
          </cell>
          <cell r="AC168">
            <v>9.4700000000000006</v>
          </cell>
          <cell r="AD168">
            <v>8</v>
          </cell>
          <cell r="AE168">
            <v>138</v>
          </cell>
          <cell r="AF168">
            <v>5.3</v>
          </cell>
          <cell r="AG168">
            <v>97</v>
          </cell>
          <cell r="AH168">
            <v>8</v>
          </cell>
          <cell r="AJ168">
            <v>6.2</v>
          </cell>
          <cell r="AW168">
            <v>97</v>
          </cell>
          <cell r="AX168">
            <v>29.4</v>
          </cell>
          <cell r="AY168">
            <v>32.200000000000003</v>
          </cell>
          <cell r="AZ168">
            <v>14.4</v>
          </cell>
          <cell r="BI168">
            <v>0.76</v>
          </cell>
        </row>
        <row r="169">
          <cell r="D169" t="str">
            <v>呂文進</v>
          </cell>
          <cell r="E169" t="str">
            <v>U101</v>
          </cell>
          <cell r="F169">
            <v>1120405</v>
          </cell>
          <cell r="G169">
            <v>7.54</v>
          </cell>
          <cell r="H169">
            <v>3.99</v>
          </cell>
          <cell r="I169">
            <v>8.1</v>
          </cell>
          <cell r="J169">
            <v>26.3</v>
          </cell>
          <cell r="K169">
            <v>65.900000000000006</v>
          </cell>
          <cell r="L169">
            <v>219</v>
          </cell>
          <cell r="N169">
            <v>4.2</v>
          </cell>
          <cell r="O169">
            <v>21</v>
          </cell>
          <cell r="P169">
            <v>27</v>
          </cell>
          <cell r="Q169">
            <v>70</v>
          </cell>
          <cell r="R169">
            <v>0.8</v>
          </cell>
          <cell r="Y169">
            <v>76</v>
          </cell>
          <cell r="Z169">
            <v>21</v>
          </cell>
          <cell r="AC169">
            <v>12.86</v>
          </cell>
          <cell r="AD169">
            <v>7.4</v>
          </cell>
          <cell r="AE169">
            <v>140</v>
          </cell>
          <cell r="AF169">
            <v>4.5</v>
          </cell>
          <cell r="AH169">
            <v>10.199999999999999</v>
          </cell>
          <cell r="AJ169">
            <v>6.9</v>
          </cell>
          <cell r="AX169">
            <v>20.3</v>
          </cell>
          <cell r="AY169">
            <v>30.8</v>
          </cell>
          <cell r="AZ169">
            <v>14.5</v>
          </cell>
          <cell r="BI169">
            <v>0.72</v>
          </cell>
        </row>
        <row r="170">
          <cell r="D170" t="str">
            <v>楊六合</v>
          </cell>
          <cell r="E170" t="str">
            <v>U102</v>
          </cell>
          <cell r="F170">
            <v>1120405</v>
          </cell>
          <cell r="G170">
            <v>13.2</v>
          </cell>
          <cell r="H170">
            <v>3.55</v>
          </cell>
          <cell r="I170">
            <v>10.5</v>
          </cell>
          <cell r="J170">
            <v>32</v>
          </cell>
          <cell r="K170">
            <v>90.1</v>
          </cell>
          <cell r="L170">
            <v>266</v>
          </cell>
          <cell r="N170">
            <v>3.6</v>
          </cell>
          <cell r="O170">
            <v>16</v>
          </cell>
          <cell r="P170">
            <v>12</v>
          </cell>
          <cell r="Q170">
            <v>60</v>
          </cell>
          <cell r="R170">
            <v>0.4</v>
          </cell>
          <cell r="Y170">
            <v>73</v>
          </cell>
          <cell r="Z170">
            <v>21</v>
          </cell>
          <cell r="AC170">
            <v>9.85</v>
          </cell>
          <cell r="AD170">
            <v>6.1</v>
          </cell>
          <cell r="AE170">
            <v>140</v>
          </cell>
          <cell r="AF170">
            <v>4.5999999999999996</v>
          </cell>
          <cell r="AG170">
            <v>100</v>
          </cell>
          <cell r="AH170">
            <v>8.3000000000000007</v>
          </cell>
          <cell r="AJ170">
            <v>4.5999999999999996</v>
          </cell>
          <cell r="AW170">
            <v>100</v>
          </cell>
          <cell r="AX170">
            <v>29.6</v>
          </cell>
          <cell r="AY170">
            <v>32.799999999999997</v>
          </cell>
          <cell r="AZ170">
            <v>13.8</v>
          </cell>
          <cell r="BI170">
            <v>0.71</v>
          </cell>
        </row>
        <row r="171">
          <cell r="D171" t="str">
            <v>江光茂</v>
          </cell>
          <cell r="E171" t="str">
            <v>U132</v>
          </cell>
          <cell r="F171">
            <v>1120405</v>
          </cell>
          <cell r="G171">
            <v>4.37</v>
          </cell>
          <cell r="H171">
            <v>3.4</v>
          </cell>
          <cell r="I171">
            <v>11.3</v>
          </cell>
          <cell r="J171">
            <v>35.1</v>
          </cell>
          <cell r="K171">
            <v>103.2</v>
          </cell>
          <cell r="L171">
            <v>161</v>
          </cell>
          <cell r="N171">
            <v>3.7</v>
          </cell>
          <cell r="O171">
            <v>18</v>
          </cell>
          <cell r="P171">
            <v>22</v>
          </cell>
          <cell r="Q171">
            <v>52</v>
          </cell>
          <cell r="R171">
            <v>0.5</v>
          </cell>
          <cell r="Y171">
            <v>109</v>
          </cell>
          <cell r="Z171">
            <v>31</v>
          </cell>
          <cell r="AC171">
            <v>8.58</v>
          </cell>
          <cell r="AD171">
            <v>4.8</v>
          </cell>
          <cell r="AE171">
            <v>142</v>
          </cell>
          <cell r="AF171">
            <v>4.5999999999999996</v>
          </cell>
          <cell r="AH171">
            <v>8.6999999999999993</v>
          </cell>
          <cell r="AJ171">
            <v>3.9</v>
          </cell>
          <cell r="AX171">
            <v>33.200000000000003</v>
          </cell>
          <cell r="AY171">
            <v>32.200000000000003</v>
          </cell>
          <cell r="AZ171">
            <v>13.5</v>
          </cell>
          <cell r="BI171">
            <v>0.72</v>
          </cell>
        </row>
        <row r="172">
          <cell r="D172" t="str">
            <v>陳朝傑</v>
          </cell>
          <cell r="E172" t="str">
            <v>U246</v>
          </cell>
          <cell r="F172">
            <v>1120404</v>
          </cell>
          <cell r="G172">
            <v>4.92</v>
          </cell>
          <cell r="H172">
            <v>2.85</v>
          </cell>
          <cell r="I172">
            <v>8</v>
          </cell>
          <cell r="J172">
            <v>25</v>
          </cell>
          <cell r="K172">
            <v>87.7</v>
          </cell>
          <cell r="L172">
            <v>192</v>
          </cell>
          <cell r="N172">
            <v>2.9</v>
          </cell>
          <cell r="O172">
            <v>33</v>
          </cell>
          <cell r="P172">
            <v>36</v>
          </cell>
          <cell r="Q172">
            <v>64</v>
          </cell>
          <cell r="R172">
            <v>0.4</v>
          </cell>
          <cell r="Y172">
            <v>65</v>
          </cell>
          <cell r="Z172">
            <v>17</v>
          </cell>
          <cell r="AC172">
            <v>5.41</v>
          </cell>
          <cell r="AD172">
            <v>6.3</v>
          </cell>
          <cell r="AE172">
            <v>140</v>
          </cell>
          <cell r="AF172">
            <v>3.6</v>
          </cell>
          <cell r="AH172">
            <v>7.4</v>
          </cell>
          <cell r="AJ172">
            <v>2.8</v>
          </cell>
          <cell r="AX172">
            <v>28.1</v>
          </cell>
          <cell r="AY172">
            <v>32</v>
          </cell>
          <cell r="AZ172">
            <v>16.600000000000001</v>
          </cell>
          <cell r="BI172">
            <v>0.74</v>
          </cell>
        </row>
        <row r="173">
          <cell r="D173" t="str">
            <v>沈韻如</v>
          </cell>
          <cell r="E173" t="str">
            <v>U441</v>
          </cell>
          <cell r="F173">
            <v>1120406</v>
          </cell>
          <cell r="G173">
            <v>4.03</v>
          </cell>
          <cell r="H173">
            <v>2.79</v>
          </cell>
          <cell r="I173">
            <v>8</v>
          </cell>
          <cell r="J173">
            <v>26.6</v>
          </cell>
          <cell r="K173">
            <v>95.3</v>
          </cell>
          <cell r="L173">
            <v>85</v>
          </cell>
          <cell r="N173">
            <v>3.3</v>
          </cell>
          <cell r="O173">
            <v>22</v>
          </cell>
          <cell r="P173">
            <v>11</v>
          </cell>
          <cell r="Q173">
            <v>79</v>
          </cell>
          <cell r="R173">
            <v>0.9</v>
          </cell>
          <cell r="Y173">
            <v>45</v>
          </cell>
          <cell r="Z173">
            <v>10</v>
          </cell>
          <cell r="AC173">
            <v>7.41</v>
          </cell>
          <cell r="AD173">
            <v>6.3</v>
          </cell>
          <cell r="AE173">
            <v>138</v>
          </cell>
          <cell r="AF173">
            <v>3.8</v>
          </cell>
          <cell r="AH173">
            <v>7.6</v>
          </cell>
          <cell r="AJ173">
            <v>3.1</v>
          </cell>
          <cell r="AX173">
            <v>28.7</v>
          </cell>
          <cell r="AY173">
            <v>30.1</v>
          </cell>
          <cell r="AZ173">
            <v>14.2</v>
          </cell>
          <cell r="BI173">
            <v>0.78</v>
          </cell>
        </row>
        <row r="174">
          <cell r="D174" t="str">
            <v>林冠廷</v>
          </cell>
          <cell r="E174" t="str">
            <v>U440</v>
          </cell>
          <cell r="F174">
            <v>1120406</v>
          </cell>
          <cell r="G174">
            <v>7.15</v>
          </cell>
          <cell r="H174">
            <v>4.8</v>
          </cell>
          <cell r="I174">
            <v>9.6999999999999993</v>
          </cell>
          <cell r="J174">
            <v>32.1</v>
          </cell>
          <cell r="K174">
            <v>66.900000000000006</v>
          </cell>
          <cell r="L174">
            <v>297</v>
          </cell>
          <cell r="N174">
            <v>3.8</v>
          </cell>
          <cell r="O174">
            <v>12</v>
          </cell>
          <cell r="P174">
            <v>12</v>
          </cell>
          <cell r="Q174">
            <v>134</v>
          </cell>
          <cell r="R174">
            <v>0.5</v>
          </cell>
          <cell r="Y174">
            <v>71</v>
          </cell>
          <cell r="Z174">
            <v>21</v>
          </cell>
          <cell r="AC174">
            <v>9.85</v>
          </cell>
          <cell r="AD174">
            <v>7.4</v>
          </cell>
          <cell r="AE174">
            <v>138</v>
          </cell>
          <cell r="AF174">
            <v>5.2</v>
          </cell>
          <cell r="AG174">
            <v>99</v>
          </cell>
          <cell r="AH174">
            <v>9.1999999999999993</v>
          </cell>
          <cell r="AJ174">
            <v>3.5</v>
          </cell>
          <cell r="AW174">
            <v>99</v>
          </cell>
          <cell r="AX174">
            <v>20.2</v>
          </cell>
          <cell r="AY174">
            <v>30.2</v>
          </cell>
          <cell r="AZ174">
            <v>16.3</v>
          </cell>
          <cell r="BI174">
            <v>0.7</v>
          </cell>
        </row>
        <row r="175">
          <cell r="D175" t="str">
            <v>何秀雀</v>
          </cell>
          <cell r="E175" t="str">
            <v>U435</v>
          </cell>
          <cell r="F175">
            <v>1120406</v>
          </cell>
          <cell r="G175">
            <v>5.4</v>
          </cell>
          <cell r="H175">
            <v>3.5</v>
          </cell>
          <cell r="I175">
            <v>11.7</v>
          </cell>
          <cell r="J175">
            <v>37</v>
          </cell>
          <cell r="K175">
            <v>105.7</v>
          </cell>
          <cell r="L175">
            <v>120</v>
          </cell>
          <cell r="N175">
            <v>3.8</v>
          </cell>
          <cell r="O175">
            <v>16</v>
          </cell>
          <cell r="P175">
            <v>6</v>
          </cell>
          <cell r="Q175">
            <v>55</v>
          </cell>
          <cell r="R175">
            <v>0.8</v>
          </cell>
          <cell r="Y175">
            <v>74</v>
          </cell>
          <cell r="Z175">
            <v>15</v>
          </cell>
          <cell r="AC175">
            <v>7.47</v>
          </cell>
          <cell r="AD175">
            <v>5.2</v>
          </cell>
          <cell r="AE175">
            <v>140</v>
          </cell>
          <cell r="AF175">
            <v>3.8</v>
          </cell>
          <cell r="AH175">
            <v>7.1</v>
          </cell>
          <cell r="AJ175">
            <v>4.5</v>
          </cell>
          <cell r="AX175">
            <v>33.4</v>
          </cell>
          <cell r="AY175">
            <v>31.6</v>
          </cell>
          <cell r="AZ175">
            <v>14.9</v>
          </cell>
          <cell r="BI175">
            <v>0.8</v>
          </cell>
        </row>
        <row r="176">
          <cell r="D176" t="str">
            <v>徐永堂</v>
          </cell>
          <cell r="E176" t="str">
            <v>U516</v>
          </cell>
          <cell r="F176">
            <v>1120406</v>
          </cell>
          <cell r="G176">
            <v>5.75</v>
          </cell>
          <cell r="H176">
            <v>3.85</v>
          </cell>
          <cell r="I176">
            <v>11.8</v>
          </cell>
          <cell r="J176">
            <v>35.799999999999997</v>
          </cell>
          <cell r="K176">
            <v>93</v>
          </cell>
          <cell r="L176">
            <v>165</v>
          </cell>
          <cell r="N176">
            <v>4.0999999999999996</v>
          </cell>
          <cell r="O176">
            <v>11</v>
          </cell>
          <cell r="P176">
            <v>10</v>
          </cell>
          <cell r="Q176">
            <v>51</v>
          </cell>
          <cell r="R176">
            <v>0.6</v>
          </cell>
          <cell r="Y176">
            <v>105</v>
          </cell>
          <cell r="Z176">
            <v>35</v>
          </cell>
          <cell r="AC176">
            <v>13.41</v>
          </cell>
          <cell r="AD176">
            <v>9</v>
          </cell>
          <cell r="AE176">
            <v>137</v>
          </cell>
          <cell r="AF176">
            <v>5.5</v>
          </cell>
          <cell r="AH176">
            <v>9</v>
          </cell>
          <cell r="AJ176">
            <v>6.6</v>
          </cell>
          <cell r="AX176">
            <v>30.6</v>
          </cell>
          <cell r="AY176">
            <v>33</v>
          </cell>
          <cell r="AZ176">
            <v>14.7</v>
          </cell>
          <cell r="BI176">
            <v>0.67</v>
          </cell>
        </row>
        <row r="177">
          <cell r="D177" t="str">
            <v>古秀妹</v>
          </cell>
          <cell r="E177" t="str">
            <v>U541</v>
          </cell>
          <cell r="F177">
            <v>1120406</v>
          </cell>
          <cell r="G177">
            <v>5.79</v>
          </cell>
          <cell r="H177">
            <v>3.34</v>
          </cell>
          <cell r="I177">
            <v>9.4</v>
          </cell>
          <cell r="J177">
            <v>29.3</v>
          </cell>
          <cell r="K177">
            <v>87.7</v>
          </cell>
          <cell r="L177">
            <v>125</v>
          </cell>
          <cell r="N177">
            <v>4.0999999999999996</v>
          </cell>
          <cell r="O177">
            <v>22</v>
          </cell>
          <cell r="P177">
            <v>20</v>
          </cell>
          <cell r="Q177">
            <v>67</v>
          </cell>
          <cell r="R177">
            <v>0.7</v>
          </cell>
          <cell r="Y177">
            <v>96</v>
          </cell>
          <cell r="Z177">
            <v>21</v>
          </cell>
          <cell r="AC177">
            <v>7.69</v>
          </cell>
          <cell r="AD177">
            <v>7.8</v>
          </cell>
          <cell r="AE177">
            <v>137</v>
          </cell>
          <cell r="AF177">
            <v>4.7</v>
          </cell>
          <cell r="AG177">
            <v>97</v>
          </cell>
          <cell r="AH177">
            <v>10.3</v>
          </cell>
          <cell r="AJ177">
            <v>5.9</v>
          </cell>
          <cell r="AW177">
            <v>97</v>
          </cell>
          <cell r="AX177">
            <v>28.1</v>
          </cell>
          <cell r="AY177">
            <v>32.1</v>
          </cell>
          <cell r="AZ177">
            <v>13.6</v>
          </cell>
          <cell r="BI177">
            <v>0.78</v>
          </cell>
        </row>
        <row r="178">
          <cell r="D178" t="str">
            <v>黃美</v>
          </cell>
          <cell r="E178" t="str">
            <v>U150</v>
          </cell>
          <cell r="F178">
            <v>1120405</v>
          </cell>
          <cell r="G178">
            <v>7.31</v>
          </cell>
          <cell r="H178">
            <v>3.21</v>
          </cell>
          <cell r="I178">
            <v>10.199999999999999</v>
          </cell>
          <cell r="J178">
            <v>29.8</v>
          </cell>
          <cell r="K178">
            <v>92.8</v>
          </cell>
          <cell r="L178">
            <v>106</v>
          </cell>
          <cell r="N178">
            <v>3.3</v>
          </cell>
          <cell r="O178">
            <v>50</v>
          </cell>
          <cell r="P178">
            <v>72</v>
          </cell>
          <cell r="Q178">
            <v>140</v>
          </cell>
          <cell r="R178">
            <v>0.9</v>
          </cell>
          <cell r="Y178">
            <v>93</v>
          </cell>
          <cell r="Z178">
            <v>25</v>
          </cell>
          <cell r="AC178">
            <v>8.43</v>
          </cell>
          <cell r="AD178">
            <v>4.5999999999999996</v>
          </cell>
          <cell r="AE178">
            <v>139</v>
          </cell>
          <cell r="AF178">
            <v>4.3</v>
          </cell>
          <cell r="AG178">
            <v>103</v>
          </cell>
          <cell r="AH178">
            <v>8</v>
          </cell>
          <cell r="AJ178">
            <v>2.6</v>
          </cell>
          <cell r="AW178">
            <v>103</v>
          </cell>
          <cell r="AX178">
            <v>31.8</v>
          </cell>
          <cell r="AY178">
            <v>34.200000000000003</v>
          </cell>
          <cell r="AZ178">
            <v>17.2</v>
          </cell>
          <cell r="BI178">
            <v>0.73</v>
          </cell>
        </row>
        <row r="179">
          <cell r="D179" t="str">
            <v>蕭金傳</v>
          </cell>
          <cell r="E179" t="str">
            <v>U125</v>
          </cell>
          <cell r="F179">
            <v>1120405</v>
          </cell>
          <cell r="G179">
            <v>4.1399999999999997</v>
          </cell>
          <cell r="H179">
            <v>3.26</v>
          </cell>
          <cell r="I179">
            <v>9.9</v>
          </cell>
          <cell r="J179">
            <v>30.4</v>
          </cell>
          <cell r="K179">
            <v>93.3</v>
          </cell>
          <cell r="L179">
            <v>139</v>
          </cell>
          <cell r="N179">
            <v>4.4000000000000004</v>
          </cell>
          <cell r="O179">
            <v>15</v>
          </cell>
          <cell r="P179">
            <v>9</v>
          </cell>
          <cell r="Q179">
            <v>76</v>
          </cell>
          <cell r="R179">
            <v>0.6</v>
          </cell>
          <cell r="Y179">
            <v>105</v>
          </cell>
          <cell r="Z179">
            <v>26</v>
          </cell>
          <cell r="AC179">
            <v>11.87</v>
          </cell>
          <cell r="AD179">
            <v>2.4</v>
          </cell>
          <cell r="AE179">
            <v>142</v>
          </cell>
          <cell r="AF179">
            <v>5.4</v>
          </cell>
          <cell r="AG179">
            <v>99</v>
          </cell>
          <cell r="AH179">
            <v>10.3</v>
          </cell>
          <cell r="AJ179">
            <v>7.6</v>
          </cell>
          <cell r="AW179">
            <v>99</v>
          </cell>
          <cell r="AX179">
            <v>30.4</v>
          </cell>
          <cell r="AY179">
            <v>32.6</v>
          </cell>
          <cell r="AZ179">
            <v>14.6</v>
          </cell>
          <cell r="BI179">
            <v>0.75</v>
          </cell>
        </row>
        <row r="180">
          <cell r="D180" t="str">
            <v>蔡雲</v>
          </cell>
          <cell r="E180" t="str">
            <v>U126</v>
          </cell>
          <cell r="F180">
            <v>1120403</v>
          </cell>
          <cell r="G180">
            <v>5.51</v>
          </cell>
          <cell r="H180">
            <v>4.01</v>
          </cell>
          <cell r="I180">
            <v>12.4</v>
          </cell>
          <cell r="J180">
            <v>38.1</v>
          </cell>
          <cell r="K180">
            <v>95</v>
          </cell>
          <cell r="L180">
            <v>154</v>
          </cell>
          <cell r="N180">
            <v>4.0999999999999996</v>
          </cell>
          <cell r="O180">
            <v>16</v>
          </cell>
          <cell r="P180">
            <v>12</v>
          </cell>
          <cell r="Q180">
            <v>58</v>
          </cell>
          <cell r="R180">
            <v>0.5</v>
          </cell>
          <cell r="Y180">
            <v>78</v>
          </cell>
          <cell r="Z180">
            <v>17</v>
          </cell>
          <cell r="AC180">
            <v>7.79</v>
          </cell>
          <cell r="AD180">
            <v>6.4</v>
          </cell>
          <cell r="AE180">
            <v>135</v>
          </cell>
          <cell r="AF180">
            <v>4.9000000000000004</v>
          </cell>
          <cell r="AG180">
            <v>95</v>
          </cell>
          <cell r="AH180">
            <v>9.6999999999999993</v>
          </cell>
          <cell r="AJ180">
            <v>3.1</v>
          </cell>
          <cell r="AW180">
            <v>95</v>
          </cell>
          <cell r="AX180">
            <v>30.9</v>
          </cell>
          <cell r="AY180">
            <v>32.5</v>
          </cell>
          <cell r="AZ180">
            <v>12.9</v>
          </cell>
          <cell r="BI180">
            <v>0.78</v>
          </cell>
        </row>
        <row r="181">
          <cell r="D181" t="str">
            <v>李志賢</v>
          </cell>
          <cell r="E181" t="str">
            <v>U127</v>
          </cell>
          <cell r="F181">
            <v>1120405</v>
          </cell>
          <cell r="G181">
            <v>4.97</v>
          </cell>
          <cell r="H181">
            <v>3.56</v>
          </cell>
          <cell r="I181">
            <v>11.3</v>
          </cell>
          <cell r="J181">
            <v>34</v>
          </cell>
          <cell r="K181">
            <v>95.5</v>
          </cell>
          <cell r="L181">
            <v>171</v>
          </cell>
          <cell r="N181">
            <v>4.0999999999999996</v>
          </cell>
          <cell r="O181">
            <v>15</v>
          </cell>
          <cell r="P181">
            <v>12</v>
          </cell>
          <cell r="Q181">
            <v>57</v>
          </cell>
          <cell r="R181">
            <v>0.9</v>
          </cell>
          <cell r="Y181">
            <v>79</v>
          </cell>
          <cell r="Z181">
            <v>15</v>
          </cell>
          <cell r="AC181">
            <v>11.1</v>
          </cell>
          <cell r="AD181">
            <v>7.7</v>
          </cell>
          <cell r="AE181">
            <v>142</v>
          </cell>
          <cell r="AF181">
            <v>5</v>
          </cell>
          <cell r="AH181">
            <v>8.8000000000000007</v>
          </cell>
          <cell r="AJ181">
            <v>4.8</v>
          </cell>
          <cell r="AX181">
            <v>31.7</v>
          </cell>
          <cell r="AY181">
            <v>33.200000000000003</v>
          </cell>
          <cell r="AZ181">
            <v>13.3</v>
          </cell>
          <cell r="BI181">
            <v>0.81</v>
          </cell>
        </row>
        <row r="182">
          <cell r="D182" t="str">
            <v>張桂湘</v>
          </cell>
          <cell r="E182" t="str">
            <v>U220</v>
          </cell>
          <cell r="F182">
            <v>1120405</v>
          </cell>
          <cell r="G182">
            <v>8.4600000000000009</v>
          </cell>
          <cell r="H182">
            <v>3.33</v>
          </cell>
          <cell r="I182">
            <v>10.199999999999999</v>
          </cell>
          <cell r="J182">
            <v>31</v>
          </cell>
          <cell r="K182">
            <v>93.1</v>
          </cell>
          <cell r="L182">
            <v>218</v>
          </cell>
          <cell r="N182">
            <v>3.9</v>
          </cell>
          <cell r="O182">
            <v>15</v>
          </cell>
          <cell r="P182">
            <v>13</v>
          </cell>
          <cell r="Q182">
            <v>77</v>
          </cell>
          <cell r="R182">
            <v>0.6</v>
          </cell>
          <cell r="Y182">
            <v>95</v>
          </cell>
          <cell r="Z182">
            <v>18</v>
          </cell>
          <cell r="AC182">
            <v>6.91</v>
          </cell>
          <cell r="AD182">
            <v>6.9</v>
          </cell>
          <cell r="AE182">
            <v>134</v>
          </cell>
          <cell r="AF182">
            <v>4.5999999999999996</v>
          </cell>
          <cell r="AG182">
            <v>92</v>
          </cell>
          <cell r="AH182">
            <v>10.4</v>
          </cell>
          <cell r="AJ182">
            <v>4.0999999999999996</v>
          </cell>
          <cell r="AW182">
            <v>92</v>
          </cell>
          <cell r="AX182">
            <v>30.6</v>
          </cell>
          <cell r="AY182">
            <v>32.9</v>
          </cell>
          <cell r="AZ182">
            <v>13.2</v>
          </cell>
          <cell r="BI182">
            <v>0.81</v>
          </cell>
        </row>
        <row r="183">
          <cell r="D183" t="str">
            <v>林祿妹</v>
          </cell>
          <cell r="E183" t="str">
            <v>U543</v>
          </cell>
          <cell r="F183">
            <v>1120405</v>
          </cell>
          <cell r="G183">
            <v>7.26</v>
          </cell>
          <cell r="H183">
            <v>3.19</v>
          </cell>
          <cell r="I183">
            <v>10.9</v>
          </cell>
          <cell r="J183">
            <v>32.6</v>
          </cell>
          <cell r="K183">
            <v>102.2</v>
          </cell>
          <cell r="L183">
            <v>187</v>
          </cell>
          <cell r="N183">
            <v>4</v>
          </cell>
          <cell r="O183">
            <v>9</v>
          </cell>
          <cell r="P183">
            <v>9</v>
          </cell>
          <cell r="Q183">
            <v>79</v>
          </cell>
          <cell r="R183">
            <v>1</v>
          </cell>
          <cell r="Y183">
            <v>109</v>
          </cell>
          <cell r="Z183">
            <v>19</v>
          </cell>
          <cell r="AC183">
            <v>9.2100000000000009</v>
          </cell>
          <cell r="AD183">
            <v>4.9000000000000004</v>
          </cell>
          <cell r="AE183">
            <v>135</v>
          </cell>
          <cell r="AF183">
            <v>4.5999999999999996</v>
          </cell>
          <cell r="AH183">
            <v>10.9</v>
          </cell>
          <cell r="AJ183">
            <v>5.4</v>
          </cell>
          <cell r="AX183">
            <v>34.200000000000003</v>
          </cell>
          <cell r="AY183">
            <v>33.4</v>
          </cell>
          <cell r="AZ183">
            <v>13.2</v>
          </cell>
          <cell r="BI183">
            <v>0.83</v>
          </cell>
        </row>
        <row r="184">
          <cell r="D184" t="str">
            <v>林吳淑如</v>
          </cell>
          <cell r="E184" t="str">
            <v>U546</v>
          </cell>
          <cell r="F184">
            <v>1120403</v>
          </cell>
          <cell r="G184">
            <v>6</v>
          </cell>
          <cell r="H184">
            <v>3.29</v>
          </cell>
          <cell r="I184">
            <v>10.4</v>
          </cell>
          <cell r="J184">
            <v>31.1</v>
          </cell>
          <cell r="K184">
            <v>94.5</v>
          </cell>
          <cell r="L184">
            <v>168</v>
          </cell>
          <cell r="N184">
            <v>3.7</v>
          </cell>
          <cell r="O184">
            <v>12</v>
          </cell>
          <cell r="P184">
            <v>12</v>
          </cell>
          <cell r="Q184">
            <v>55</v>
          </cell>
          <cell r="R184">
            <v>0.5</v>
          </cell>
          <cell r="Y184">
            <v>110</v>
          </cell>
          <cell r="Z184">
            <v>25</v>
          </cell>
          <cell r="AC184">
            <v>8.91</v>
          </cell>
          <cell r="AD184">
            <v>7.5</v>
          </cell>
          <cell r="AE184">
            <v>136</v>
          </cell>
          <cell r="AF184">
            <v>4.7</v>
          </cell>
          <cell r="AG184">
            <v>98</v>
          </cell>
          <cell r="AH184">
            <v>8.1</v>
          </cell>
          <cell r="AJ184">
            <v>6.2</v>
          </cell>
          <cell r="AW184">
            <v>98</v>
          </cell>
          <cell r="AX184">
            <v>31.6</v>
          </cell>
          <cell r="AY184">
            <v>33.4</v>
          </cell>
          <cell r="AZ184">
            <v>12.9</v>
          </cell>
          <cell r="BI184">
            <v>0.77</v>
          </cell>
        </row>
        <row r="185">
          <cell r="D185" t="str">
            <v>張惠美</v>
          </cell>
          <cell r="E185" t="str">
            <v>U227</v>
          </cell>
          <cell r="F185">
            <v>1120405</v>
          </cell>
          <cell r="G185">
            <v>5.56</v>
          </cell>
          <cell r="H185">
            <v>3.53</v>
          </cell>
          <cell r="I185">
            <v>11.8</v>
          </cell>
          <cell r="J185">
            <v>35.700000000000003</v>
          </cell>
          <cell r="K185">
            <v>101.1</v>
          </cell>
          <cell r="L185">
            <v>180</v>
          </cell>
          <cell r="N185">
            <v>3.7</v>
          </cell>
          <cell r="O185">
            <v>20</v>
          </cell>
          <cell r="P185">
            <v>16</v>
          </cell>
          <cell r="Q185">
            <v>71</v>
          </cell>
          <cell r="R185">
            <v>0.6</v>
          </cell>
          <cell r="Y185">
            <v>62</v>
          </cell>
          <cell r="Z185">
            <v>14</v>
          </cell>
          <cell r="AC185">
            <v>8.07</v>
          </cell>
          <cell r="AD185">
            <v>6.1</v>
          </cell>
          <cell r="AE185">
            <v>136</v>
          </cell>
          <cell r="AF185">
            <v>4.5999999999999996</v>
          </cell>
          <cell r="AG185">
            <v>97</v>
          </cell>
          <cell r="AH185">
            <v>9</v>
          </cell>
          <cell r="AJ185">
            <v>3.2</v>
          </cell>
          <cell r="AW185">
            <v>97</v>
          </cell>
          <cell r="AX185">
            <v>33.4</v>
          </cell>
          <cell r="AY185">
            <v>33.1</v>
          </cell>
          <cell r="AZ185">
            <v>13.9</v>
          </cell>
          <cell r="BI185">
            <v>0.77</v>
          </cell>
        </row>
        <row r="186">
          <cell r="D186" t="str">
            <v>潘阿美</v>
          </cell>
          <cell r="E186" t="str">
            <v>U438</v>
          </cell>
          <cell r="F186">
            <v>1120405</v>
          </cell>
          <cell r="G186">
            <v>4.1399999999999997</v>
          </cell>
          <cell r="H186">
            <v>3.48</v>
          </cell>
          <cell r="I186">
            <v>10.8</v>
          </cell>
          <cell r="J186">
            <v>33.299999999999997</v>
          </cell>
          <cell r="K186">
            <v>95.7</v>
          </cell>
          <cell r="L186">
            <v>261</v>
          </cell>
          <cell r="N186">
            <v>4.2</v>
          </cell>
          <cell r="O186">
            <v>18</v>
          </cell>
          <cell r="P186">
            <v>16</v>
          </cell>
          <cell r="Q186">
            <v>129</v>
          </cell>
          <cell r="R186">
            <v>0.7</v>
          </cell>
          <cell r="Y186">
            <v>111</v>
          </cell>
          <cell r="Z186">
            <v>22</v>
          </cell>
          <cell r="AC186">
            <v>8.24</v>
          </cell>
          <cell r="AD186">
            <v>6.6</v>
          </cell>
          <cell r="AE186">
            <v>141</v>
          </cell>
          <cell r="AF186">
            <v>5.0999999999999996</v>
          </cell>
          <cell r="AH186">
            <v>8.6</v>
          </cell>
          <cell r="AJ186">
            <v>5.8</v>
          </cell>
          <cell r="AX186">
            <v>31</v>
          </cell>
          <cell r="AY186">
            <v>32.4</v>
          </cell>
          <cell r="AZ186">
            <v>14.4</v>
          </cell>
          <cell r="BI186">
            <v>0.8</v>
          </cell>
        </row>
        <row r="187">
          <cell r="D187" t="str">
            <v>魏鋒明</v>
          </cell>
          <cell r="E187" t="str">
            <v>U505</v>
          </cell>
          <cell r="F187">
            <v>1120406</v>
          </cell>
          <cell r="G187">
            <v>8.2799999999999994</v>
          </cell>
          <cell r="H187">
            <v>3.17</v>
          </cell>
          <cell r="I187">
            <v>8.5</v>
          </cell>
          <cell r="J187">
            <v>26.8</v>
          </cell>
          <cell r="K187">
            <v>84.5</v>
          </cell>
          <cell r="L187">
            <v>152</v>
          </cell>
          <cell r="N187">
            <v>3.6</v>
          </cell>
          <cell r="O187">
            <v>17</v>
          </cell>
          <cell r="P187">
            <v>5</v>
          </cell>
          <cell r="Q187">
            <v>140</v>
          </cell>
          <cell r="R187">
            <v>0.6</v>
          </cell>
          <cell r="Y187">
            <v>43</v>
          </cell>
          <cell r="Z187">
            <v>10</v>
          </cell>
          <cell r="AC187">
            <v>6.65</v>
          </cell>
          <cell r="AD187">
            <v>5.6</v>
          </cell>
          <cell r="AE187">
            <v>137</v>
          </cell>
          <cell r="AF187">
            <v>4</v>
          </cell>
          <cell r="AG187">
            <v>100</v>
          </cell>
          <cell r="AH187">
            <v>8.6999999999999993</v>
          </cell>
          <cell r="AJ187">
            <v>4.5</v>
          </cell>
          <cell r="AW187">
            <v>100</v>
          </cell>
          <cell r="AX187">
            <v>26.8</v>
          </cell>
          <cell r="AY187">
            <v>31.7</v>
          </cell>
          <cell r="AZ187">
            <v>18</v>
          </cell>
          <cell r="BI187">
            <v>0.77</v>
          </cell>
        </row>
        <row r="188">
          <cell r="D188" t="str">
            <v>李秀蘭</v>
          </cell>
          <cell r="E188" t="str">
            <v>U509</v>
          </cell>
          <cell r="F188">
            <v>1120406</v>
          </cell>
          <cell r="G188">
            <v>6.49</v>
          </cell>
          <cell r="H188">
            <v>3.72</v>
          </cell>
          <cell r="I188">
            <v>11.2</v>
          </cell>
          <cell r="J188">
            <v>34.299999999999997</v>
          </cell>
          <cell r="K188">
            <v>92.2</v>
          </cell>
          <cell r="L188">
            <v>188</v>
          </cell>
          <cell r="N188">
            <v>4.4000000000000004</v>
          </cell>
          <cell r="O188">
            <v>9</v>
          </cell>
          <cell r="P188">
            <v>11</v>
          </cell>
          <cell r="Q188">
            <v>67</v>
          </cell>
          <cell r="R188">
            <v>0.6</v>
          </cell>
          <cell r="Y188">
            <v>95</v>
          </cell>
          <cell r="Z188">
            <v>20</v>
          </cell>
          <cell r="AC188">
            <v>9.19</v>
          </cell>
          <cell r="AD188">
            <v>8.1</v>
          </cell>
          <cell r="AE188">
            <v>139</v>
          </cell>
          <cell r="AF188">
            <v>5</v>
          </cell>
          <cell r="AG188">
            <v>98</v>
          </cell>
          <cell r="AH188">
            <v>9.1999999999999993</v>
          </cell>
          <cell r="AJ188">
            <v>5.8</v>
          </cell>
          <cell r="AW188">
            <v>98</v>
          </cell>
          <cell r="AX188">
            <v>30.1</v>
          </cell>
          <cell r="AY188">
            <v>32.700000000000003</v>
          </cell>
          <cell r="AZ188">
            <v>13.5</v>
          </cell>
          <cell r="BI188">
            <v>0.79</v>
          </cell>
        </row>
        <row r="189">
          <cell r="D189" t="str">
            <v>楊阿春</v>
          </cell>
          <cell r="E189" t="str">
            <v>U605</v>
          </cell>
          <cell r="F189">
            <v>1120406</v>
          </cell>
          <cell r="G189">
            <v>5.25</v>
          </cell>
          <cell r="H189">
            <v>3.33</v>
          </cell>
          <cell r="I189">
            <v>10.199999999999999</v>
          </cell>
          <cell r="J189">
            <v>31.5</v>
          </cell>
          <cell r="K189">
            <v>94.6</v>
          </cell>
          <cell r="L189">
            <v>181</v>
          </cell>
          <cell r="N189">
            <v>4.2</v>
          </cell>
          <cell r="O189">
            <v>33</v>
          </cell>
          <cell r="P189">
            <v>31</v>
          </cell>
          <cell r="Q189">
            <v>69</v>
          </cell>
          <cell r="R189">
            <v>0.3</v>
          </cell>
          <cell r="Y189">
            <v>48</v>
          </cell>
          <cell r="Z189">
            <v>13</v>
          </cell>
          <cell r="AC189">
            <v>13.15</v>
          </cell>
          <cell r="AD189">
            <v>5.4</v>
          </cell>
          <cell r="AE189">
            <v>141</v>
          </cell>
          <cell r="AF189">
            <v>4.3</v>
          </cell>
          <cell r="AH189">
            <v>9.1</v>
          </cell>
          <cell r="AJ189">
            <v>4.9000000000000004</v>
          </cell>
          <cell r="AX189">
            <v>30.6</v>
          </cell>
          <cell r="AY189">
            <v>32.4</v>
          </cell>
          <cell r="AZ189">
            <v>15.9</v>
          </cell>
          <cell r="BI189">
            <v>0.73</v>
          </cell>
        </row>
        <row r="190">
          <cell r="D190" t="str">
            <v>阿傑</v>
          </cell>
          <cell r="E190" t="str">
            <v>U606</v>
          </cell>
          <cell r="F190">
            <v>1120406</v>
          </cell>
          <cell r="G190">
            <v>7.83</v>
          </cell>
          <cell r="H190">
            <v>3.83</v>
          </cell>
          <cell r="I190">
            <v>11.6</v>
          </cell>
          <cell r="J190">
            <v>33.299999999999997</v>
          </cell>
          <cell r="K190">
            <v>86.9</v>
          </cell>
          <cell r="L190">
            <v>189</v>
          </cell>
          <cell r="N190">
            <v>4.4000000000000004</v>
          </cell>
          <cell r="O190">
            <v>33</v>
          </cell>
          <cell r="P190">
            <v>52</v>
          </cell>
          <cell r="Q190">
            <v>121</v>
          </cell>
          <cell r="R190">
            <v>0.8</v>
          </cell>
          <cell r="Y190">
            <v>61</v>
          </cell>
          <cell r="Z190">
            <v>14</v>
          </cell>
          <cell r="AC190">
            <v>13.26</v>
          </cell>
          <cell r="AD190">
            <v>7.7</v>
          </cell>
          <cell r="AE190">
            <v>136</v>
          </cell>
          <cell r="AF190">
            <v>4.0999999999999996</v>
          </cell>
          <cell r="AH190">
            <v>9.1999999999999993</v>
          </cell>
          <cell r="AJ190">
            <v>5.5</v>
          </cell>
          <cell r="AX190">
            <v>30.3</v>
          </cell>
          <cell r="AY190">
            <v>34.799999999999997</v>
          </cell>
          <cell r="AZ190">
            <v>14</v>
          </cell>
          <cell r="BI190">
            <v>0.77</v>
          </cell>
        </row>
        <row r="191">
          <cell r="D191" t="str">
            <v>宋隆中</v>
          </cell>
          <cell r="E191" t="str">
            <v>U607</v>
          </cell>
          <cell r="F191">
            <v>1120406</v>
          </cell>
          <cell r="G191">
            <v>6.19</v>
          </cell>
          <cell r="H191">
            <v>3.4</v>
          </cell>
          <cell r="I191">
            <v>10.199999999999999</v>
          </cell>
          <cell r="J191">
            <v>31.2</v>
          </cell>
          <cell r="K191">
            <v>91.8</v>
          </cell>
          <cell r="L191">
            <v>267</v>
          </cell>
          <cell r="N191">
            <v>4.0999999999999996</v>
          </cell>
          <cell r="O191">
            <v>12</v>
          </cell>
          <cell r="P191">
            <v>11</v>
          </cell>
          <cell r="Q191">
            <v>98</v>
          </cell>
          <cell r="R191">
            <v>0.8</v>
          </cell>
          <cell r="Y191">
            <v>48</v>
          </cell>
          <cell r="Z191">
            <v>13</v>
          </cell>
          <cell r="AC191">
            <v>13.27</v>
          </cell>
          <cell r="AD191">
            <v>5.7</v>
          </cell>
          <cell r="AE191">
            <v>144</v>
          </cell>
          <cell r="AF191">
            <v>4.7</v>
          </cell>
          <cell r="AH191">
            <v>10</v>
          </cell>
          <cell r="AJ191">
            <v>5.3</v>
          </cell>
          <cell r="AX191">
            <v>30</v>
          </cell>
          <cell r="AY191">
            <v>32.700000000000003</v>
          </cell>
          <cell r="AZ191">
            <v>14</v>
          </cell>
          <cell r="BI191">
            <v>0.73</v>
          </cell>
        </row>
        <row r="192">
          <cell r="D192" t="str">
            <v>葉詠綺</v>
          </cell>
          <cell r="E192" t="str">
            <v>U608</v>
          </cell>
          <cell r="F192">
            <v>1120406</v>
          </cell>
          <cell r="G192">
            <v>7.44</v>
          </cell>
          <cell r="H192">
            <v>4.4800000000000004</v>
          </cell>
          <cell r="I192">
            <v>10.199999999999999</v>
          </cell>
          <cell r="J192">
            <v>33.1</v>
          </cell>
          <cell r="K192">
            <v>73.900000000000006</v>
          </cell>
          <cell r="L192">
            <v>195</v>
          </cell>
          <cell r="N192">
            <v>4</v>
          </cell>
          <cell r="O192">
            <v>13</v>
          </cell>
          <cell r="P192">
            <v>12</v>
          </cell>
          <cell r="Q192">
            <v>75</v>
          </cell>
          <cell r="R192">
            <v>0.6</v>
          </cell>
          <cell r="Y192">
            <v>73</v>
          </cell>
          <cell r="Z192">
            <v>16</v>
          </cell>
          <cell r="AC192">
            <v>9.5399999999999991</v>
          </cell>
          <cell r="AD192">
            <v>7</v>
          </cell>
          <cell r="AE192">
            <v>140</v>
          </cell>
          <cell r="AF192">
            <v>5.5</v>
          </cell>
          <cell r="AG192">
            <v>98</v>
          </cell>
          <cell r="AH192">
            <v>9.6999999999999993</v>
          </cell>
          <cell r="AJ192">
            <v>4.3</v>
          </cell>
          <cell r="AW192">
            <v>98</v>
          </cell>
          <cell r="AX192">
            <v>22.8</v>
          </cell>
          <cell r="AY192">
            <v>30.8</v>
          </cell>
          <cell r="AZ192">
            <v>14.6</v>
          </cell>
          <cell r="BI192">
            <v>0.78</v>
          </cell>
        </row>
        <row r="193">
          <cell r="D193" t="str">
            <v>楊木棍</v>
          </cell>
          <cell r="E193" t="str">
            <v>U609</v>
          </cell>
          <cell r="F193">
            <v>1120406</v>
          </cell>
          <cell r="G193">
            <v>6.97</v>
          </cell>
          <cell r="H193">
            <v>3.81</v>
          </cell>
          <cell r="I193">
            <v>12.9</v>
          </cell>
          <cell r="J193">
            <v>38.4</v>
          </cell>
          <cell r="K193">
            <v>100.8</v>
          </cell>
          <cell r="L193">
            <v>114</v>
          </cell>
          <cell r="N193">
            <v>3.8</v>
          </cell>
          <cell r="O193">
            <v>15</v>
          </cell>
          <cell r="P193">
            <v>14</v>
          </cell>
          <cell r="Q193">
            <v>97</v>
          </cell>
          <cell r="R193">
            <v>0.7</v>
          </cell>
          <cell r="Y193">
            <v>69</v>
          </cell>
          <cell r="Z193">
            <v>15</v>
          </cell>
          <cell r="AC193">
            <v>9.1999999999999993</v>
          </cell>
          <cell r="AD193">
            <v>6.1</v>
          </cell>
          <cell r="AE193">
            <v>138</v>
          </cell>
          <cell r="AF193">
            <v>4.8</v>
          </cell>
          <cell r="AH193">
            <v>10.6</v>
          </cell>
          <cell r="AJ193">
            <v>5</v>
          </cell>
          <cell r="AX193">
            <v>33.9</v>
          </cell>
          <cell r="AY193">
            <v>33.6</v>
          </cell>
          <cell r="AZ193">
            <v>13.4</v>
          </cell>
          <cell r="BI193">
            <v>0.78</v>
          </cell>
        </row>
        <row r="194">
          <cell r="D194" t="str">
            <v>陳基圓</v>
          </cell>
          <cell r="E194" t="str">
            <v>U611</v>
          </cell>
          <cell r="F194">
            <v>1120406</v>
          </cell>
          <cell r="G194">
            <v>4.7</v>
          </cell>
          <cell r="H194">
            <v>3.91</v>
          </cell>
          <cell r="I194">
            <v>11.9</v>
          </cell>
          <cell r="J194">
            <v>35.1</v>
          </cell>
          <cell r="K194">
            <v>89.8</v>
          </cell>
          <cell r="L194">
            <v>254</v>
          </cell>
          <cell r="N194">
            <v>4</v>
          </cell>
          <cell r="O194">
            <v>13</v>
          </cell>
          <cell r="P194">
            <v>5</v>
          </cell>
          <cell r="Q194">
            <v>43</v>
          </cell>
          <cell r="R194">
            <v>0.8</v>
          </cell>
          <cell r="Y194">
            <v>93</v>
          </cell>
          <cell r="Z194">
            <v>31</v>
          </cell>
          <cell r="AC194">
            <v>14.01</v>
          </cell>
          <cell r="AD194">
            <v>7.1</v>
          </cell>
          <cell r="AE194">
            <v>139</v>
          </cell>
          <cell r="AF194">
            <v>5.2</v>
          </cell>
          <cell r="AG194">
            <v>102</v>
          </cell>
          <cell r="AH194">
            <v>8.5</v>
          </cell>
          <cell r="AJ194">
            <v>7</v>
          </cell>
          <cell r="AW194">
            <v>102</v>
          </cell>
          <cell r="AX194">
            <v>30.4</v>
          </cell>
          <cell r="AY194">
            <v>33.9</v>
          </cell>
          <cell r="AZ194">
            <v>13.8</v>
          </cell>
          <cell r="BI194">
            <v>0.67</v>
          </cell>
        </row>
        <row r="195">
          <cell r="D195" t="str">
            <v>余進何</v>
          </cell>
          <cell r="E195" t="str">
            <v>B502</v>
          </cell>
          <cell r="F195">
            <v>1120406</v>
          </cell>
          <cell r="G195">
            <v>4.28</v>
          </cell>
          <cell r="H195">
            <v>3.5</v>
          </cell>
          <cell r="I195">
            <v>11.4</v>
          </cell>
          <cell r="J195">
            <v>33</v>
          </cell>
          <cell r="K195">
            <v>94.3</v>
          </cell>
          <cell r="L195">
            <v>140</v>
          </cell>
          <cell r="N195">
            <v>3.5</v>
          </cell>
          <cell r="O195">
            <v>13</v>
          </cell>
          <cell r="P195">
            <v>12</v>
          </cell>
          <cell r="Q195">
            <v>56</v>
          </cell>
          <cell r="R195">
            <v>0.7</v>
          </cell>
          <cell r="Y195">
            <v>39</v>
          </cell>
          <cell r="Z195">
            <v>9</v>
          </cell>
          <cell r="AC195">
            <v>8.51</v>
          </cell>
          <cell r="AD195">
            <v>4.5</v>
          </cell>
          <cell r="AE195">
            <v>129</v>
          </cell>
          <cell r="AF195">
            <v>3.1</v>
          </cell>
          <cell r="AG195">
            <v>93</v>
          </cell>
          <cell r="AH195">
            <v>8.3000000000000007</v>
          </cell>
          <cell r="AJ195">
            <v>4</v>
          </cell>
          <cell r="AW195">
            <v>93</v>
          </cell>
          <cell r="AX195">
            <v>32.6</v>
          </cell>
          <cell r="AY195">
            <v>34.5</v>
          </cell>
          <cell r="AZ195">
            <v>14.9</v>
          </cell>
          <cell r="BI195">
            <v>0.77</v>
          </cell>
        </row>
        <row r="196">
          <cell r="D196" t="str">
            <v>陳豐志</v>
          </cell>
          <cell r="E196" t="str">
            <v>B506</v>
          </cell>
          <cell r="F196">
            <v>1120406</v>
          </cell>
          <cell r="G196">
            <v>5.95</v>
          </cell>
          <cell r="H196">
            <v>3.82</v>
          </cell>
          <cell r="I196">
            <v>11.2</v>
          </cell>
          <cell r="J196">
            <v>34.4</v>
          </cell>
          <cell r="K196">
            <v>90.1</v>
          </cell>
          <cell r="L196">
            <v>317</v>
          </cell>
          <cell r="N196">
            <v>4.4000000000000004</v>
          </cell>
          <cell r="O196">
            <v>5</v>
          </cell>
          <cell r="P196">
            <v>6</v>
          </cell>
          <cell r="Q196">
            <v>54</v>
          </cell>
          <cell r="R196">
            <v>0.4</v>
          </cell>
          <cell r="Y196">
            <v>68</v>
          </cell>
          <cell r="Z196">
            <v>20</v>
          </cell>
          <cell r="AC196">
            <v>12.61</v>
          </cell>
          <cell r="AD196">
            <v>8.1</v>
          </cell>
          <cell r="AE196">
            <v>139</v>
          </cell>
          <cell r="AF196">
            <v>5.2</v>
          </cell>
          <cell r="AH196">
            <v>8.5</v>
          </cell>
          <cell r="AJ196">
            <v>9.5</v>
          </cell>
          <cell r="AX196">
            <v>29.3</v>
          </cell>
          <cell r="AY196">
            <v>32.6</v>
          </cell>
          <cell r="AZ196">
            <v>13.3</v>
          </cell>
          <cell r="BI196">
            <v>0.71</v>
          </cell>
        </row>
        <row r="197">
          <cell r="D197" t="str">
            <v>謝明翰</v>
          </cell>
          <cell r="E197" t="str">
            <v>U137</v>
          </cell>
          <cell r="F197">
            <v>1120405</v>
          </cell>
          <cell r="G197">
            <v>3.54</v>
          </cell>
          <cell r="H197">
            <v>3.32</v>
          </cell>
          <cell r="I197">
            <v>10.9</v>
          </cell>
          <cell r="J197">
            <v>32.700000000000003</v>
          </cell>
          <cell r="K197">
            <v>98.5</v>
          </cell>
          <cell r="L197">
            <v>62</v>
          </cell>
          <cell r="N197">
            <v>3.7</v>
          </cell>
          <cell r="O197">
            <v>16</v>
          </cell>
          <cell r="P197">
            <v>14</v>
          </cell>
          <cell r="Q197">
            <v>58</v>
          </cell>
          <cell r="R197">
            <v>0.6</v>
          </cell>
          <cell r="Y197">
            <v>71</v>
          </cell>
          <cell r="Z197">
            <v>22</v>
          </cell>
          <cell r="AC197">
            <v>8.01</v>
          </cell>
          <cell r="AD197">
            <v>6.3</v>
          </cell>
          <cell r="AE197">
            <v>141</v>
          </cell>
          <cell r="AF197">
            <v>5</v>
          </cell>
          <cell r="AH197">
            <v>7.1</v>
          </cell>
          <cell r="AJ197">
            <v>4.2</v>
          </cell>
          <cell r="AX197">
            <v>32.799999999999997</v>
          </cell>
          <cell r="AY197">
            <v>33.299999999999997</v>
          </cell>
          <cell r="AZ197">
            <v>14.5</v>
          </cell>
          <cell r="BI197">
            <v>0.69</v>
          </cell>
        </row>
        <row r="198">
          <cell r="D198" t="str">
            <v>黃茂盛</v>
          </cell>
          <cell r="E198" t="str">
            <v>U112</v>
          </cell>
          <cell r="F198">
            <v>1120405</v>
          </cell>
          <cell r="G198">
            <v>3.65</v>
          </cell>
          <cell r="H198">
            <v>3.22</v>
          </cell>
          <cell r="I198">
            <v>9.8000000000000007</v>
          </cell>
          <cell r="J198">
            <v>30</v>
          </cell>
          <cell r="K198">
            <v>93.2</v>
          </cell>
          <cell r="L198">
            <v>140</v>
          </cell>
          <cell r="N198">
            <v>3.9</v>
          </cell>
          <cell r="O198">
            <v>19</v>
          </cell>
          <cell r="P198">
            <v>12</v>
          </cell>
          <cell r="Q198">
            <v>80</v>
          </cell>
          <cell r="R198">
            <v>0.5</v>
          </cell>
          <cell r="Y198">
            <v>46</v>
          </cell>
          <cell r="Z198">
            <v>9</v>
          </cell>
          <cell r="AC198">
            <v>6.84</v>
          </cell>
          <cell r="AD198">
            <v>5.0999999999999996</v>
          </cell>
          <cell r="AE198">
            <v>139</v>
          </cell>
          <cell r="AF198">
            <v>4.3</v>
          </cell>
          <cell r="AG198">
            <v>101</v>
          </cell>
          <cell r="AH198">
            <v>8.9</v>
          </cell>
          <cell r="AJ198">
            <v>4.0999999999999996</v>
          </cell>
          <cell r="AW198">
            <v>101</v>
          </cell>
          <cell r="AX198">
            <v>30.4</v>
          </cell>
          <cell r="AY198">
            <v>32.700000000000003</v>
          </cell>
          <cell r="AZ198">
            <v>13.7</v>
          </cell>
          <cell r="BI198">
            <v>0.8</v>
          </cell>
        </row>
        <row r="199">
          <cell r="D199" t="str">
            <v>王鴻湖</v>
          </cell>
          <cell r="E199" t="str">
            <v>U113</v>
          </cell>
          <cell r="F199">
            <v>1120405</v>
          </cell>
          <cell r="G199">
            <v>3.98</v>
          </cell>
          <cell r="H199">
            <v>3.84</v>
          </cell>
          <cell r="I199">
            <v>11.7</v>
          </cell>
          <cell r="J199">
            <v>35.700000000000003</v>
          </cell>
          <cell r="K199">
            <v>93</v>
          </cell>
          <cell r="L199">
            <v>74</v>
          </cell>
          <cell r="N199">
            <v>3.6</v>
          </cell>
          <cell r="O199">
            <v>19</v>
          </cell>
          <cell r="P199">
            <v>17</v>
          </cell>
          <cell r="Q199">
            <v>62</v>
          </cell>
          <cell r="R199">
            <v>0.8</v>
          </cell>
          <cell r="Y199">
            <v>70</v>
          </cell>
          <cell r="Z199">
            <v>16</v>
          </cell>
          <cell r="AC199">
            <v>7.16</v>
          </cell>
          <cell r="AD199">
            <v>6.3</v>
          </cell>
          <cell r="AE199">
            <v>136</v>
          </cell>
          <cell r="AF199">
            <v>4</v>
          </cell>
          <cell r="AH199">
            <v>8.3000000000000007</v>
          </cell>
          <cell r="AJ199">
            <v>5.6</v>
          </cell>
          <cell r="AX199">
            <v>30.5</v>
          </cell>
          <cell r="AY199">
            <v>32.799999999999997</v>
          </cell>
          <cell r="AZ199">
            <v>13.9</v>
          </cell>
          <cell r="BI199">
            <v>0.77</v>
          </cell>
        </row>
        <row r="200">
          <cell r="D200" t="str">
            <v>邱黃美華</v>
          </cell>
          <cell r="E200" t="str">
            <v>U115</v>
          </cell>
          <cell r="F200">
            <v>1120405</v>
          </cell>
          <cell r="G200">
            <v>4.4000000000000004</v>
          </cell>
          <cell r="H200">
            <v>3.05</v>
          </cell>
          <cell r="I200">
            <v>10.1</v>
          </cell>
          <cell r="J200">
            <v>31.2</v>
          </cell>
          <cell r="K200">
            <v>102.3</v>
          </cell>
          <cell r="L200">
            <v>134</v>
          </cell>
          <cell r="N200">
            <v>4</v>
          </cell>
          <cell r="O200">
            <v>20</v>
          </cell>
          <cell r="P200">
            <v>13</v>
          </cell>
          <cell r="Q200">
            <v>92</v>
          </cell>
          <cell r="R200">
            <v>0.8</v>
          </cell>
          <cell r="Y200">
            <v>69</v>
          </cell>
          <cell r="Z200">
            <v>14</v>
          </cell>
          <cell r="AC200">
            <v>6.87</v>
          </cell>
          <cell r="AD200">
            <v>5.8</v>
          </cell>
          <cell r="AE200">
            <v>140</v>
          </cell>
          <cell r="AF200">
            <v>4.8</v>
          </cell>
          <cell r="AH200">
            <v>8.6999999999999993</v>
          </cell>
          <cell r="AJ200">
            <v>4.3</v>
          </cell>
          <cell r="AX200">
            <v>33.1</v>
          </cell>
          <cell r="AY200">
            <v>32.4</v>
          </cell>
          <cell r="AZ200">
            <v>13.1</v>
          </cell>
          <cell r="BI200">
            <v>0.8</v>
          </cell>
        </row>
        <row r="201">
          <cell r="D201" t="str">
            <v>黃吳招英</v>
          </cell>
          <cell r="E201" t="str">
            <v>U116</v>
          </cell>
          <cell r="F201">
            <v>1120405</v>
          </cell>
          <cell r="G201">
            <v>6.45</v>
          </cell>
          <cell r="H201">
            <v>3.59</v>
          </cell>
          <cell r="I201">
            <v>11.6</v>
          </cell>
          <cell r="J201">
            <v>34.9</v>
          </cell>
          <cell r="K201">
            <v>97.2</v>
          </cell>
          <cell r="L201">
            <v>180</v>
          </cell>
          <cell r="N201">
            <v>3.8</v>
          </cell>
          <cell r="O201">
            <v>18</v>
          </cell>
          <cell r="P201">
            <v>14</v>
          </cell>
          <cell r="Q201">
            <v>76</v>
          </cell>
          <cell r="R201">
            <v>0.7</v>
          </cell>
          <cell r="Y201">
            <v>62</v>
          </cell>
          <cell r="Z201">
            <v>13</v>
          </cell>
          <cell r="AC201">
            <v>7.34</v>
          </cell>
          <cell r="AD201">
            <v>7.1</v>
          </cell>
          <cell r="AE201">
            <v>132</v>
          </cell>
          <cell r="AF201">
            <v>4.7</v>
          </cell>
          <cell r="AG201">
            <v>95</v>
          </cell>
          <cell r="AH201">
            <v>8.1999999999999993</v>
          </cell>
          <cell r="AJ201">
            <v>4.5999999999999996</v>
          </cell>
          <cell r="AW201">
            <v>95</v>
          </cell>
          <cell r="AX201">
            <v>32.299999999999997</v>
          </cell>
          <cell r="AY201">
            <v>33.200000000000003</v>
          </cell>
          <cell r="AZ201">
            <v>13.7</v>
          </cell>
          <cell r="BI201">
            <v>0.79</v>
          </cell>
        </row>
        <row r="202">
          <cell r="D202" t="str">
            <v>陳啟輝</v>
          </cell>
          <cell r="E202" t="str">
            <v>U117</v>
          </cell>
          <cell r="F202">
            <v>1120405</v>
          </cell>
          <cell r="G202">
            <v>4</v>
          </cell>
          <cell r="H202">
            <v>4.95</v>
          </cell>
          <cell r="I202">
            <v>10.4</v>
          </cell>
          <cell r="J202">
            <v>32.299999999999997</v>
          </cell>
          <cell r="K202">
            <v>65.3</v>
          </cell>
          <cell r="L202">
            <v>151</v>
          </cell>
          <cell r="N202">
            <v>4.2</v>
          </cell>
          <cell r="O202">
            <v>25</v>
          </cell>
          <cell r="P202">
            <v>21</v>
          </cell>
          <cell r="Q202">
            <v>26</v>
          </cell>
          <cell r="R202">
            <v>0.8</v>
          </cell>
          <cell r="Y202">
            <v>72</v>
          </cell>
          <cell r="Z202">
            <v>23</v>
          </cell>
          <cell r="AC202">
            <v>12.01</v>
          </cell>
          <cell r="AD202">
            <v>7.5</v>
          </cell>
          <cell r="AE202">
            <v>139</v>
          </cell>
          <cell r="AF202">
            <v>4.3</v>
          </cell>
          <cell r="AG202">
            <v>98</v>
          </cell>
          <cell r="AH202">
            <v>7.8</v>
          </cell>
          <cell r="AJ202">
            <v>7.1</v>
          </cell>
          <cell r="AW202">
            <v>98</v>
          </cell>
          <cell r="AX202">
            <v>21</v>
          </cell>
          <cell r="AY202">
            <v>32.200000000000003</v>
          </cell>
          <cell r="AZ202">
            <v>16.3</v>
          </cell>
          <cell r="BI202">
            <v>0.68</v>
          </cell>
        </row>
        <row r="203">
          <cell r="D203" t="str">
            <v>林燈壽</v>
          </cell>
          <cell r="E203" t="str">
            <v>U413</v>
          </cell>
          <cell r="F203">
            <v>1120406</v>
          </cell>
          <cell r="G203">
            <v>5.34</v>
          </cell>
          <cell r="H203">
            <v>3.2</v>
          </cell>
          <cell r="I203">
            <v>10</v>
          </cell>
          <cell r="J203">
            <v>31.3</v>
          </cell>
          <cell r="K203">
            <v>97.8</v>
          </cell>
          <cell r="L203">
            <v>99</v>
          </cell>
          <cell r="N203">
            <v>3.9</v>
          </cell>
          <cell r="O203">
            <v>24</v>
          </cell>
          <cell r="P203">
            <v>31</v>
          </cell>
          <cell r="Q203">
            <v>122</v>
          </cell>
          <cell r="R203">
            <v>0.4</v>
          </cell>
          <cell r="Y203">
            <v>85</v>
          </cell>
          <cell r="Z203">
            <v>21</v>
          </cell>
          <cell r="AC203">
            <v>12</v>
          </cell>
          <cell r="AD203">
            <v>4.7</v>
          </cell>
          <cell r="AE203">
            <v>140</v>
          </cell>
          <cell r="AF203">
            <v>4.5999999999999996</v>
          </cell>
          <cell r="AH203">
            <v>8.9</v>
          </cell>
          <cell r="AJ203">
            <v>5.5</v>
          </cell>
          <cell r="AX203">
            <v>31.3</v>
          </cell>
          <cell r="AY203">
            <v>31.9</v>
          </cell>
          <cell r="AZ203">
            <v>14.5</v>
          </cell>
          <cell r="BI203">
            <v>0.75</v>
          </cell>
        </row>
        <row r="204">
          <cell r="D204" t="str">
            <v>楊美華</v>
          </cell>
          <cell r="E204" t="str">
            <v>U416</v>
          </cell>
          <cell r="F204">
            <v>1120406</v>
          </cell>
          <cell r="G204">
            <v>6.94</v>
          </cell>
          <cell r="H204">
            <v>3.42</v>
          </cell>
          <cell r="I204">
            <v>11.1</v>
          </cell>
          <cell r="J204">
            <v>32.799999999999997</v>
          </cell>
          <cell r="K204">
            <v>95.9</v>
          </cell>
          <cell r="L204">
            <v>223</v>
          </cell>
          <cell r="N204">
            <v>4.2</v>
          </cell>
          <cell r="O204">
            <v>34</v>
          </cell>
          <cell r="P204">
            <v>31</v>
          </cell>
          <cell r="Q204">
            <v>140</v>
          </cell>
          <cell r="R204">
            <v>0.7</v>
          </cell>
          <cell r="Y204">
            <v>83</v>
          </cell>
          <cell r="Z204">
            <v>21</v>
          </cell>
          <cell r="AC204">
            <v>7.7</v>
          </cell>
          <cell r="AD204">
            <v>6.9</v>
          </cell>
          <cell r="AE204">
            <v>135</v>
          </cell>
          <cell r="AF204">
            <v>5.9</v>
          </cell>
          <cell r="AG204">
            <v>96</v>
          </cell>
          <cell r="AH204">
            <v>8.4</v>
          </cell>
          <cell r="AJ204">
            <v>2.4</v>
          </cell>
          <cell r="AW204">
            <v>96</v>
          </cell>
          <cell r="AX204">
            <v>32.5</v>
          </cell>
          <cell r="AY204">
            <v>33.799999999999997</v>
          </cell>
          <cell r="AZ204">
            <v>12.7</v>
          </cell>
          <cell r="BI204">
            <v>0.75</v>
          </cell>
        </row>
        <row r="205">
          <cell r="D205" t="str">
            <v>李加添</v>
          </cell>
          <cell r="E205" t="str">
            <v>U417</v>
          </cell>
          <cell r="F205">
            <v>1120406</v>
          </cell>
          <cell r="G205">
            <v>10.32</v>
          </cell>
          <cell r="H205">
            <v>2.66</v>
          </cell>
          <cell r="I205">
            <v>8</v>
          </cell>
          <cell r="J205">
            <v>24.1</v>
          </cell>
          <cell r="K205">
            <v>90.6</v>
          </cell>
          <cell r="L205">
            <v>198</v>
          </cell>
          <cell r="N205">
            <v>3.8</v>
          </cell>
          <cell r="O205">
            <v>19</v>
          </cell>
          <cell r="P205">
            <v>21</v>
          </cell>
          <cell r="Q205">
            <v>74</v>
          </cell>
          <cell r="R205">
            <v>0.5</v>
          </cell>
          <cell r="Y205">
            <v>87</v>
          </cell>
          <cell r="Z205">
            <v>17</v>
          </cell>
          <cell r="AC205">
            <v>10.15</v>
          </cell>
          <cell r="AD205">
            <v>8</v>
          </cell>
          <cell r="AE205">
            <v>132</v>
          </cell>
          <cell r="AF205">
            <v>6</v>
          </cell>
          <cell r="AG205">
            <v>93</v>
          </cell>
          <cell r="AH205">
            <v>9.3000000000000007</v>
          </cell>
          <cell r="AJ205">
            <v>3.1</v>
          </cell>
          <cell r="AW205">
            <v>93</v>
          </cell>
          <cell r="AX205">
            <v>30.1</v>
          </cell>
          <cell r="AY205">
            <v>33.200000000000003</v>
          </cell>
          <cell r="AZ205">
            <v>13.3</v>
          </cell>
          <cell r="BI205">
            <v>0.8</v>
          </cell>
        </row>
        <row r="206">
          <cell r="D206" t="str">
            <v>陳簡金枝</v>
          </cell>
          <cell r="E206" t="str">
            <v>U422</v>
          </cell>
          <cell r="F206">
            <v>1120406</v>
          </cell>
          <cell r="G206">
            <v>4.82</v>
          </cell>
          <cell r="H206">
            <v>3.4</v>
          </cell>
          <cell r="I206">
            <v>10.5</v>
          </cell>
          <cell r="J206">
            <v>32.700000000000003</v>
          </cell>
          <cell r="K206">
            <v>96.2</v>
          </cell>
          <cell r="L206">
            <v>143</v>
          </cell>
          <cell r="N206">
            <v>3.7</v>
          </cell>
          <cell r="O206">
            <v>45</v>
          </cell>
          <cell r="P206">
            <v>73</v>
          </cell>
          <cell r="Q206">
            <v>81</v>
          </cell>
          <cell r="R206">
            <v>0.7</v>
          </cell>
          <cell r="Y206">
            <v>41</v>
          </cell>
          <cell r="Z206">
            <v>9</v>
          </cell>
          <cell r="AC206">
            <v>7.32</v>
          </cell>
          <cell r="AD206">
            <v>5.6</v>
          </cell>
          <cell r="AE206">
            <v>145</v>
          </cell>
          <cell r="AF206">
            <v>3.7</v>
          </cell>
          <cell r="AH206">
            <v>8</v>
          </cell>
          <cell r="AJ206">
            <v>3.3</v>
          </cell>
          <cell r="AX206">
            <v>30.9</v>
          </cell>
          <cell r="AY206">
            <v>32.1</v>
          </cell>
          <cell r="AZ206">
            <v>13.3</v>
          </cell>
          <cell r="BI206">
            <v>0.78</v>
          </cell>
        </row>
        <row r="207">
          <cell r="D207" t="str">
            <v>賴野田</v>
          </cell>
          <cell r="E207" t="str">
            <v>U237</v>
          </cell>
          <cell r="F207">
            <v>1120405</v>
          </cell>
          <cell r="G207">
            <v>4.22</v>
          </cell>
          <cell r="H207">
            <v>3.26</v>
          </cell>
          <cell r="I207">
            <v>9.6999999999999993</v>
          </cell>
          <cell r="J207">
            <v>30.1</v>
          </cell>
          <cell r="K207">
            <v>92.3</v>
          </cell>
          <cell r="L207">
            <v>135</v>
          </cell>
          <cell r="N207">
            <v>3.4</v>
          </cell>
          <cell r="O207">
            <v>37</v>
          </cell>
          <cell r="P207">
            <v>35</v>
          </cell>
          <cell r="Q207">
            <v>304</v>
          </cell>
          <cell r="R207">
            <v>0.5</v>
          </cell>
          <cell r="Y207">
            <v>55</v>
          </cell>
          <cell r="Z207">
            <v>14</v>
          </cell>
          <cell r="AC207">
            <v>6.23</v>
          </cell>
          <cell r="AD207">
            <v>5.5</v>
          </cell>
          <cell r="AE207">
            <v>144</v>
          </cell>
          <cell r="AF207">
            <v>4</v>
          </cell>
          <cell r="AG207">
            <v>104</v>
          </cell>
          <cell r="AH207">
            <v>9.4</v>
          </cell>
          <cell r="AJ207">
            <v>3.8</v>
          </cell>
          <cell r="AW207">
            <v>104</v>
          </cell>
          <cell r="AX207">
            <v>29.8</v>
          </cell>
          <cell r="AY207">
            <v>32.200000000000003</v>
          </cell>
          <cell r="AZ207">
            <v>16.100000000000001</v>
          </cell>
          <cell r="BI207">
            <v>0.75</v>
          </cell>
        </row>
        <row r="208">
          <cell r="D208" t="str">
            <v>褚順彬</v>
          </cell>
          <cell r="E208" t="str">
            <v>U328</v>
          </cell>
          <cell r="F208">
            <v>1120405</v>
          </cell>
          <cell r="G208">
            <v>6.29</v>
          </cell>
          <cell r="H208">
            <v>3.74</v>
          </cell>
          <cell r="I208">
            <v>10.199999999999999</v>
          </cell>
          <cell r="J208">
            <v>31.6</v>
          </cell>
          <cell r="K208">
            <v>84.5</v>
          </cell>
          <cell r="L208">
            <v>263</v>
          </cell>
          <cell r="N208">
            <v>3.8</v>
          </cell>
          <cell r="O208">
            <v>14</v>
          </cell>
          <cell r="P208">
            <v>9</v>
          </cell>
          <cell r="Q208">
            <v>54</v>
          </cell>
          <cell r="R208">
            <v>0.4</v>
          </cell>
          <cell r="Y208">
            <v>57</v>
          </cell>
          <cell r="Z208">
            <v>16</v>
          </cell>
          <cell r="AC208">
            <v>9.08</v>
          </cell>
          <cell r="AD208">
            <v>7.1</v>
          </cell>
          <cell r="AE208">
            <v>138</v>
          </cell>
          <cell r="AF208">
            <v>4.0999999999999996</v>
          </cell>
          <cell r="AH208">
            <v>9.6999999999999993</v>
          </cell>
          <cell r="AJ208">
            <v>4.9000000000000004</v>
          </cell>
          <cell r="AX208">
            <v>27.3</v>
          </cell>
          <cell r="AY208">
            <v>32.299999999999997</v>
          </cell>
          <cell r="AZ208">
            <v>14.6</v>
          </cell>
          <cell r="BI208">
            <v>0.72</v>
          </cell>
        </row>
        <row r="209">
          <cell r="D209" t="str">
            <v>徐秀玉</v>
          </cell>
          <cell r="E209" t="str">
            <v>U428</v>
          </cell>
          <cell r="F209">
            <v>1120406</v>
          </cell>
          <cell r="G209">
            <v>7.64</v>
          </cell>
          <cell r="H209">
            <v>3.42</v>
          </cell>
          <cell r="I209">
            <v>10.1</v>
          </cell>
          <cell r="J209">
            <v>31.3</v>
          </cell>
          <cell r="K209">
            <v>91.5</v>
          </cell>
          <cell r="L209">
            <v>271</v>
          </cell>
          <cell r="N209">
            <v>3.4</v>
          </cell>
          <cell r="O209">
            <v>10</v>
          </cell>
          <cell r="P209">
            <v>10</v>
          </cell>
          <cell r="Q209">
            <v>47</v>
          </cell>
          <cell r="R209">
            <v>0.4</v>
          </cell>
          <cell r="Y209">
            <v>92</v>
          </cell>
          <cell r="Z209">
            <v>20</v>
          </cell>
          <cell r="AC209">
            <v>7.87</v>
          </cell>
          <cell r="AD209">
            <v>7.4</v>
          </cell>
          <cell r="AE209">
            <v>143</v>
          </cell>
          <cell r="AF209">
            <v>4.0999999999999996</v>
          </cell>
          <cell r="AG209">
            <v>103</v>
          </cell>
          <cell r="AH209">
            <v>9.4</v>
          </cell>
          <cell r="AJ209">
            <v>7.2</v>
          </cell>
          <cell r="AW209">
            <v>103</v>
          </cell>
          <cell r="AX209">
            <v>29.5</v>
          </cell>
          <cell r="AY209">
            <v>32.299999999999997</v>
          </cell>
          <cell r="AZ209">
            <v>14.5</v>
          </cell>
          <cell r="BI209">
            <v>0.78</v>
          </cell>
        </row>
        <row r="210">
          <cell r="D210" t="str">
            <v>游寶珠</v>
          </cell>
          <cell r="E210" t="str">
            <v>U429</v>
          </cell>
          <cell r="F210">
            <v>1120406</v>
          </cell>
          <cell r="G210">
            <v>8.02</v>
          </cell>
          <cell r="H210">
            <v>3.57</v>
          </cell>
          <cell r="I210">
            <v>11.4</v>
          </cell>
          <cell r="J210">
            <v>35.200000000000003</v>
          </cell>
          <cell r="K210">
            <v>98.6</v>
          </cell>
          <cell r="L210">
            <v>150</v>
          </cell>
          <cell r="N210">
            <v>4.0999999999999996</v>
          </cell>
          <cell r="O210">
            <v>18</v>
          </cell>
          <cell r="P210">
            <v>16</v>
          </cell>
          <cell r="Q210">
            <v>52</v>
          </cell>
          <cell r="R210">
            <v>0.6</v>
          </cell>
          <cell r="Y210">
            <v>62</v>
          </cell>
          <cell r="Z210">
            <v>15</v>
          </cell>
          <cell r="AC210">
            <v>9.27</v>
          </cell>
          <cell r="AD210">
            <v>7.7</v>
          </cell>
          <cell r="AE210">
            <v>141</v>
          </cell>
          <cell r="AF210">
            <v>4.5999999999999996</v>
          </cell>
          <cell r="AG210">
            <v>99</v>
          </cell>
          <cell r="AH210">
            <v>8.8000000000000007</v>
          </cell>
          <cell r="AJ210">
            <v>2.9</v>
          </cell>
          <cell r="AW210">
            <v>99</v>
          </cell>
          <cell r="AX210">
            <v>31.9</v>
          </cell>
          <cell r="AY210">
            <v>32.4</v>
          </cell>
          <cell r="AZ210">
            <v>12.7</v>
          </cell>
          <cell r="BI210">
            <v>0.76</v>
          </cell>
        </row>
        <row r="211">
          <cell r="D211" t="str">
            <v>邱謝連香</v>
          </cell>
          <cell r="E211" t="str">
            <v>U430</v>
          </cell>
          <cell r="F211">
            <v>1120406</v>
          </cell>
          <cell r="G211">
            <v>3.79</v>
          </cell>
          <cell r="H211">
            <v>3.75</v>
          </cell>
          <cell r="I211">
            <v>11</v>
          </cell>
          <cell r="J211">
            <v>34.4</v>
          </cell>
          <cell r="K211">
            <v>91.7</v>
          </cell>
          <cell r="L211">
            <v>189</v>
          </cell>
          <cell r="N211">
            <v>3.8</v>
          </cell>
          <cell r="O211">
            <v>19</v>
          </cell>
          <cell r="P211">
            <v>13</v>
          </cell>
          <cell r="Q211">
            <v>38</v>
          </cell>
          <cell r="R211">
            <v>0.6</v>
          </cell>
          <cell r="Y211">
            <v>99</v>
          </cell>
          <cell r="Z211">
            <v>25</v>
          </cell>
          <cell r="AC211">
            <v>9.27</v>
          </cell>
          <cell r="AD211">
            <v>8.9</v>
          </cell>
          <cell r="AE211">
            <v>137</v>
          </cell>
          <cell r="AF211">
            <v>5.2</v>
          </cell>
          <cell r="AH211">
            <v>9.6999999999999993</v>
          </cell>
          <cell r="AJ211">
            <v>6.4</v>
          </cell>
          <cell r="AX211">
            <v>29.3</v>
          </cell>
          <cell r="AY211">
            <v>32</v>
          </cell>
          <cell r="AZ211">
            <v>14.3</v>
          </cell>
          <cell r="BI211">
            <v>0.75</v>
          </cell>
        </row>
        <row r="212">
          <cell r="D212" t="str">
            <v>張瑋志</v>
          </cell>
          <cell r="E212" t="str">
            <v>U431</v>
          </cell>
          <cell r="F212">
            <v>1120406</v>
          </cell>
          <cell r="G212">
            <v>4.68</v>
          </cell>
          <cell r="H212">
            <v>3.23</v>
          </cell>
          <cell r="I212">
            <v>10.7</v>
          </cell>
          <cell r="J212">
            <v>32.200000000000003</v>
          </cell>
          <cell r="K212">
            <v>99.7</v>
          </cell>
          <cell r="L212">
            <v>143</v>
          </cell>
          <cell r="N212">
            <v>4.0999999999999996</v>
          </cell>
          <cell r="O212">
            <v>58</v>
          </cell>
          <cell r="P212">
            <v>223</v>
          </cell>
          <cell r="Q212">
            <v>69</v>
          </cell>
          <cell r="R212">
            <v>0.7</v>
          </cell>
          <cell r="Y212">
            <v>92</v>
          </cell>
          <cell r="Z212">
            <v>28</v>
          </cell>
          <cell r="AC212">
            <v>14.8</v>
          </cell>
          <cell r="AD212">
            <v>10.5</v>
          </cell>
          <cell r="AE212">
            <v>141</v>
          </cell>
          <cell r="AF212">
            <v>5.0999999999999996</v>
          </cell>
          <cell r="AH212">
            <v>8.4</v>
          </cell>
          <cell r="AJ212">
            <v>9.4</v>
          </cell>
          <cell r="AX212">
            <v>33.1</v>
          </cell>
          <cell r="AY212">
            <v>33.200000000000003</v>
          </cell>
          <cell r="AZ212">
            <v>12.9</v>
          </cell>
          <cell r="BI212">
            <v>0.7</v>
          </cell>
        </row>
        <row r="213">
          <cell r="D213" t="str">
            <v>林春花</v>
          </cell>
          <cell r="E213" t="str">
            <v>U528</v>
          </cell>
          <cell r="F213">
            <v>1120406</v>
          </cell>
          <cell r="G213">
            <v>5.21</v>
          </cell>
          <cell r="H213">
            <v>3.47</v>
          </cell>
          <cell r="I213">
            <v>10.5</v>
          </cell>
          <cell r="J213">
            <v>32.200000000000003</v>
          </cell>
          <cell r="K213">
            <v>92.8</v>
          </cell>
          <cell r="L213">
            <v>151</v>
          </cell>
          <cell r="N213">
            <v>3.8</v>
          </cell>
          <cell r="O213">
            <v>14</v>
          </cell>
          <cell r="P213">
            <v>12</v>
          </cell>
          <cell r="Q213">
            <v>57</v>
          </cell>
          <cell r="R213">
            <v>0.6</v>
          </cell>
          <cell r="Y213">
            <v>88</v>
          </cell>
          <cell r="Z213">
            <v>22</v>
          </cell>
          <cell r="AC213">
            <v>8.77</v>
          </cell>
          <cell r="AD213">
            <v>6.5</v>
          </cell>
          <cell r="AE213">
            <v>140</v>
          </cell>
          <cell r="AF213">
            <v>4.4000000000000004</v>
          </cell>
          <cell r="AG213">
            <v>101</v>
          </cell>
          <cell r="AH213">
            <v>7.8</v>
          </cell>
          <cell r="AJ213">
            <v>6.4</v>
          </cell>
          <cell r="AW213">
            <v>101</v>
          </cell>
          <cell r="AX213">
            <v>30.3</v>
          </cell>
          <cell r="AY213">
            <v>32.6</v>
          </cell>
          <cell r="AZ213">
            <v>13.4</v>
          </cell>
          <cell r="BI213">
            <v>0.75</v>
          </cell>
        </row>
        <row r="214">
          <cell r="D214" t="str">
            <v>袁誌嶸</v>
          </cell>
          <cell r="E214" t="str">
            <v>U529</v>
          </cell>
          <cell r="F214">
            <v>1120406</v>
          </cell>
          <cell r="G214">
            <v>4.3</v>
          </cell>
          <cell r="H214">
            <v>4.03</v>
          </cell>
          <cell r="I214">
            <v>12.1</v>
          </cell>
          <cell r="J214">
            <v>36.9</v>
          </cell>
          <cell r="K214">
            <v>91.6</v>
          </cell>
          <cell r="L214">
            <v>117</v>
          </cell>
          <cell r="N214">
            <v>4.5999999999999996</v>
          </cell>
          <cell r="O214">
            <v>7</v>
          </cell>
          <cell r="P214">
            <v>7</v>
          </cell>
          <cell r="Q214">
            <v>49</v>
          </cell>
          <cell r="R214">
            <v>0.8</v>
          </cell>
          <cell r="Y214">
            <v>50</v>
          </cell>
          <cell r="Z214">
            <v>14</v>
          </cell>
          <cell r="AC214">
            <v>13.1</v>
          </cell>
          <cell r="AD214">
            <v>7.9</v>
          </cell>
          <cell r="AE214">
            <v>139</v>
          </cell>
          <cell r="AF214">
            <v>3.9</v>
          </cell>
          <cell r="AH214">
            <v>9.6</v>
          </cell>
          <cell r="AJ214">
            <v>4.5</v>
          </cell>
          <cell r="AX214">
            <v>30</v>
          </cell>
          <cell r="AY214">
            <v>32.799999999999997</v>
          </cell>
          <cell r="AZ214">
            <v>14</v>
          </cell>
          <cell r="BI214">
            <v>0.72</v>
          </cell>
        </row>
        <row r="215">
          <cell r="D215" t="str">
            <v>余進賢</v>
          </cell>
          <cell r="E215" t="str">
            <v>U530</v>
          </cell>
          <cell r="F215">
            <v>1120406</v>
          </cell>
          <cell r="G215">
            <v>11.18</v>
          </cell>
          <cell r="H215">
            <v>3.36</v>
          </cell>
          <cell r="I215">
            <v>10.199999999999999</v>
          </cell>
          <cell r="J215">
            <v>30.5</v>
          </cell>
          <cell r="K215">
            <v>90.8</v>
          </cell>
          <cell r="L215">
            <v>353</v>
          </cell>
          <cell r="N215">
            <v>3.8</v>
          </cell>
          <cell r="O215">
            <v>33</v>
          </cell>
          <cell r="P215">
            <v>12</v>
          </cell>
          <cell r="Q215">
            <v>102</v>
          </cell>
          <cell r="R215">
            <v>0.7</v>
          </cell>
          <cell r="Y215">
            <v>82</v>
          </cell>
          <cell r="Z215">
            <v>20</v>
          </cell>
          <cell r="AC215">
            <v>8.82</v>
          </cell>
          <cell r="AD215">
            <v>6.4</v>
          </cell>
          <cell r="AE215">
            <v>140</v>
          </cell>
          <cell r="AF215">
            <v>4.3</v>
          </cell>
          <cell r="AG215">
            <v>98</v>
          </cell>
          <cell r="AH215">
            <v>9.1</v>
          </cell>
          <cell r="AJ215">
            <v>3.8</v>
          </cell>
          <cell r="AW215">
            <v>98</v>
          </cell>
          <cell r="AX215">
            <v>30.4</v>
          </cell>
          <cell r="AY215">
            <v>33.4</v>
          </cell>
          <cell r="AZ215">
            <v>15.1</v>
          </cell>
          <cell r="BI215">
            <v>0.76</v>
          </cell>
        </row>
        <row r="216">
          <cell r="D216" t="str">
            <v>陳月梅</v>
          </cell>
          <cell r="E216" t="str">
            <v>U531</v>
          </cell>
          <cell r="F216">
            <v>1120404</v>
          </cell>
          <cell r="G216">
            <v>9.16</v>
          </cell>
          <cell r="H216">
            <v>3.71</v>
          </cell>
          <cell r="I216">
            <v>11.1</v>
          </cell>
          <cell r="J216">
            <v>34.6</v>
          </cell>
          <cell r="K216">
            <v>93.3</v>
          </cell>
          <cell r="L216">
            <v>303</v>
          </cell>
          <cell r="N216">
            <v>3.9</v>
          </cell>
          <cell r="O216">
            <v>16</v>
          </cell>
          <cell r="P216">
            <v>13</v>
          </cell>
          <cell r="Q216">
            <v>46</v>
          </cell>
          <cell r="R216">
            <v>0.5</v>
          </cell>
          <cell r="Y216">
            <v>76</v>
          </cell>
          <cell r="Z216">
            <v>16</v>
          </cell>
          <cell r="AC216">
            <v>7.71</v>
          </cell>
          <cell r="AD216">
            <v>7.5</v>
          </cell>
          <cell r="AE216">
            <v>140</v>
          </cell>
          <cell r="AF216">
            <v>4.7</v>
          </cell>
          <cell r="AG216">
            <v>100</v>
          </cell>
          <cell r="AH216">
            <v>10.6</v>
          </cell>
          <cell r="AJ216">
            <v>4.0999999999999996</v>
          </cell>
          <cell r="AW216">
            <v>100</v>
          </cell>
          <cell r="AX216">
            <v>29.9</v>
          </cell>
          <cell r="AY216">
            <v>32.1</v>
          </cell>
          <cell r="AZ216">
            <v>14.9</v>
          </cell>
          <cell r="BI216">
            <v>0.79</v>
          </cell>
        </row>
        <row r="217">
          <cell r="D217" t="str">
            <v>林培金</v>
          </cell>
          <cell r="E217" t="str">
            <v>U532</v>
          </cell>
          <cell r="F217">
            <v>1120406</v>
          </cell>
          <cell r="G217">
            <v>5.35</v>
          </cell>
          <cell r="H217">
            <v>3.86</v>
          </cell>
          <cell r="I217">
            <v>12.3</v>
          </cell>
          <cell r="J217">
            <v>36.700000000000003</v>
          </cell>
          <cell r="K217">
            <v>95.1</v>
          </cell>
          <cell r="L217">
            <v>128</v>
          </cell>
          <cell r="N217">
            <v>4.2</v>
          </cell>
          <cell r="O217">
            <v>24</v>
          </cell>
          <cell r="P217">
            <v>24</v>
          </cell>
          <cell r="Q217">
            <v>74</v>
          </cell>
          <cell r="R217">
            <v>0.6</v>
          </cell>
          <cell r="Y217">
            <v>75</v>
          </cell>
          <cell r="Z217">
            <v>22</v>
          </cell>
          <cell r="AC217">
            <v>12.75</v>
          </cell>
          <cell r="AD217">
            <v>8.1</v>
          </cell>
          <cell r="AE217">
            <v>143</v>
          </cell>
          <cell r="AF217">
            <v>3.7</v>
          </cell>
          <cell r="AG217">
            <v>102</v>
          </cell>
          <cell r="AH217">
            <v>9.1</v>
          </cell>
          <cell r="AJ217">
            <v>6.8</v>
          </cell>
          <cell r="AW217">
            <v>102</v>
          </cell>
          <cell r="AX217">
            <v>31.9</v>
          </cell>
          <cell r="AY217">
            <v>33.5</v>
          </cell>
          <cell r="AZ217">
            <v>12.3</v>
          </cell>
          <cell r="BI217">
            <v>0.71</v>
          </cell>
        </row>
        <row r="218">
          <cell r="D218" t="str">
            <v>曾玉味</v>
          </cell>
          <cell r="F218">
            <v>1120411</v>
          </cell>
          <cell r="G218">
            <v>9.5500000000000007</v>
          </cell>
          <cell r="H218">
            <v>3.02</v>
          </cell>
          <cell r="I218">
            <v>9.6999999999999993</v>
          </cell>
          <cell r="J218">
            <v>28.5</v>
          </cell>
          <cell r="K218">
            <v>94.4</v>
          </cell>
          <cell r="L218">
            <v>138</v>
          </cell>
          <cell r="N218">
            <v>3.6</v>
          </cell>
          <cell r="O218">
            <v>16</v>
          </cell>
          <cell r="P218">
            <v>6</v>
          </cell>
          <cell r="Q218">
            <v>91</v>
          </cell>
          <cell r="R218">
            <v>0.9</v>
          </cell>
          <cell r="Y218">
            <v>77</v>
          </cell>
          <cell r="Z218">
            <v>16</v>
          </cell>
          <cell r="AC218">
            <v>8.27</v>
          </cell>
          <cell r="AD218">
            <v>6.6</v>
          </cell>
          <cell r="AE218">
            <v>136</v>
          </cell>
          <cell r="AF218">
            <v>3.8</v>
          </cell>
          <cell r="AH218">
            <v>8.3000000000000007</v>
          </cell>
          <cell r="AJ218">
            <v>2.7</v>
          </cell>
        </row>
        <row r="219">
          <cell r="D219" t="str">
            <v>伍瑞隆</v>
          </cell>
          <cell r="E219" t="str">
            <v>B101</v>
          </cell>
          <cell r="F219">
            <v>1120405</v>
          </cell>
          <cell r="G219">
            <v>4.13</v>
          </cell>
          <cell r="H219">
            <v>3.36</v>
          </cell>
          <cell r="I219">
            <v>10.6</v>
          </cell>
          <cell r="J219">
            <v>32.1</v>
          </cell>
          <cell r="K219">
            <v>95.5</v>
          </cell>
          <cell r="L219">
            <v>131</v>
          </cell>
          <cell r="N219">
            <v>4</v>
          </cell>
          <cell r="O219">
            <v>16</v>
          </cell>
          <cell r="P219">
            <v>19</v>
          </cell>
          <cell r="Q219">
            <v>45</v>
          </cell>
          <cell r="R219">
            <v>0.6</v>
          </cell>
          <cell r="Y219">
            <v>80</v>
          </cell>
          <cell r="Z219">
            <v>15</v>
          </cell>
          <cell r="AC219">
            <v>8.5</v>
          </cell>
          <cell r="AD219">
            <v>8.3000000000000007</v>
          </cell>
          <cell r="AE219">
            <v>144</v>
          </cell>
          <cell r="AF219">
            <v>4.8</v>
          </cell>
          <cell r="AH219">
            <v>8.3000000000000007</v>
          </cell>
          <cell r="AJ219">
            <v>4</v>
          </cell>
          <cell r="AX219">
            <v>31.5</v>
          </cell>
          <cell r="AY219">
            <v>33</v>
          </cell>
          <cell r="AZ219">
            <v>13.4</v>
          </cell>
          <cell r="BI219">
            <v>0.81</v>
          </cell>
        </row>
        <row r="220">
          <cell r="D220" t="str">
            <v>李蕙如</v>
          </cell>
          <cell r="E220" t="str">
            <v>B102</v>
          </cell>
          <cell r="F220">
            <v>1120405</v>
          </cell>
          <cell r="G220">
            <v>6.2</v>
          </cell>
          <cell r="H220">
            <v>3.92</v>
          </cell>
          <cell r="I220">
            <v>12.3</v>
          </cell>
          <cell r="J220">
            <v>36.5</v>
          </cell>
          <cell r="K220">
            <v>93.1</v>
          </cell>
          <cell r="L220">
            <v>164</v>
          </cell>
          <cell r="N220">
            <v>4.3</v>
          </cell>
          <cell r="O220">
            <v>5</v>
          </cell>
          <cell r="P220">
            <v>5</v>
          </cell>
          <cell r="Q220">
            <v>48</v>
          </cell>
          <cell r="R220">
            <v>0.6</v>
          </cell>
          <cell r="Y220">
            <v>81</v>
          </cell>
          <cell r="Z220">
            <v>13</v>
          </cell>
          <cell r="AC220">
            <v>9.1999999999999993</v>
          </cell>
          <cell r="AD220">
            <v>6.9</v>
          </cell>
          <cell r="AE220">
            <v>137</v>
          </cell>
          <cell r="AF220">
            <v>4.2</v>
          </cell>
          <cell r="AH220">
            <v>9.6</v>
          </cell>
          <cell r="AJ220">
            <v>7</v>
          </cell>
          <cell r="AX220">
            <v>31.4</v>
          </cell>
          <cell r="AY220">
            <v>33.700000000000003</v>
          </cell>
          <cell r="AZ220">
            <v>12.7</v>
          </cell>
          <cell r="BI220">
            <v>0.84</v>
          </cell>
        </row>
        <row r="221">
          <cell r="D221" t="str">
            <v>邵美娥</v>
          </cell>
          <cell r="E221" t="str">
            <v>B103</v>
          </cell>
          <cell r="F221">
            <v>1120407</v>
          </cell>
          <cell r="G221">
            <v>7.66</v>
          </cell>
          <cell r="H221">
            <v>3.24</v>
          </cell>
          <cell r="I221">
            <v>10.4</v>
          </cell>
          <cell r="J221">
            <v>32</v>
          </cell>
          <cell r="K221">
            <v>98.8</v>
          </cell>
          <cell r="L221">
            <v>143</v>
          </cell>
          <cell r="N221">
            <v>3.9</v>
          </cell>
          <cell r="O221">
            <v>13</v>
          </cell>
          <cell r="P221">
            <v>6</v>
          </cell>
          <cell r="Q221">
            <v>50</v>
          </cell>
          <cell r="R221">
            <v>0.6</v>
          </cell>
          <cell r="Y221">
            <v>95</v>
          </cell>
          <cell r="Z221">
            <v>24</v>
          </cell>
          <cell r="AC221">
            <v>10.29</v>
          </cell>
          <cell r="AD221">
            <v>8</v>
          </cell>
          <cell r="AE221">
            <v>139</v>
          </cell>
          <cell r="AF221">
            <v>4.7</v>
          </cell>
          <cell r="AG221">
            <v>99</v>
          </cell>
          <cell r="AH221">
            <v>8.5</v>
          </cell>
          <cell r="AJ221">
            <v>4.8</v>
          </cell>
          <cell r="AW221">
            <v>99</v>
          </cell>
          <cell r="AX221">
            <v>32.1</v>
          </cell>
          <cell r="AY221">
            <v>32.5</v>
          </cell>
          <cell r="AZ221">
            <v>13.6</v>
          </cell>
          <cell r="BI221">
            <v>0.75</v>
          </cell>
        </row>
        <row r="222">
          <cell r="D222" t="str">
            <v>錢琴妹</v>
          </cell>
          <cell r="E222" t="str">
            <v>B105</v>
          </cell>
          <cell r="F222">
            <v>1120405</v>
          </cell>
          <cell r="G222">
            <v>3.98</v>
          </cell>
          <cell r="H222">
            <v>3.34</v>
          </cell>
          <cell r="I222">
            <v>11.4</v>
          </cell>
          <cell r="J222">
            <v>35.1</v>
          </cell>
          <cell r="K222">
            <v>105.1</v>
          </cell>
          <cell r="L222">
            <v>177</v>
          </cell>
          <cell r="N222">
            <v>4.2</v>
          </cell>
          <cell r="O222">
            <v>22</v>
          </cell>
          <cell r="P222">
            <v>19</v>
          </cell>
          <cell r="Q222">
            <v>100</v>
          </cell>
          <cell r="R222">
            <v>0.6</v>
          </cell>
          <cell r="Y222">
            <v>73</v>
          </cell>
          <cell r="Z222">
            <v>14</v>
          </cell>
          <cell r="AC222">
            <v>9.36</v>
          </cell>
          <cell r="AD222">
            <v>8.6</v>
          </cell>
          <cell r="AE222">
            <v>138</v>
          </cell>
          <cell r="AF222">
            <v>4.5</v>
          </cell>
          <cell r="AH222">
            <v>7.4</v>
          </cell>
          <cell r="AJ222">
            <v>5</v>
          </cell>
          <cell r="AX222">
            <v>34.1</v>
          </cell>
          <cell r="AY222">
            <v>32.5</v>
          </cell>
          <cell r="AZ222">
            <v>14</v>
          </cell>
          <cell r="BI222">
            <v>0.81</v>
          </cell>
        </row>
        <row r="223">
          <cell r="D223" t="str">
            <v>陳慧玫</v>
          </cell>
          <cell r="E223" t="str">
            <v>B106</v>
          </cell>
          <cell r="F223">
            <v>1120405</v>
          </cell>
          <cell r="G223">
            <v>5.18</v>
          </cell>
          <cell r="H223">
            <v>5.63</v>
          </cell>
          <cell r="I223">
            <v>12</v>
          </cell>
          <cell r="J223">
            <v>38.700000000000003</v>
          </cell>
          <cell r="K223">
            <v>68.7</v>
          </cell>
          <cell r="L223">
            <v>223</v>
          </cell>
          <cell r="N223">
            <v>4.0999999999999996</v>
          </cell>
          <cell r="O223">
            <v>13</v>
          </cell>
          <cell r="P223">
            <v>10</v>
          </cell>
          <cell r="Q223">
            <v>61</v>
          </cell>
          <cell r="R223">
            <v>0.4</v>
          </cell>
          <cell r="Y223">
            <v>98</v>
          </cell>
          <cell r="Z223">
            <v>22</v>
          </cell>
          <cell r="AC223">
            <v>13.67</v>
          </cell>
          <cell r="AD223">
            <v>10.6</v>
          </cell>
          <cell r="AE223">
            <v>141</v>
          </cell>
          <cell r="AF223">
            <v>4.3</v>
          </cell>
          <cell r="AG223">
            <v>99</v>
          </cell>
          <cell r="AH223">
            <v>10</v>
          </cell>
          <cell r="AJ223">
            <v>6.5</v>
          </cell>
          <cell r="AW223">
            <v>99</v>
          </cell>
          <cell r="AX223">
            <v>21.3</v>
          </cell>
          <cell r="AY223">
            <v>31</v>
          </cell>
          <cell r="AZ223">
            <v>15.8</v>
          </cell>
          <cell r="BI223">
            <v>0.78</v>
          </cell>
        </row>
        <row r="224">
          <cell r="D224" t="str">
            <v>張鈞傑</v>
          </cell>
          <cell r="E224" t="str">
            <v>B107</v>
          </cell>
          <cell r="F224">
            <v>1120405</v>
          </cell>
          <cell r="G224">
            <v>6.45</v>
          </cell>
          <cell r="H224">
            <v>3.73</v>
          </cell>
          <cell r="I224">
            <v>10.7</v>
          </cell>
          <cell r="J224">
            <v>32.1</v>
          </cell>
          <cell r="K224">
            <v>86.1</v>
          </cell>
          <cell r="L224">
            <v>228</v>
          </cell>
          <cell r="N224">
            <v>4.3</v>
          </cell>
          <cell r="O224">
            <v>9</v>
          </cell>
          <cell r="P224">
            <v>8</v>
          </cell>
          <cell r="Q224">
            <v>52</v>
          </cell>
          <cell r="R224">
            <v>0.7</v>
          </cell>
          <cell r="Y224">
            <v>96</v>
          </cell>
          <cell r="Z224">
            <v>26</v>
          </cell>
          <cell r="AC224">
            <v>10.07</v>
          </cell>
          <cell r="AD224">
            <v>6.4</v>
          </cell>
          <cell r="AE224">
            <v>135</v>
          </cell>
          <cell r="AF224">
            <v>6.6</v>
          </cell>
          <cell r="AG224">
            <v>97</v>
          </cell>
          <cell r="AH224">
            <v>9.1</v>
          </cell>
          <cell r="AJ224">
            <v>4.8</v>
          </cell>
          <cell r="AW224">
            <v>97</v>
          </cell>
          <cell r="AX224">
            <v>28.7</v>
          </cell>
          <cell r="AY224">
            <v>33.299999999999997</v>
          </cell>
          <cell r="AZ224">
            <v>12.3</v>
          </cell>
          <cell r="BI224">
            <v>0.73</v>
          </cell>
        </row>
        <row r="225">
          <cell r="D225" t="str">
            <v>陳秀梅</v>
          </cell>
          <cell r="E225" t="str">
            <v>B201</v>
          </cell>
          <cell r="F225">
            <v>1120405</v>
          </cell>
          <cell r="G225">
            <v>5.93</v>
          </cell>
          <cell r="H225">
            <v>3.25</v>
          </cell>
          <cell r="I225">
            <v>10.4</v>
          </cell>
          <cell r="J225">
            <v>30.8</v>
          </cell>
          <cell r="K225">
            <v>94.8</v>
          </cell>
          <cell r="L225">
            <v>157</v>
          </cell>
          <cell r="N225">
            <v>3.7</v>
          </cell>
          <cell r="O225">
            <v>12</v>
          </cell>
          <cell r="P225">
            <v>12</v>
          </cell>
          <cell r="Q225">
            <v>82</v>
          </cell>
          <cell r="R225">
            <v>0.9</v>
          </cell>
          <cell r="Y225">
            <v>97</v>
          </cell>
          <cell r="Z225">
            <v>20</v>
          </cell>
          <cell r="AC225">
            <v>7.24</v>
          </cell>
          <cell r="AD225">
            <v>7.5</v>
          </cell>
          <cell r="AE225">
            <v>136</v>
          </cell>
          <cell r="AF225">
            <v>4.0999999999999996</v>
          </cell>
          <cell r="AG225">
            <v>97</v>
          </cell>
          <cell r="AH225">
            <v>9.5</v>
          </cell>
          <cell r="AJ225">
            <v>5.6</v>
          </cell>
          <cell r="AW225">
            <v>97</v>
          </cell>
          <cell r="AX225">
            <v>32</v>
          </cell>
          <cell r="AY225">
            <v>33.799999999999997</v>
          </cell>
          <cell r="AZ225">
            <v>13.2</v>
          </cell>
          <cell r="BI225">
            <v>0.79</v>
          </cell>
        </row>
        <row r="226">
          <cell r="D226" t="str">
            <v>吳文達</v>
          </cell>
          <cell r="E226" t="str">
            <v>B202</v>
          </cell>
          <cell r="F226">
            <v>1120405</v>
          </cell>
          <cell r="G226">
            <v>6.94</v>
          </cell>
          <cell r="H226">
            <v>3.82</v>
          </cell>
          <cell r="I226">
            <v>11.4</v>
          </cell>
          <cell r="J226">
            <v>33.9</v>
          </cell>
          <cell r="K226">
            <v>88.7</v>
          </cell>
          <cell r="L226">
            <v>169</v>
          </cell>
          <cell r="N226">
            <v>4.0999999999999996</v>
          </cell>
          <cell r="O226">
            <v>25</v>
          </cell>
          <cell r="P226">
            <v>19</v>
          </cell>
          <cell r="Q226">
            <v>47</v>
          </cell>
          <cell r="R226">
            <v>0.9</v>
          </cell>
          <cell r="Y226">
            <v>89</v>
          </cell>
          <cell r="Z226">
            <v>22</v>
          </cell>
          <cell r="AC226">
            <v>9.73</v>
          </cell>
          <cell r="AD226">
            <v>7.1</v>
          </cell>
          <cell r="AE226">
            <v>139</v>
          </cell>
          <cell r="AF226">
            <v>5.7</v>
          </cell>
          <cell r="AG226">
            <v>100</v>
          </cell>
          <cell r="AH226">
            <v>10.1</v>
          </cell>
          <cell r="AJ226">
            <v>5.8</v>
          </cell>
          <cell r="AW226">
            <v>100</v>
          </cell>
          <cell r="AX226">
            <v>29.8</v>
          </cell>
          <cell r="AY226">
            <v>33.6</v>
          </cell>
          <cell r="AZ226">
            <v>13.7</v>
          </cell>
          <cell r="BI226">
            <v>0.75</v>
          </cell>
        </row>
        <row r="227">
          <cell r="D227" t="str">
            <v>黃淑玲</v>
          </cell>
          <cell r="E227" t="str">
            <v>B203</v>
          </cell>
          <cell r="F227">
            <v>1120405</v>
          </cell>
          <cell r="G227">
            <v>5.99</v>
          </cell>
          <cell r="H227">
            <v>3.55</v>
          </cell>
          <cell r="I227">
            <v>11</v>
          </cell>
          <cell r="J227">
            <v>33.700000000000003</v>
          </cell>
          <cell r="K227">
            <v>94.9</v>
          </cell>
          <cell r="L227">
            <v>237</v>
          </cell>
          <cell r="N227">
            <v>4.0999999999999996</v>
          </cell>
          <cell r="O227">
            <v>6</v>
          </cell>
          <cell r="P227">
            <v>8</v>
          </cell>
          <cell r="Q227">
            <v>79</v>
          </cell>
          <cell r="R227">
            <v>0.7</v>
          </cell>
          <cell r="Y227">
            <v>59</v>
          </cell>
          <cell r="Z227">
            <v>15</v>
          </cell>
          <cell r="AC227">
            <v>8.32</v>
          </cell>
          <cell r="AD227">
            <v>4.5</v>
          </cell>
          <cell r="AE227">
            <v>139</v>
          </cell>
          <cell r="AF227">
            <v>4.5</v>
          </cell>
          <cell r="AG227">
            <v>95</v>
          </cell>
          <cell r="AH227">
            <v>8.5</v>
          </cell>
          <cell r="AJ227">
            <v>4.5</v>
          </cell>
          <cell r="AW227">
            <v>95</v>
          </cell>
          <cell r="AX227">
            <v>31</v>
          </cell>
          <cell r="AY227">
            <v>32.6</v>
          </cell>
          <cell r="AZ227">
            <v>13.8</v>
          </cell>
          <cell r="BI227">
            <v>0.75</v>
          </cell>
        </row>
        <row r="228">
          <cell r="D228" t="str">
            <v>李鳳英</v>
          </cell>
          <cell r="E228" t="str">
            <v>B205</v>
          </cell>
          <cell r="F228">
            <v>1120403</v>
          </cell>
          <cell r="G228">
            <v>7.22</v>
          </cell>
          <cell r="H228">
            <v>3.56</v>
          </cell>
          <cell r="I228">
            <v>11.2</v>
          </cell>
          <cell r="J228">
            <v>34.9</v>
          </cell>
          <cell r="K228">
            <v>98</v>
          </cell>
          <cell r="L228">
            <v>130</v>
          </cell>
          <cell r="N228">
            <v>3.6</v>
          </cell>
          <cell r="O228">
            <v>8</v>
          </cell>
          <cell r="P228">
            <v>6</v>
          </cell>
          <cell r="Q228">
            <v>137</v>
          </cell>
          <cell r="R228">
            <v>0.5</v>
          </cell>
          <cell r="Y228">
            <v>60</v>
          </cell>
          <cell r="Z228">
            <v>13</v>
          </cell>
          <cell r="AC228">
            <v>4.9000000000000004</v>
          </cell>
          <cell r="AD228">
            <v>5.2</v>
          </cell>
          <cell r="AE228">
            <v>137</v>
          </cell>
          <cell r="AF228">
            <v>5.4</v>
          </cell>
          <cell r="AH228">
            <v>9</v>
          </cell>
          <cell r="AJ228">
            <v>2.7</v>
          </cell>
          <cell r="AX228">
            <v>31.5</v>
          </cell>
          <cell r="AY228">
            <v>32.1</v>
          </cell>
          <cell r="AZ228">
            <v>15.3</v>
          </cell>
          <cell r="BI228">
            <v>0.78</v>
          </cell>
        </row>
        <row r="229">
          <cell r="D229" t="str">
            <v>游榮和</v>
          </cell>
          <cell r="E229" t="str">
            <v>B206</v>
          </cell>
          <cell r="F229">
            <v>1120403</v>
          </cell>
          <cell r="G229">
            <v>5.45</v>
          </cell>
          <cell r="H229">
            <v>2.82</v>
          </cell>
          <cell r="I229">
            <v>9</v>
          </cell>
          <cell r="J229">
            <v>27.6</v>
          </cell>
          <cell r="K229">
            <v>97.9</v>
          </cell>
          <cell r="L229">
            <v>177</v>
          </cell>
          <cell r="N229">
            <v>3.2</v>
          </cell>
          <cell r="O229">
            <v>39</v>
          </cell>
          <cell r="P229">
            <v>27</v>
          </cell>
          <cell r="Q229">
            <v>110</v>
          </cell>
          <cell r="R229">
            <v>0.7</v>
          </cell>
          <cell r="Y229">
            <v>70</v>
          </cell>
          <cell r="Z229">
            <v>18</v>
          </cell>
          <cell r="AC229">
            <v>6.51</v>
          </cell>
          <cell r="AD229">
            <v>6.2</v>
          </cell>
          <cell r="AE229">
            <v>127</v>
          </cell>
          <cell r="AF229">
            <v>3.9</v>
          </cell>
          <cell r="AG229">
            <v>94</v>
          </cell>
          <cell r="AH229">
            <v>7.3</v>
          </cell>
          <cell r="AJ229">
            <v>4.4000000000000004</v>
          </cell>
          <cell r="AW229">
            <v>94</v>
          </cell>
          <cell r="AX229">
            <v>31.9</v>
          </cell>
          <cell r="AY229">
            <v>32.6</v>
          </cell>
          <cell r="AZ229">
            <v>13.4</v>
          </cell>
          <cell r="BI229">
            <v>0.74</v>
          </cell>
        </row>
        <row r="230">
          <cell r="D230" t="str">
            <v>陳德生</v>
          </cell>
          <cell r="E230" t="str">
            <v>B227</v>
          </cell>
          <cell r="F230">
            <v>1120405</v>
          </cell>
          <cell r="G230">
            <v>6.15</v>
          </cell>
          <cell r="H230">
            <v>3.55</v>
          </cell>
          <cell r="I230">
            <v>10.8</v>
          </cell>
          <cell r="J230">
            <v>32.799999999999997</v>
          </cell>
          <cell r="K230">
            <v>92.4</v>
          </cell>
          <cell r="L230">
            <v>109</v>
          </cell>
          <cell r="N230">
            <v>4.4000000000000004</v>
          </cell>
          <cell r="O230">
            <v>19</v>
          </cell>
          <cell r="P230">
            <v>12</v>
          </cell>
          <cell r="Q230">
            <v>83</v>
          </cell>
          <cell r="R230">
            <v>0.5</v>
          </cell>
          <cell r="Y230">
            <v>85</v>
          </cell>
          <cell r="Z230">
            <v>27</v>
          </cell>
          <cell r="AC230">
            <v>9.7899999999999991</v>
          </cell>
          <cell r="AD230">
            <v>8.6999999999999993</v>
          </cell>
          <cell r="AE230">
            <v>140</v>
          </cell>
          <cell r="AF230">
            <v>4.9000000000000004</v>
          </cell>
          <cell r="AG230">
            <v>102</v>
          </cell>
          <cell r="AH230">
            <v>8.3000000000000007</v>
          </cell>
          <cell r="AJ230">
            <v>5</v>
          </cell>
          <cell r="AW230">
            <v>102</v>
          </cell>
          <cell r="AX230">
            <v>30.4</v>
          </cell>
          <cell r="AY230">
            <v>32.9</v>
          </cell>
          <cell r="AZ230">
            <v>14</v>
          </cell>
          <cell r="BI230">
            <v>0.68</v>
          </cell>
        </row>
        <row r="231">
          <cell r="D231" t="str">
            <v>藍啟誠</v>
          </cell>
          <cell r="E231" t="str">
            <v>U120</v>
          </cell>
          <cell r="F231">
            <v>1120405</v>
          </cell>
          <cell r="G231">
            <v>6.54</v>
          </cell>
          <cell r="H231">
            <v>3.1</v>
          </cell>
          <cell r="I231">
            <v>9.4</v>
          </cell>
          <cell r="J231">
            <v>28.7</v>
          </cell>
          <cell r="K231">
            <v>92.6</v>
          </cell>
          <cell r="L231">
            <v>253</v>
          </cell>
          <cell r="N231">
            <v>4.2</v>
          </cell>
          <cell r="O231">
            <v>13</v>
          </cell>
          <cell r="P231">
            <v>11</v>
          </cell>
          <cell r="Q231">
            <v>57</v>
          </cell>
          <cell r="R231">
            <v>0.4</v>
          </cell>
          <cell r="Y231">
            <v>63</v>
          </cell>
          <cell r="Z231">
            <v>17</v>
          </cell>
          <cell r="AC231">
            <v>8.4700000000000006</v>
          </cell>
          <cell r="AD231">
            <v>8.3000000000000007</v>
          </cell>
          <cell r="AE231">
            <v>143</v>
          </cell>
          <cell r="AF231">
            <v>4.7</v>
          </cell>
          <cell r="AG231">
            <v>102</v>
          </cell>
          <cell r="AH231">
            <v>8.8000000000000007</v>
          </cell>
          <cell r="AJ231">
            <v>4.0999999999999996</v>
          </cell>
          <cell r="AW231">
            <v>102</v>
          </cell>
          <cell r="AX231">
            <v>30.3</v>
          </cell>
          <cell r="AY231">
            <v>32.799999999999997</v>
          </cell>
          <cell r="AZ231">
            <v>13.4</v>
          </cell>
          <cell r="BI231">
            <v>0.73</v>
          </cell>
        </row>
        <row r="232">
          <cell r="D232" t="str">
            <v>簡元章</v>
          </cell>
          <cell r="E232" t="str">
            <v>U133</v>
          </cell>
          <cell r="F232">
            <v>1120405</v>
          </cell>
          <cell r="G232">
            <v>4.4800000000000004</v>
          </cell>
          <cell r="H232">
            <v>4.53</v>
          </cell>
          <cell r="I232">
            <v>13.2</v>
          </cell>
          <cell r="J232">
            <v>40.4</v>
          </cell>
          <cell r="K232">
            <v>89.2</v>
          </cell>
          <cell r="L232">
            <v>177</v>
          </cell>
          <cell r="N232">
            <v>3.7</v>
          </cell>
          <cell r="O232">
            <v>16</v>
          </cell>
          <cell r="P232">
            <v>12</v>
          </cell>
          <cell r="Q232">
            <v>131</v>
          </cell>
          <cell r="R232">
            <v>0.6</v>
          </cell>
          <cell r="Y232">
            <v>74</v>
          </cell>
          <cell r="Z232">
            <v>18</v>
          </cell>
          <cell r="AC232">
            <v>7.6</v>
          </cell>
          <cell r="AD232">
            <v>5.8</v>
          </cell>
          <cell r="AE232">
            <v>138</v>
          </cell>
          <cell r="AF232">
            <v>4.0999999999999996</v>
          </cell>
          <cell r="AH232">
            <v>8.8000000000000007</v>
          </cell>
          <cell r="AJ232">
            <v>4.2</v>
          </cell>
          <cell r="AX232">
            <v>29.1</v>
          </cell>
          <cell r="AY232">
            <v>32.700000000000003</v>
          </cell>
          <cell r="AZ232">
            <v>14.1</v>
          </cell>
          <cell r="BI232">
            <v>0.76</v>
          </cell>
        </row>
        <row r="233">
          <cell r="D233" t="str">
            <v>呂芳雄</v>
          </cell>
          <cell r="E233" t="str">
            <v>U135</v>
          </cell>
          <cell r="F233">
            <v>1120405</v>
          </cell>
          <cell r="G233">
            <v>3.58</v>
          </cell>
          <cell r="H233">
            <v>3.5</v>
          </cell>
          <cell r="I233">
            <v>11.2</v>
          </cell>
          <cell r="J233">
            <v>35.200000000000003</v>
          </cell>
          <cell r="K233">
            <v>100.6</v>
          </cell>
          <cell r="L233">
            <v>108</v>
          </cell>
          <cell r="N233">
            <v>3.8</v>
          </cell>
          <cell r="O233">
            <v>16</v>
          </cell>
          <cell r="P233">
            <v>9</v>
          </cell>
          <cell r="Q233">
            <v>64</v>
          </cell>
          <cell r="R233">
            <v>0.5</v>
          </cell>
          <cell r="Y233">
            <v>53</v>
          </cell>
          <cell r="Z233">
            <v>10</v>
          </cell>
          <cell r="AC233">
            <v>6.48</v>
          </cell>
          <cell r="AD233">
            <v>5.0999999999999996</v>
          </cell>
          <cell r="AE233">
            <v>140</v>
          </cell>
          <cell r="AF233">
            <v>5.3</v>
          </cell>
          <cell r="AG233">
            <v>101</v>
          </cell>
          <cell r="AH233">
            <v>9.1</v>
          </cell>
          <cell r="AJ233">
            <v>2.7</v>
          </cell>
          <cell r="AW233">
            <v>101</v>
          </cell>
          <cell r="AX233">
            <v>32</v>
          </cell>
          <cell r="AY233">
            <v>31.8</v>
          </cell>
          <cell r="AZ233">
            <v>12.8</v>
          </cell>
          <cell r="BI233">
            <v>0.81</v>
          </cell>
        </row>
        <row r="234">
          <cell r="D234" t="str">
            <v>游秀蘭</v>
          </cell>
          <cell r="E234" t="str">
            <v>U141</v>
          </cell>
          <cell r="F234">
            <v>1120405</v>
          </cell>
          <cell r="G234">
            <v>5.25</v>
          </cell>
          <cell r="H234">
            <v>3.19</v>
          </cell>
          <cell r="I234">
            <v>10.7</v>
          </cell>
          <cell r="J234">
            <v>32.9</v>
          </cell>
          <cell r="K234">
            <v>103.1</v>
          </cell>
          <cell r="L234">
            <v>164</v>
          </cell>
          <cell r="N234">
            <v>3.8</v>
          </cell>
          <cell r="O234">
            <v>21</v>
          </cell>
          <cell r="P234">
            <v>13</v>
          </cell>
          <cell r="Q234">
            <v>66</v>
          </cell>
          <cell r="R234">
            <v>0.9</v>
          </cell>
          <cell r="Y234">
            <v>72</v>
          </cell>
          <cell r="Z234">
            <v>15</v>
          </cell>
          <cell r="AC234">
            <v>8.51</v>
          </cell>
          <cell r="AD234">
            <v>5.5</v>
          </cell>
          <cell r="AE234">
            <v>141</v>
          </cell>
          <cell r="AF234">
            <v>5.0999999999999996</v>
          </cell>
          <cell r="AH234">
            <v>10</v>
          </cell>
          <cell r="AJ234">
            <v>5.2</v>
          </cell>
          <cell r="AX234">
            <v>33.5</v>
          </cell>
          <cell r="AY234">
            <v>32.5</v>
          </cell>
          <cell r="AZ234">
            <v>13.4</v>
          </cell>
          <cell r="BI234">
            <v>0.79</v>
          </cell>
        </row>
        <row r="235">
          <cell r="D235" t="str">
            <v>李素勤</v>
          </cell>
          <cell r="E235" t="str">
            <v>U140</v>
          </cell>
          <cell r="F235">
            <v>1120405</v>
          </cell>
          <cell r="G235">
            <v>4.71</v>
          </cell>
          <cell r="H235">
            <v>3</v>
          </cell>
          <cell r="I235">
            <v>10.5</v>
          </cell>
          <cell r="J235">
            <v>32</v>
          </cell>
          <cell r="K235">
            <v>106.7</v>
          </cell>
          <cell r="L235">
            <v>135</v>
          </cell>
          <cell r="N235">
            <v>3.6</v>
          </cell>
          <cell r="O235">
            <v>28</v>
          </cell>
          <cell r="P235">
            <v>21</v>
          </cell>
          <cell r="Q235">
            <v>101</v>
          </cell>
          <cell r="R235">
            <v>0.7</v>
          </cell>
          <cell r="Y235">
            <v>54</v>
          </cell>
          <cell r="Z235">
            <v>8</v>
          </cell>
          <cell r="AC235">
            <v>6.38</v>
          </cell>
          <cell r="AD235">
            <v>4.7</v>
          </cell>
          <cell r="AE235">
            <v>139</v>
          </cell>
          <cell r="AF235">
            <v>3.5</v>
          </cell>
          <cell r="AH235">
            <v>8.5</v>
          </cell>
          <cell r="AJ235">
            <v>3.7</v>
          </cell>
          <cell r="AX235">
            <v>35</v>
          </cell>
          <cell r="AY235">
            <v>32.799999999999997</v>
          </cell>
          <cell r="AZ235">
            <v>15.3</v>
          </cell>
          <cell r="BI235">
            <v>0.85</v>
          </cell>
        </row>
        <row r="236">
          <cell r="D236" t="str">
            <v>黃昭明</v>
          </cell>
          <cell r="E236" t="str">
            <v>U201</v>
          </cell>
          <cell r="F236">
            <v>1120405</v>
          </cell>
          <cell r="G236">
            <v>6.05</v>
          </cell>
          <cell r="H236">
            <v>4.08</v>
          </cell>
          <cell r="I236">
            <v>12.6</v>
          </cell>
          <cell r="J236">
            <v>38.200000000000003</v>
          </cell>
          <cell r="K236">
            <v>93.6</v>
          </cell>
          <cell r="L236">
            <v>111</v>
          </cell>
          <cell r="N236">
            <v>3.9</v>
          </cell>
          <cell r="O236">
            <v>19</v>
          </cell>
          <cell r="P236">
            <v>21</v>
          </cell>
          <cell r="Q236">
            <v>37</v>
          </cell>
          <cell r="R236">
            <v>0.6</v>
          </cell>
          <cell r="Y236">
            <v>76</v>
          </cell>
          <cell r="Z236">
            <v>15</v>
          </cell>
          <cell r="AC236">
            <v>10.039999999999999</v>
          </cell>
          <cell r="AD236">
            <v>6.9</v>
          </cell>
          <cell r="AE236">
            <v>139</v>
          </cell>
          <cell r="AF236">
            <v>4.9000000000000004</v>
          </cell>
          <cell r="AH236">
            <v>9.8000000000000007</v>
          </cell>
          <cell r="AJ236">
            <v>6.4</v>
          </cell>
          <cell r="AX236">
            <v>30.9</v>
          </cell>
          <cell r="AY236">
            <v>33</v>
          </cell>
          <cell r="AZ236">
            <v>14.7</v>
          </cell>
          <cell r="BI236">
            <v>0.8</v>
          </cell>
        </row>
        <row r="237">
          <cell r="D237" t="str">
            <v>胡秋玲</v>
          </cell>
          <cell r="E237" t="str">
            <v>U231</v>
          </cell>
          <cell r="F237">
            <v>1120405</v>
          </cell>
          <cell r="G237">
            <v>3.98</v>
          </cell>
          <cell r="H237">
            <v>3.2</v>
          </cell>
          <cell r="I237">
            <v>9.4</v>
          </cell>
          <cell r="J237">
            <v>28.8</v>
          </cell>
          <cell r="K237">
            <v>90</v>
          </cell>
          <cell r="L237">
            <v>140</v>
          </cell>
          <cell r="N237">
            <v>3.8</v>
          </cell>
          <cell r="O237">
            <v>15</v>
          </cell>
          <cell r="P237">
            <v>17</v>
          </cell>
          <cell r="Q237">
            <v>41</v>
          </cell>
          <cell r="R237">
            <v>0.6</v>
          </cell>
          <cell r="Y237">
            <v>67</v>
          </cell>
          <cell r="Z237">
            <v>12</v>
          </cell>
          <cell r="AC237">
            <v>7.86</v>
          </cell>
          <cell r="AD237">
            <v>6.5</v>
          </cell>
          <cell r="AE237">
            <v>142</v>
          </cell>
          <cell r="AF237">
            <v>3.4</v>
          </cell>
          <cell r="AH237">
            <v>7.8</v>
          </cell>
          <cell r="AJ237">
            <v>6.1</v>
          </cell>
          <cell r="AX237">
            <v>29.4</v>
          </cell>
          <cell r="AY237">
            <v>32.6</v>
          </cell>
          <cell r="AZ237">
            <v>13.4</v>
          </cell>
          <cell r="BI237">
            <v>0.82</v>
          </cell>
        </row>
        <row r="238">
          <cell r="D238" t="str">
            <v>胡世忠</v>
          </cell>
          <cell r="E238" t="str">
            <v>U232</v>
          </cell>
          <cell r="F238">
            <v>1120405</v>
          </cell>
          <cell r="G238">
            <v>6.09</v>
          </cell>
          <cell r="H238">
            <v>4.0999999999999996</v>
          </cell>
          <cell r="I238">
            <v>12.7</v>
          </cell>
          <cell r="J238">
            <v>37.4</v>
          </cell>
          <cell r="K238">
            <v>91.2</v>
          </cell>
          <cell r="L238">
            <v>146</v>
          </cell>
          <cell r="N238">
            <v>4.3</v>
          </cell>
          <cell r="O238">
            <v>16</v>
          </cell>
          <cell r="P238">
            <v>15</v>
          </cell>
          <cell r="Q238">
            <v>53</v>
          </cell>
          <cell r="R238">
            <v>0.6</v>
          </cell>
          <cell r="Y238">
            <v>68</v>
          </cell>
          <cell r="Z238">
            <v>15</v>
          </cell>
          <cell r="AC238">
            <v>9.7100000000000009</v>
          </cell>
          <cell r="AD238">
            <v>7</v>
          </cell>
          <cell r="AE238">
            <v>137</v>
          </cell>
          <cell r="AF238">
            <v>4.5999999999999996</v>
          </cell>
          <cell r="AH238">
            <v>9.4</v>
          </cell>
          <cell r="AJ238">
            <v>2.9</v>
          </cell>
          <cell r="AX238">
            <v>31</v>
          </cell>
          <cell r="AY238">
            <v>34</v>
          </cell>
          <cell r="AZ238">
            <v>13.8</v>
          </cell>
          <cell r="BI238">
            <v>0.78</v>
          </cell>
        </row>
        <row r="239">
          <cell r="D239" t="str">
            <v>劉思玉</v>
          </cell>
          <cell r="E239" t="str">
            <v>U235</v>
          </cell>
          <cell r="F239">
            <v>1120405</v>
          </cell>
          <cell r="G239">
            <v>7.95</v>
          </cell>
          <cell r="H239">
            <v>3.62</v>
          </cell>
          <cell r="I239">
            <v>10.6</v>
          </cell>
          <cell r="J239">
            <v>32.200000000000003</v>
          </cell>
          <cell r="K239">
            <v>89</v>
          </cell>
          <cell r="L239">
            <v>182</v>
          </cell>
          <cell r="N239">
            <v>3.4</v>
          </cell>
          <cell r="O239">
            <v>9</v>
          </cell>
          <cell r="P239">
            <v>10</v>
          </cell>
          <cell r="Q239">
            <v>70</v>
          </cell>
          <cell r="R239">
            <v>0.6</v>
          </cell>
          <cell r="Y239">
            <v>95</v>
          </cell>
          <cell r="Z239">
            <v>28</v>
          </cell>
          <cell r="AC239">
            <v>10.49</v>
          </cell>
          <cell r="AD239">
            <v>8.1</v>
          </cell>
          <cell r="AE239">
            <v>135</v>
          </cell>
          <cell r="AF239">
            <v>4.3</v>
          </cell>
          <cell r="AG239">
            <v>95</v>
          </cell>
          <cell r="AH239">
            <v>9.1999999999999993</v>
          </cell>
          <cell r="AJ239">
            <v>7.7</v>
          </cell>
          <cell r="AW239">
            <v>95</v>
          </cell>
          <cell r="AX239">
            <v>29.3</v>
          </cell>
          <cell r="AY239">
            <v>32.9</v>
          </cell>
          <cell r="AZ239">
            <v>12.2</v>
          </cell>
          <cell r="BI239">
            <v>0.71</v>
          </cell>
        </row>
        <row r="240">
          <cell r="D240" t="str">
            <v>黃鳳仙</v>
          </cell>
          <cell r="E240" t="str">
            <v>U245</v>
          </cell>
          <cell r="F240">
            <v>1120405</v>
          </cell>
          <cell r="G240">
            <v>3.87</v>
          </cell>
          <cell r="H240">
            <v>3.26</v>
          </cell>
          <cell r="I240">
            <v>8.9</v>
          </cell>
          <cell r="J240">
            <v>28.4</v>
          </cell>
          <cell r="K240">
            <v>87.1</v>
          </cell>
          <cell r="L240">
            <v>205</v>
          </cell>
          <cell r="N240">
            <v>3.4</v>
          </cell>
          <cell r="O240">
            <v>13</v>
          </cell>
          <cell r="P240">
            <v>10</v>
          </cell>
          <cell r="Q240">
            <v>92</v>
          </cell>
          <cell r="R240">
            <v>0.5</v>
          </cell>
          <cell r="Y240">
            <v>88</v>
          </cell>
          <cell r="Z240">
            <v>26</v>
          </cell>
          <cell r="AC240">
            <v>4.8600000000000003</v>
          </cell>
          <cell r="AD240">
            <v>8.1</v>
          </cell>
          <cell r="AE240">
            <v>137</v>
          </cell>
          <cell r="AF240">
            <v>4.7</v>
          </cell>
          <cell r="AG240">
            <v>101</v>
          </cell>
          <cell r="AH240">
            <v>8</v>
          </cell>
          <cell r="AJ240">
            <v>6.6</v>
          </cell>
          <cell r="AW240">
            <v>101</v>
          </cell>
          <cell r="AX240">
            <v>27.3</v>
          </cell>
          <cell r="AY240">
            <v>31.3</v>
          </cell>
          <cell r="AZ240">
            <v>16.899999999999999</v>
          </cell>
          <cell r="BI240">
            <v>0.7</v>
          </cell>
        </row>
        <row r="241">
          <cell r="D241" t="str">
            <v>江泉源</v>
          </cell>
          <cell r="E241" t="str">
            <v>U241</v>
          </cell>
          <cell r="F241">
            <v>1120403</v>
          </cell>
          <cell r="G241">
            <v>7.28</v>
          </cell>
          <cell r="H241">
            <v>3.42</v>
          </cell>
          <cell r="I241">
            <v>11.5</v>
          </cell>
          <cell r="J241">
            <v>34.200000000000003</v>
          </cell>
          <cell r="K241">
            <v>100</v>
          </cell>
          <cell r="L241">
            <v>171</v>
          </cell>
          <cell r="N241">
            <v>4.2</v>
          </cell>
          <cell r="O241">
            <v>12</v>
          </cell>
          <cell r="P241">
            <v>9</v>
          </cell>
          <cell r="Q241">
            <v>72</v>
          </cell>
          <cell r="R241">
            <v>0.4</v>
          </cell>
          <cell r="Y241">
            <v>62</v>
          </cell>
          <cell r="Z241">
            <v>19</v>
          </cell>
          <cell r="AC241">
            <v>10.44</v>
          </cell>
          <cell r="AD241">
            <v>7.1</v>
          </cell>
          <cell r="AE241">
            <v>139</v>
          </cell>
          <cell r="AF241">
            <v>5.0999999999999996</v>
          </cell>
          <cell r="AG241">
            <v>102</v>
          </cell>
          <cell r="AH241">
            <v>8.6999999999999993</v>
          </cell>
          <cell r="AJ241">
            <v>3.8</v>
          </cell>
          <cell r="AW241">
            <v>102</v>
          </cell>
          <cell r="AX241">
            <v>33.6</v>
          </cell>
          <cell r="AY241">
            <v>33.6</v>
          </cell>
          <cell r="AZ241">
            <v>12.7</v>
          </cell>
          <cell r="BI241">
            <v>0.69</v>
          </cell>
        </row>
        <row r="242">
          <cell r="D242" t="str">
            <v>蘇登郎</v>
          </cell>
          <cell r="E242" t="str">
            <v>U521</v>
          </cell>
          <cell r="F242">
            <v>1120406</v>
          </cell>
          <cell r="G242">
            <v>5.07</v>
          </cell>
          <cell r="H242">
            <v>2.4</v>
          </cell>
          <cell r="I242">
            <v>9</v>
          </cell>
          <cell r="J242">
            <v>25.8</v>
          </cell>
          <cell r="K242">
            <v>107.5</v>
          </cell>
          <cell r="L242">
            <v>130</v>
          </cell>
          <cell r="N242">
            <v>3.7</v>
          </cell>
          <cell r="O242">
            <v>16</v>
          </cell>
          <cell r="P242">
            <v>16</v>
          </cell>
          <cell r="Q242">
            <v>80</v>
          </cell>
          <cell r="R242">
            <v>0.6</v>
          </cell>
          <cell r="Y242">
            <v>80</v>
          </cell>
          <cell r="Z242">
            <v>23</v>
          </cell>
          <cell r="AC242">
            <v>7.88</v>
          </cell>
          <cell r="AD242">
            <v>6.8</v>
          </cell>
          <cell r="AE242">
            <v>135</v>
          </cell>
          <cell r="AF242">
            <v>3.7</v>
          </cell>
          <cell r="AG242">
            <v>98</v>
          </cell>
          <cell r="AH242">
            <v>8.6</v>
          </cell>
          <cell r="AJ242">
            <v>4.7</v>
          </cell>
          <cell r="AW242">
            <v>98</v>
          </cell>
          <cell r="AX242">
            <v>37.5</v>
          </cell>
          <cell r="AY242">
            <v>34.9</v>
          </cell>
          <cell r="AZ242">
            <v>15.6</v>
          </cell>
          <cell r="BI242">
            <v>0.71</v>
          </cell>
        </row>
        <row r="243">
          <cell r="D243" t="str">
            <v>李麗子</v>
          </cell>
          <cell r="E243" t="str">
            <v>U226</v>
          </cell>
          <cell r="F243">
            <v>1120404</v>
          </cell>
          <cell r="G243">
            <v>6.95</v>
          </cell>
          <cell r="H243">
            <v>3.19</v>
          </cell>
          <cell r="I243">
            <v>10</v>
          </cell>
          <cell r="J243">
            <v>31.6</v>
          </cell>
          <cell r="K243">
            <v>99.1</v>
          </cell>
          <cell r="L243">
            <v>199</v>
          </cell>
          <cell r="N243">
            <v>4.0999999999999996</v>
          </cell>
          <cell r="O243">
            <v>8</v>
          </cell>
          <cell r="P243">
            <v>6</v>
          </cell>
          <cell r="Q243">
            <v>60</v>
          </cell>
          <cell r="R243">
            <v>0.7</v>
          </cell>
          <cell r="Y243">
            <v>85</v>
          </cell>
          <cell r="Z243">
            <v>17</v>
          </cell>
          <cell r="AC243">
            <v>10.46</v>
          </cell>
          <cell r="AD243">
            <v>9.1999999999999993</v>
          </cell>
          <cell r="AE243">
            <v>141</v>
          </cell>
          <cell r="AF243">
            <v>4.5</v>
          </cell>
          <cell r="AG243">
            <v>100</v>
          </cell>
          <cell r="AH243">
            <v>9.5</v>
          </cell>
          <cell r="AJ243">
            <v>4.0999999999999996</v>
          </cell>
          <cell r="AW243">
            <v>100</v>
          </cell>
          <cell r="AX243">
            <v>31.3</v>
          </cell>
          <cell r="AY243">
            <v>31.6</v>
          </cell>
          <cell r="AZ243">
            <v>13.9</v>
          </cell>
          <cell r="BI243">
            <v>0.8</v>
          </cell>
        </row>
        <row r="244">
          <cell r="D244" t="str">
            <v>林玉花</v>
          </cell>
          <cell r="E244" t="str">
            <v>U230</v>
          </cell>
          <cell r="F244">
            <v>1120405</v>
          </cell>
          <cell r="G244">
            <v>7.81</v>
          </cell>
          <cell r="H244">
            <v>3.36</v>
          </cell>
          <cell r="I244">
            <v>10.9</v>
          </cell>
          <cell r="J244">
            <v>31.9</v>
          </cell>
          <cell r="K244">
            <v>94.9</v>
          </cell>
          <cell r="L244">
            <v>183</v>
          </cell>
          <cell r="N244">
            <v>3.8</v>
          </cell>
          <cell r="O244">
            <v>46</v>
          </cell>
          <cell r="P244">
            <v>65</v>
          </cell>
          <cell r="Q244">
            <v>86</v>
          </cell>
          <cell r="R244">
            <v>0.7</v>
          </cell>
          <cell r="Y244">
            <v>51</v>
          </cell>
          <cell r="Z244">
            <v>10</v>
          </cell>
          <cell r="AC244">
            <v>8.06</v>
          </cell>
          <cell r="AD244">
            <v>9</v>
          </cell>
          <cell r="AE244">
            <v>139</v>
          </cell>
          <cell r="AF244">
            <v>4</v>
          </cell>
          <cell r="AH244">
            <v>9.3000000000000007</v>
          </cell>
          <cell r="AJ244">
            <v>5.5</v>
          </cell>
          <cell r="AX244">
            <v>32.4</v>
          </cell>
          <cell r="AY244">
            <v>34.200000000000003</v>
          </cell>
          <cell r="AZ244">
            <v>13.9</v>
          </cell>
          <cell r="BI244">
            <v>0.8</v>
          </cell>
        </row>
        <row r="245">
          <cell r="D245" t="str">
            <v>王吉豐</v>
          </cell>
          <cell r="E245" t="str">
            <v>U401</v>
          </cell>
          <cell r="F245">
            <v>1120406</v>
          </cell>
          <cell r="G245">
            <v>5.72</v>
          </cell>
          <cell r="H245">
            <v>4.5199999999999996</v>
          </cell>
          <cell r="I245">
            <v>10.1</v>
          </cell>
          <cell r="J245">
            <v>31.8</v>
          </cell>
          <cell r="K245">
            <v>70.400000000000006</v>
          </cell>
          <cell r="L245">
            <v>255</v>
          </cell>
          <cell r="N245">
            <v>4</v>
          </cell>
          <cell r="O245">
            <v>16</v>
          </cell>
          <cell r="P245">
            <v>11</v>
          </cell>
          <cell r="Q245">
            <v>76</v>
          </cell>
          <cell r="R245">
            <v>0.8</v>
          </cell>
          <cell r="Y245">
            <v>86</v>
          </cell>
          <cell r="Z245">
            <v>27</v>
          </cell>
          <cell r="AC245">
            <v>9.9700000000000006</v>
          </cell>
          <cell r="AD245">
            <v>7.7</v>
          </cell>
          <cell r="AE245">
            <v>139</v>
          </cell>
          <cell r="AF245">
            <v>5.7</v>
          </cell>
          <cell r="AG245">
            <v>97</v>
          </cell>
          <cell r="AH245">
            <v>9.4</v>
          </cell>
          <cell r="AJ245">
            <v>3.8</v>
          </cell>
          <cell r="AW245">
            <v>97</v>
          </cell>
          <cell r="AX245">
            <v>22.3</v>
          </cell>
          <cell r="AY245">
            <v>31.8</v>
          </cell>
          <cell r="AZ245">
            <v>18.100000000000001</v>
          </cell>
          <cell r="BI245">
            <v>0.69</v>
          </cell>
        </row>
        <row r="246">
          <cell r="D246" t="str">
            <v>張素真</v>
          </cell>
          <cell r="E246" t="str">
            <v>U426</v>
          </cell>
          <cell r="F246">
            <v>1120406</v>
          </cell>
          <cell r="G246">
            <v>7.56</v>
          </cell>
          <cell r="H246">
            <v>3.34</v>
          </cell>
          <cell r="I246">
            <v>10</v>
          </cell>
          <cell r="J246">
            <v>30.3</v>
          </cell>
          <cell r="K246">
            <v>90.7</v>
          </cell>
          <cell r="L246">
            <v>169</v>
          </cell>
          <cell r="N246">
            <v>4</v>
          </cell>
          <cell r="O246">
            <v>11</v>
          </cell>
          <cell r="P246">
            <v>14</v>
          </cell>
          <cell r="Q246">
            <v>65</v>
          </cell>
          <cell r="R246">
            <v>1</v>
          </cell>
          <cell r="Y246">
            <v>76</v>
          </cell>
          <cell r="Z246">
            <v>14</v>
          </cell>
          <cell r="AC246">
            <v>8.14</v>
          </cell>
          <cell r="AD246">
            <v>4.0999999999999996</v>
          </cell>
          <cell r="AE246">
            <v>137</v>
          </cell>
          <cell r="AF246">
            <v>3.8</v>
          </cell>
          <cell r="AH246">
            <v>9.1</v>
          </cell>
          <cell r="AJ246">
            <v>5.5</v>
          </cell>
          <cell r="AX246">
            <v>29.9</v>
          </cell>
          <cell r="AY246">
            <v>33</v>
          </cell>
          <cell r="AZ246">
            <v>13.7</v>
          </cell>
          <cell r="BI246">
            <v>0.82</v>
          </cell>
        </row>
        <row r="247">
          <cell r="D247" t="str">
            <v>葉陳阿香</v>
          </cell>
          <cell r="E247" t="str">
            <v>U427</v>
          </cell>
          <cell r="F247">
            <v>1120406</v>
          </cell>
          <cell r="G247">
            <v>8.0299999999999994</v>
          </cell>
          <cell r="H247">
            <v>4.1100000000000003</v>
          </cell>
          <cell r="I247">
            <v>12.9</v>
          </cell>
          <cell r="J247">
            <v>39.799999999999997</v>
          </cell>
          <cell r="K247">
            <v>96.8</v>
          </cell>
          <cell r="L247">
            <v>150</v>
          </cell>
          <cell r="N247">
            <v>3.9</v>
          </cell>
          <cell r="O247">
            <v>12</v>
          </cell>
          <cell r="P247">
            <v>9</v>
          </cell>
          <cell r="Q247">
            <v>101</v>
          </cell>
          <cell r="R247">
            <v>0.8</v>
          </cell>
          <cell r="Y247">
            <v>69</v>
          </cell>
          <cell r="Z247">
            <v>17</v>
          </cell>
          <cell r="AC247">
            <v>7.82</v>
          </cell>
          <cell r="AD247">
            <v>7</v>
          </cell>
          <cell r="AE247">
            <v>139</v>
          </cell>
          <cell r="AF247">
            <v>4.0999999999999996</v>
          </cell>
          <cell r="AG247">
            <v>101</v>
          </cell>
          <cell r="AH247">
            <v>8.6999999999999993</v>
          </cell>
          <cell r="AJ247">
            <v>3.2</v>
          </cell>
          <cell r="AW247">
            <v>101</v>
          </cell>
          <cell r="AX247">
            <v>31.4</v>
          </cell>
          <cell r="AY247">
            <v>32.4</v>
          </cell>
          <cell r="AZ247">
            <v>13.4</v>
          </cell>
          <cell r="BI247">
            <v>0.75</v>
          </cell>
        </row>
        <row r="248">
          <cell r="D248" t="str">
            <v>楊進美</v>
          </cell>
          <cell r="E248" t="str">
            <v>U525</v>
          </cell>
          <cell r="F248">
            <v>1120406</v>
          </cell>
          <cell r="G248">
            <v>6.16</v>
          </cell>
          <cell r="H248">
            <v>2.78</v>
          </cell>
          <cell r="I248">
            <v>9</v>
          </cell>
          <cell r="J248">
            <v>27.5</v>
          </cell>
          <cell r="K248">
            <v>98.9</v>
          </cell>
          <cell r="L248">
            <v>225</v>
          </cell>
          <cell r="N248">
            <v>3.5</v>
          </cell>
          <cell r="O248">
            <v>28</v>
          </cell>
          <cell r="P248">
            <v>27</v>
          </cell>
          <cell r="Q248">
            <v>151</v>
          </cell>
          <cell r="R248">
            <v>0.3</v>
          </cell>
          <cell r="Y248">
            <v>78</v>
          </cell>
          <cell r="Z248">
            <v>18</v>
          </cell>
          <cell r="AC248">
            <v>7.37</v>
          </cell>
          <cell r="AD248">
            <v>8</v>
          </cell>
          <cell r="AE248">
            <v>130</v>
          </cell>
          <cell r="AF248">
            <v>5.5</v>
          </cell>
          <cell r="AH248">
            <v>10.4</v>
          </cell>
          <cell r="AJ248">
            <v>4</v>
          </cell>
          <cell r="AX248">
            <v>32.4</v>
          </cell>
          <cell r="AY248">
            <v>32.700000000000003</v>
          </cell>
          <cell r="AZ248">
            <v>14.4</v>
          </cell>
          <cell r="BI248">
            <v>0.77</v>
          </cell>
        </row>
        <row r="249">
          <cell r="D249" t="str">
            <v>劉新昌</v>
          </cell>
          <cell r="E249" t="str">
            <v>U238</v>
          </cell>
          <cell r="F249">
            <v>1120405</v>
          </cell>
          <cell r="G249">
            <v>6.07</v>
          </cell>
          <cell r="H249">
            <v>3.4</v>
          </cell>
          <cell r="I249">
            <v>11</v>
          </cell>
          <cell r="J249">
            <v>32.4</v>
          </cell>
          <cell r="K249">
            <v>95.3</v>
          </cell>
          <cell r="L249">
            <v>238</v>
          </cell>
          <cell r="N249">
            <v>3.8</v>
          </cell>
          <cell r="O249">
            <v>14</v>
          </cell>
          <cell r="P249">
            <v>17</v>
          </cell>
          <cell r="Q249">
            <v>117</v>
          </cell>
          <cell r="R249">
            <v>0.6</v>
          </cell>
          <cell r="Y249">
            <v>80</v>
          </cell>
          <cell r="Z249">
            <v>21</v>
          </cell>
          <cell r="AC249">
            <v>7.25</v>
          </cell>
          <cell r="AD249">
            <v>5.9</v>
          </cell>
          <cell r="AE249">
            <v>139</v>
          </cell>
          <cell r="AF249">
            <v>3.6</v>
          </cell>
          <cell r="AG249">
            <v>100</v>
          </cell>
          <cell r="AH249">
            <v>9.4</v>
          </cell>
          <cell r="AJ249">
            <v>5.2</v>
          </cell>
          <cell r="AW249">
            <v>100</v>
          </cell>
          <cell r="AX249">
            <v>32.4</v>
          </cell>
          <cell r="AY249">
            <v>34</v>
          </cell>
          <cell r="AZ249">
            <v>12.6</v>
          </cell>
          <cell r="BI249">
            <v>0.74</v>
          </cell>
        </row>
        <row r="250">
          <cell r="D250" t="str">
            <v>張文耀</v>
          </cell>
          <cell r="E250" t="str">
            <v>U138</v>
          </cell>
          <cell r="F250">
            <v>1120404</v>
          </cell>
          <cell r="G250">
            <v>5.62</v>
          </cell>
          <cell r="H250">
            <v>3.63</v>
          </cell>
          <cell r="I250">
            <v>11</v>
          </cell>
          <cell r="J250">
            <v>32.9</v>
          </cell>
          <cell r="K250">
            <v>90.6</v>
          </cell>
          <cell r="L250">
            <v>160</v>
          </cell>
          <cell r="N250">
            <v>4</v>
          </cell>
          <cell r="O250">
            <v>14</v>
          </cell>
          <cell r="P250">
            <v>12</v>
          </cell>
          <cell r="Q250">
            <v>64</v>
          </cell>
          <cell r="R250">
            <v>0.9</v>
          </cell>
          <cell r="Y250">
            <v>94</v>
          </cell>
          <cell r="Z250">
            <v>20</v>
          </cell>
          <cell r="AC250">
            <v>6.93</v>
          </cell>
          <cell r="AD250">
            <v>9.1999999999999993</v>
          </cell>
          <cell r="AE250">
            <v>137</v>
          </cell>
          <cell r="AF250">
            <v>4.7</v>
          </cell>
          <cell r="AG250">
            <v>97</v>
          </cell>
          <cell r="AH250">
            <v>9.1999999999999993</v>
          </cell>
          <cell r="AJ250">
            <v>4.0999999999999996</v>
          </cell>
          <cell r="AW250">
            <v>97</v>
          </cell>
          <cell r="AX250">
            <v>30.3</v>
          </cell>
          <cell r="AY250">
            <v>33.4</v>
          </cell>
          <cell r="AZ250">
            <v>14.9</v>
          </cell>
          <cell r="BI250">
            <v>0.79</v>
          </cell>
        </row>
        <row r="251">
          <cell r="D251" t="str">
            <v>李陳玉英</v>
          </cell>
          <cell r="E251" t="str">
            <v>U507</v>
          </cell>
          <cell r="F251">
            <v>1120404</v>
          </cell>
          <cell r="G251">
            <v>5.75</v>
          </cell>
          <cell r="H251">
            <v>3.49</v>
          </cell>
          <cell r="I251">
            <v>10.4</v>
          </cell>
          <cell r="J251">
            <v>32.9</v>
          </cell>
          <cell r="K251">
            <v>94.3</v>
          </cell>
          <cell r="L251">
            <v>293</v>
          </cell>
          <cell r="N251">
            <v>3.5</v>
          </cell>
          <cell r="O251">
            <v>34</v>
          </cell>
          <cell r="P251">
            <v>16</v>
          </cell>
          <cell r="Q251">
            <v>49</v>
          </cell>
          <cell r="R251">
            <v>0.6</v>
          </cell>
          <cell r="Y251">
            <v>75</v>
          </cell>
          <cell r="Z251">
            <v>22</v>
          </cell>
          <cell r="AC251">
            <v>6.17</v>
          </cell>
          <cell r="AD251">
            <v>5.0999999999999996</v>
          </cell>
          <cell r="AE251">
            <v>139</v>
          </cell>
          <cell r="AF251">
            <v>4.3</v>
          </cell>
          <cell r="AH251">
            <v>8.3000000000000007</v>
          </cell>
          <cell r="AJ251">
            <v>4.3</v>
          </cell>
          <cell r="AX251">
            <v>29.8</v>
          </cell>
          <cell r="AY251">
            <v>31.6</v>
          </cell>
          <cell r="AZ251">
            <v>19.100000000000001</v>
          </cell>
          <cell r="BI251">
            <v>0.71</v>
          </cell>
        </row>
        <row r="252">
          <cell r="D252" t="str">
            <v>陳阿美</v>
          </cell>
          <cell r="E252" t="str">
            <v>B120</v>
          </cell>
          <cell r="F252">
            <v>1120405</v>
          </cell>
          <cell r="G252">
            <v>6.29</v>
          </cell>
          <cell r="H252">
            <v>3.46</v>
          </cell>
          <cell r="I252">
            <v>10.1</v>
          </cell>
          <cell r="J252">
            <v>32.4</v>
          </cell>
          <cell r="K252">
            <v>93.6</v>
          </cell>
          <cell r="L252">
            <v>150</v>
          </cell>
          <cell r="N252">
            <v>3.9</v>
          </cell>
          <cell r="O252">
            <v>10</v>
          </cell>
          <cell r="P252">
            <v>5</v>
          </cell>
          <cell r="Q252">
            <v>68</v>
          </cell>
          <cell r="R252">
            <v>0.6</v>
          </cell>
          <cell r="Y252">
            <v>60</v>
          </cell>
          <cell r="Z252">
            <v>11</v>
          </cell>
          <cell r="AC252">
            <v>8.1999999999999993</v>
          </cell>
          <cell r="AD252">
            <v>7.8</v>
          </cell>
          <cell r="AE252">
            <v>142</v>
          </cell>
          <cell r="AF252">
            <v>4.2</v>
          </cell>
          <cell r="AG252">
            <v>99</v>
          </cell>
          <cell r="AH252">
            <v>11.3</v>
          </cell>
          <cell r="AJ252">
            <v>5.4</v>
          </cell>
          <cell r="AW252">
            <v>99</v>
          </cell>
          <cell r="AX252">
            <v>29.2</v>
          </cell>
          <cell r="AY252">
            <v>31.2</v>
          </cell>
          <cell r="AZ252">
            <v>14.7</v>
          </cell>
          <cell r="BI252">
            <v>0.82</v>
          </cell>
        </row>
        <row r="253">
          <cell r="D253" t="str">
            <v>游寶珠</v>
          </cell>
          <cell r="E253" t="str">
            <v>B122</v>
          </cell>
          <cell r="F253">
            <v>1120403</v>
          </cell>
          <cell r="G253">
            <v>5.38</v>
          </cell>
          <cell r="H253">
            <v>3.49</v>
          </cell>
          <cell r="I253">
            <v>10.9</v>
          </cell>
          <cell r="J253">
            <v>31.7</v>
          </cell>
          <cell r="K253">
            <v>90.8</v>
          </cell>
          <cell r="L253">
            <v>157</v>
          </cell>
          <cell r="N253">
            <v>3.6</v>
          </cell>
          <cell r="O253">
            <v>17</v>
          </cell>
          <cell r="P253">
            <v>21</v>
          </cell>
          <cell r="Q253">
            <v>87</v>
          </cell>
          <cell r="R253">
            <v>0.5</v>
          </cell>
          <cell r="Y253">
            <v>104</v>
          </cell>
          <cell r="Z253">
            <v>17</v>
          </cell>
          <cell r="AC253">
            <v>6.23</v>
          </cell>
          <cell r="AD253">
            <v>6.4</v>
          </cell>
          <cell r="AE253">
            <v>142</v>
          </cell>
          <cell r="AF253">
            <v>4.8</v>
          </cell>
          <cell r="AG253">
            <v>102</v>
          </cell>
          <cell r="AH253">
            <v>11.1</v>
          </cell>
          <cell r="AJ253">
            <v>6.3</v>
          </cell>
          <cell r="AW253">
            <v>102</v>
          </cell>
          <cell r="AX253">
            <v>31.2</v>
          </cell>
          <cell r="AY253">
            <v>34.4</v>
          </cell>
          <cell r="AZ253">
            <v>12.4</v>
          </cell>
          <cell r="BI253">
            <v>0.84</v>
          </cell>
        </row>
        <row r="254">
          <cell r="D254" t="str">
            <v>張桂圓</v>
          </cell>
          <cell r="E254" t="str">
            <v>B123</v>
          </cell>
          <cell r="F254">
            <v>1120405</v>
          </cell>
          <cell r="G254">
            <v>6.37</v>
          </cell>
          <cell r="H254">
            <v>3.92</v>
          </cell>
          <cell r="I254">
            <v>11.6</v>
          </cell>
          <cell r="J254">
            <v>34.5</v>
          </cell>
          <cell r="K254">
            <v>88</v>
          </cell>
          <cell r="L254">
            <v>272</v>
          </cell>
          <cell r="N254">
            <v>4</v>
          </cell>
          <cell r="O254">
            <v>14</v>
          </cell>
          <cell r="P254">
            <v>12</v>
          </cell>
          <cell r="Q254">
            <v>80</v>
          </cell>
          <cell r="R254">
            <v>0.7</v>
          </cell>
          <cell r="Y254">
            <v>103</v>
          </cell>
          <cell r="Z254">
            <v>20</v>
          </cell>
          <cell r="AC254">
            <v>10.24</v>
          </cell>
          <cell r="AD254">
            <v>7.9</v>
          </cell>
          <cell r="AE254">
            <v>140</v>
          </cell>
          <cell r="AF254">
            <v>4.0999999999999996</v>
          </cell>
          <cell r="AH254">
            <v>10.8</v>
          </cell>
          <cell r="AJ254">
            <v>6.8</v>
          </cell>
          <cell r="AX254">
            <v>29.6</v>
          </cell>
          <cell r="AY254">
            <v>33.6</v>
          </cell>
          <cell r="AZ254">
            <v>14.1</v>
          </cell>
          <cell r="BI254">
            <v>0.81</v>
          </cell>
        </row>
        <row r="255">
          <cell r="D255" t="str">
            <v>呂逢江</v>
          </cell>
          <cell r="E255" t="str">
            <v>B125</v>
          </cell>
          <cell r="F255">
            <v>1120405</v>
          </cell>
          <cell r="G255">
            <v>3.89</v>
          </cell>
          <cell r="H255">
            <v>2.65</v>
          </cell>
          <cell r="I255">
            <v>9.1</v>
          </cell>
          <cell r="J255">
            <v>26.9</v>
          </cell>
          <cell r="K255">
            <v>101.5</v>
          </cell>
          <cell r="L255">
            <v>112</v>
          </cell>
          <cell r="N255">
            <v>3.8</v>
          </cell>
          <cell r="O255">
            <v>12</v>
          </cell>
          <cell r="P255">
            <v>11</v>
          </cell>
          <cell r="Q255">
            <v>73</v>
          </cell>
          <cell r="R255">
            <v>0.7</v>
          </cell>
          <cell r="Y255">
            <v>78</v>
          </cell>
          <cell r="Z255">
            <v>19</v>
          </cell>
          <cell r="AC255">
            <v>9.1</v>
          </cell>
          <cell r="AD255">
            <v>7.1</v>
          </cell>
          <cell r="AE255">
            <v>138</v>
          </cell>
          <cell r="AF255">
            <v>4.0999999999999996</v>
          </cell>
          <cell r="AH255">
            <v>9</v>
          </cell>
          <cell r="AJ255">
            <v>4.3</v>
          </cell>
          <cell r="AX255">
            <v>34.299999999999997</v>
          </cell>
          <cell r="AY255">
            <v>33.799999999999997</v>
          </cell>
          <cell r="AZ255">
            <v>11.9</v>
          </cell>
          <cell r="BI255">
            <v>0.76</v>
          </cell>
        </row>
        <row r="256">
          <cell r="D256" t="str">
            <v>蘇蔡秀珍</v>
          </cell>
          <cell r="E256" t="str">
            <v>B126</v>
          </cell>
          <cell r="F256">
            <v>1120405</v>
          </cell>
          <cell r="G256">
            <v>5.94</v>
          </cell>
          <cell r="H256">
            <v>3.49</v>
          </cell>
          <cell r="I256">
            <v>10.7</v>
          </cell>
          <cell r="J256">
            <v>32.200000000000003</v>
          </cell>
          <cell r="K256">
            <v>92.3</v>
          </cell>
          <cell r="L256">
            <v>132</v>
          </cell>
          <cell r="N256">
            <v>4</v>
          </cell>
          <cell r="O256">
            <v>18</v>
          </cell>
          <cell r="P256">
            <v>10</v>
          </cell>
          <cell r="Q256">
            <v>42</v>
          </cell>
          <cell r="R256">
            <v>0.6</v>
          </cell>
          <cell r="Y256">
            <v>100</v>
          </cell>
          <cell r="Z256">
            <v>21</v>
          </cell>
          <cell r="AC256">
            <v>10.37</v>
          </cell>
          <cell r="AD256">
            <v>8.3000000000000007</v>
          </cell>
          <cell r="AE256">
            <v>141</v>
          </cell>
          <cell r="AF256">
            <v>5.3</v>
          </cell>
          <cell r="AH256">
            <v>9</v>
          </cell>
          <cell r="AJ256">
            <v>5.9</v>
          </cell>
          <cell r="AX256">
            <v>30.7</v>
          </cell>
          <cell r="AY256">
            <v>33.200000000000003</v>
          </cell>
          <cell r="AZ256">
            <v>12.4</v>
          </cell>
          <cell r="BI256">
            <v>0.79</v>
          </cell>
        </row>
        <row r="257">
          <cell r="D257" t="str">
            <v>楊順發</v>
          </cell>
          <cell r="E257" t="str">
            <v>B221</v>
          </cell>
          <cell r="F257">
            <v>1120405</v>
          </cell>
          <cell r="G257">
            <v>5.41</v>
          </cell>
          <cell r="H257">
            <v>3.79</v>
          </cell>
          <cell r="I257">
            <v>11.3</v>
          </cell>
          <cell r="J257">
            <v>35.5</v>
          </cell>
          <cell r="K257">
            <v>93.7</v>
          </cell>
          <cell r="L257">
            <v>167</v>
          </cell>
          <cell r="N257">
            <v>4.0999999999999996</v>
          </cell>
          <cell r="O257">
            <v>10</v>
          </cell>
          <cell r="P257">
            <v>12</v>
          </cell>
          <cell r="Q257">
            <v>58</v>
          </cell>
          <cell r="R257">
            <v>0.6</v>
          </cell>
          <cell r="Y257">
            <v>85</v>
          </cell>
          <cell r="Z257">
            <v>21</v>
          </cell>
          <cell r="AC257">
            <v>9.9</v>
          </cell>
          <cell r="AD257">
            <v>6</v>
          </cell>
          <cell r="AE257">
            <v>141</v>
          </cell>
          <cell r="AF257">
            <v>4.9000000000000004</v>
          </cell>
          <cell r="AG257">
            <v>99</v>
          </cell>
          <cell r="AH257">
            <v>9.4</v>
          </cell>
          <cell r="AJ257">
            <v>6.6</v>
          </cell>
          <cell r="AW257">
            <v>99</v>
          </cell>
          <cell r="AX257">
            <v>29.8</v>
          </cell>
          <cell r="AY257">
            <v>31.8</v>
          </cell>
          <cell r="AZ257">
            <v>14</v>
          </cell>
          <cell r="BI257">
            <v>0.75</v>
          </cell>
        </row>
        <row r="258">
          <cell r="D258" t="str">
            <v>李賜村</v>
          </cell>
          <cell r="E258" t="str">
            <v>B222</v>
          </cell>
          <cell r="F258">
            <v>1120405</v>
          </cell>
          <cell r="G258">
            <v>4.46</v>
          </cell>
          <cell r="H258">
            <v>3.49</v>
          </cell>
          <cell r="I258">
            <v>10.5</v>
          </cell>
          <cell r="J258">
            <v>31.5</v>
          </cell>
          <cell r="K258">
            <v>90.3</v>
          </cell>
          <cell r="L258">
            <v>184</v>
          </cell>
          <cell r="N258">
            <v>3.7</v>
          </cell>
          <cell r="O258">
            <v>18</v>
          </cell>
          <cell r="P258">
            <v>18</v>
          </cell>
          <cell r="Q258">
            <v>101</v>
          </cell>
          <cell r="R258">
            <v>0.6</v>
          </cell>
          <cell r="Y258">
            <v>66</v>
          </cell>
          <cell r="Z258">
            <v>14</v>
          </cell>
          <cell r="AC258">
            <v>7.98</v>
          </cell>
          <cell r="AD258">
            <v>6.4</v>
          </cell>
          <cell r="AE258">
            <v>141</v>
          </cell>
          <cell r="AF258">
            <v>4.8</v>
          </cell>
          <cell r="AH258">
            <v>9</v>
          </cell>
          <cell r="AJ258">
            <v>3.3</v>
          </cell>
          <cell r="AX258">
            <v>30.1</v>
          </cell>
          <cell r="AY258">
            <v>33.299999999999997</v>
          </cell>
          <cell r="AZ258">
            <v>14.5</v>
          </cell>
          <cell r="BI258">
            <v>0.79</v>
          </cell>
        </row>
        <row r="259">
          <cell r="D259" t="str">
            <v>黃雲婷</v>
          </cell>
          <cell r="E259" t="str">
            <v>B223</v>
          </cell>
          <cell r="F259">
            <v>1120405</v>
          </cell>
          <cell r="G259">
            <v>5.6</v>
          </cell>
          <cell r="H259">
            <v>3.38</v>
          </cell>
          <cell r="I259">
            <v>10.7</v>
          </cell>
          <cell r="J259">
            <v>31.6</v>
          </cell>
          <cell r="K259">
            <v>93.5</v>
          </cell>
          <cell r="L259">
            <v>226</v>
          </cell>
          <cell r="N259">
            <v>4.2</v>
          </cell>
          <cell r="O259">
            <v>16</v>
          </cell>
          <cell r="P259">
            <v>10</v>
          </cell>
          <cell r="Q259">
            <v>47</v>
          </cell>
          <cell r="R259">
            <v>0.8</v>
          </cell>
          <cell r="Y259">
            <v>70</v>
          </cell>
          <cell r="Z259">
            <v>14</v>
          </cell>
          <cell r="AC259">
            <v>9.74</v>
          </cell>
          <cell r="AD259">
            <v>5.6</v>
          </cell>
          <cell r="AE259">
            <v>138</v>
          </cell>
          <cell r="AF259">
            <v>4.7</v>
          </cell>
          <cell r="AG259">
            <v>95</v>
          </cell>
          <cell r="AH259">
            <v>10.3</v>
          </cell>
          <cell r="AJ259">
            <v>5</v>
          </cell>
          <cell r="AW259">
            <v>95</v>
          </cell>
          <cell r="AX259">
            <v>31.7</v>
          </cell>
          <cell r="AY259">
            <v>33.9</v>
          </cell>
          <cell r="AZ259">
            <v>11.6</v>
          </cell>
          <cell r="BI259">
            <v>0.8</v>
          </cell>
        </row>
        <row r="260">
          <cell r="D260" t="str">
            <v>徐振宏</v>
          </cell>
          <cell r="E260" t="str">
            <v>B225</v>
          </cell>
          <cell r="F260">
            <v>1120405</v>
          </cell>
          <cell r="G260">
            <v>5.59</v>
          </cell>
          <cell r="H260">
            <v>3.37</v>
          </cell>
          <cell r="I260">
            <v>12.2</v>
          </cell>
          <cell r="J260">
            <v>35.200000000000003</v>
          </cell>
          <cell r="K260">
            <v>104.5</v>
          </cell>
          <cell r="L260">
            <v>163</v>
          </cell>
          <cell r="N260">
            <v>4.0999999999999996</v>
          </cell>
          <cell r="O260">
            <v>12</v>
          </cell>
          <cell r="P260">
            <v>13</v>
          </cell>
          <cell r="Q260">
            <v>45</v>
          </cell>
          <cell r="R260">
            <v>0.5</v>
          </cell>
          <cell r="Y260">
            <v>60</v>
          </cell>
          <cell r="Z260">
            <v>15</v>
          </cell>
          <cell r="AC260">
            <v>8.9700000000000006</v>
          </cell>
          <cell r="AD260">
            <v>7.1</v>
          </cell>
          <cell r="AE260">
            <v>138</v>
          </cell>
          <cell r="AF260">
            <v>4.9000000000000004</v>
          </cell>
          <cell r="AG260">
            <v>97</v>
          </cell>
          <cell r="AH260">
            <v>8.3000000000000007</v>
          </cell>
          <cell r="AJ260">
            <v>3.5</v>
          </cell>
          <cell r="AW260">
            <v>97</v>
          </cell>
          <cell r="AX260">
            <v>36.200000000000003</v>
          </cell>
          <cell r="AY260">
            <v>34.700000000000003</v>
          </cell>
          <cell r="AZ260">
            <v>14.1</v>
          </cell>
          <cell r="BI260">
            <v>0.75</v>
          </cell>
        </row>
        <row r="261">
          <cell r="D261" t="str">
            <v>賴騰文</v>
          </cell>
          <cell r="E261" t="str">
            <v>B226</v>
          </cell>
          <cell r="F261">
            <v>1120405</v>
          </cell>
          <cell r="G261">
            <v>5.84</v>
          </cell>
          <cell r="H261">
            <v>3.25</v>
          </cell>
          <cell r="I261">
            <v>9.9</v>
          </cell>
          <cell r="J261">
            <v>30.6</v>
          </cell>
          <cell r="K261">
            <v>94.2</v>
          </cell>
          <cell r="L261">
            <v>140</v>
          </cell>
          <cell r="N261">
            <v>4</v>
          </cell>
          <cell r="O261">
            <v>10</v>
          </cell>
          <cell r="P261">
            <v>13</v>
          </cell>
          <cell r="Q261">
            <v>80</v>
          </cell>
          <cell r="R261">
            <v>0.6</v>
          </cell>
          <cell r="Y261">
            <v>79</v>
          </cell>
          <cell r="Z261">
            <v>18</v>
          </cell>
          <cell r="AC261">
            <v>8.77</v>
          </cell>
          <cell r="AD261">
            <v>6.2</v>
          </cell>
          <cell r="AE261">
            <v>137</v>
          </cell>
          <cell r="AF261">
            <v>3.8</v>
          </cell>
          <cell r="AG261">
            <v>98</v>
          </cell>
          <cell r="AH261">
            <v>9.1</v>
          </cell>
          <cell r="AJ261">
            <v>4.7</v>
          </cell>
          <cell r="AW261">
            <v>98</v>
          </cell>
          <cell r="AX261">
            <v>30.5</v>
          </cell>
          <cell r="AY261">
            <v>32.4</v>
          </cell>
          <cell r="AZ261">
            <v>12.9</v>
          </cell>
          <cell r="BI261">
            <v>0.77</v>
          </cell>
        </row>
        <row r="262">
          <cell r="D262" t="str">
            <v>劉俊宏</v>
          </cell>
          <cell r="E262" t="str">
            <v>U402</v>
          </cell>
          <cell r="F262">
            <v>1120404</v>
          </cell>
          <cell r="G262">
            <v>4.97</v>
          </cell>
          <cell r="H262">
            <v>3.83</v>
          </cell>
          <cell r="I262">
            <v>10</v>
          </cell>
          <cell r="J262">
            <v>31.7</v>
          </cell>
          <cell r="K262">
            <v>82.8</v>
          </cell>
          <cell r="L262">
            <v>45</v>
          </cell>
          <cell r="N262">
            <v>3.7</v>
          </cell>
          <cell r="O262">
            <v>20</v>
          </cell>
          <cell r="P262">
            <v>17</v>
          </cell>
          <cell r="Q262">
            <v>59</v>
          </cell>
          <cell r="R262">
            <v>0.4</v>
          </cell>
          <cell r="Y262">
            <v>89</v>
          </cell>
          <cell r="Z262">
            <v>42</v>
          </cell>
          <cell r="AC262">
            <v>7.7</v>
          </cell>
          <cell r="AD262">
            <v>5</v>
          </cell>
          <cell r="AE262">
            <v>139</v>
          </cell>
          <cell r="AF262">
            <v>4.0999999999999996</v>
          </cell>
          <cell r="AH262">
            <v>8.4</v>
          </cell>
          <cell r="AJ262">
            <v>6.4</v>
          </cell>
          <cell r="AX262">
            <v>26.1</v>
          </cell>
          <cell r="AY262">
            <v>31.5</v>
          </cell>
          <cell r="AZ262">
            <v>13.4</v>
          </cell>
          <cell r="BI262">
            <v>0.53</v>
          </cell>
        </row>
        <row r="263">
          <cell r="D263" t="str">
            <v>陳森妹</v>
          </cell>
          <cell r="E263" t="str">
            <v>U501</v>
          </cell>
          <cell r="F263">
            <v>1120406</v>
          </cell>
          <cell r="G263">
            <v>4.34</v>
          </cell>
          <cell r="H263">
            <v>2.84</v>
          </cell>
          <cell r="I263">
            <v>9.1999999999999993</v>
          </cell>
          <cell r="J263">
            <v>27.1</v>
          </cell>
          <cell r="K263">
            <v>95.4</v>
          </cell>
          <cell r="L263">
            <v>101</v>
          </cell>
          <cell r="N263">
            <v>3.5</v>
          </cell>
          <cell r="O263">
            <v>18</v>
          </cell>
          <cell r="P263">
            <v>14</v>
          </cell>
          <cell r="Q263">
            <v>82</v>
          </cell>
          <cell r="R263">
            <v>0.9</v>
          </cell>
          <cell r="Y263">
            <v>58</v>
          </cell>
          <cell r="Z263">
            <v>11</v>
          </cell>
          <cell r="AC263">
            <v>7.44</v>
          </cell>
          <cell r="AD263">
            <v>5.9</v>
          </cell>
          <cell r="AE263">
            <v>136</v>
          </cell>
          <cell r="AF263">
            <v>3.6</v>
          </cell>
          <cell r="AG263">
            <v>99</v>
          </cell>
          <cell r="AH263">
            <v>7.8</v>
          </cell>
          <cell r="AJ263">
            <v>4.5</v>
          </cell>
          <cell r="AW263">
            <v>99</v>
          </cell>
          <cell r="AX263">
            <v>32.4</v>
          </cell>
          <cell r="AY263">
            <v>33.9</v>
          </cell>
          <cell r="AZ263">
            <v>13.1</v>
          </cell>
          <cell r="BI263">
            <v>0.81</v>
          </cell>
        </row>
        <row r="264">
          <cell r="D264" t="str">
            <v>柳楷書</v>
          </cell>
          <cell r="E264" t="str">
            <v>U537</v>
          </cell>
          <cell r="F264">
            <v>1120406</v>
          </cell>
          <cell r="G264">
            <v>5.45</v>
          </cell>
          <cell r="H264">
            <v>2.67</v>
          </cell>
          <cell r="I264">
            <v>7.3</v>
          </cell>
          <cell r="J264">
            <v>22.9</v>
          </cell>
          <cell r="K264">
            <v>85.8</v>
          </cell>
          <cell r="L264">
            <v>292</v>
          </cell>
          <cell r="N264">
            <v>3.3</v>
          </cell>
          <cell r="O264">
            <v>18</v>
          </cell>
          <cell r="P264">
            <v>25</v>
          </cell>
          <cell r="Q264">
            <v>165</v>
          </cell>
          <cell r="R264">
            <v>0.4</v>
          </cell>
          <cell r="Y264">
            <v>62</v>
          </cell>
          <cell r="Z264">
            <v>21</v>
          </cell>
          <cell r="AC264">
            <v>6.07</v>
          </cell>
          <cell r="AD264">
            <v>7.2</v>
          </cell>
          <cell r="AE264">
            <v>139</v>
          </cell>
          <cell r="AF264">
            <v>3.7</v>
          </cell>
          <cell r="AH264">
            <v>8.4</v>
          </cell>
          <cell r="AJ264">
            <v>3.7</v>
          </cell>
          <cell r="AX264">
            <v>27.3</v>
          </cell>
          <cell r="AY264">
            <v>31.9</v>
          </cell>
          <cell r="AZ264">
            <v>14.6</v>
          </cell>
          <cell r="BI264">
            <v>0.66</v>
          </cell>
        </row>
        <row r="265">
          <cell r="D265" t="str">
            <v>劉登順</v>
          </cell>
          <cell r="F265">
            <v>1120417</v>
          </cell>
          <cell r="G265">
            <v>3.51</v>
          </cell>
          <cell r="H265">
            <v>2.27</v>
          </cell>
          <cell r="I265">
            <v>6.9</v>
          </cell>
          <cell r="J265">
            <v>20.8</v>
          </cell>
          <cell r="K265">
            <v>91.6</v>
          </cell>
          <cell r="L265">
            <v>114</v>
          </cell>
          <cell r="N265">
            <v>3.8</v>
          </cell>
          <cell r="O265">
            <v>22</v>
          </cell>
          <cell r="P265">
            <v>33</v>
          </cell>
          <cell r="Q265">
            <v>51</v>
          </cell>
          <cell r="R265">
            <v>0.5</v>
          </cell>
          <cell r="Y265">
            <v>92</v>
          </cell>
          <cell r="Z265">
            <v>33</v>
          </cell>
          <cell r="AC265">
            <v>10.83</v>
          </cell>
          <cell r="AD265">
            <v>8</v>
          </cell>
          <cell r="AE265">
            <v>140</v>
          </cell>
          <cell r="AF265">
            <v>5.3</v>
          </cell>
          <cell r="AG265">
            <v>99</v>
          </cell>
          <cell r="AH265">
            <v>7.8</v>
          </cell>
          <cell r="AJ265">
            <v>5.3</v>
          </cell>
        </row>
        <row r="266">
          <cell r="D266" t="str">
            <v>卓劉月</v>
          </cell>
          <cell r="F266">
            <v>1120418</v>
          </cell>
          <cell r="G266">
            <v>5.67</v>
          </cell>
          <cell r="H266">
            <v>2.23</v>
          </cell>
          <cell r="I266">
            <v>7.5</v>
          </cell>
          <cell r="J266">
            <v>23.3</v>
          </cell>
          <cell r="K266">
            <v>104.5</v>
          </cell>
          <cell r="L266">
            <v>142</v>
          </cell>
          <cell r="N266">
            <v>3.2</v>
          </cell>
          <cell r="O266">
            <v>15</v>
          </cell>
          <cell r="P266">
            <v>9</v>
          </cell>
          <cell r="Q266">
            <v>70</v>
          </cell>
          <cell r="R266">
            <v>0.7</v>
          </cell>
          <cell r="Y266">
            <v>61</v>
          </cell>
          <cell r="Z266">
            <v>16</v>
          </cell>
          <cell r="AC266">
            <v>8.0500000000000007</v>
          </cell>
          <cell r="AD266">
            <v>6.8</v>
          </cell>
          <cell r="AE266">
            <v>140</v>
          </cell>
          <cell r="AF266">
            <v>4.2</v>
          </cell>
          <cell r="AG266">
            <v>105</v>
          </cell>
          <cell r="AH266">
            <v>7.7</v>
          </cell>
          <cell r="AJ266">
            <v>6.2</v>
          </cell>
        </row>
        <row r="267">
          <cell r="D267" t="str">
            <v>石徐保秀</v>
          </cell>
          <cell r="F267">
            <v>1120424</v>
          </cell>
          <cell r="G267">
            <v>8.92</v>
          </cell>
          <cell r="H267">
            <v>2.56</v>
          </cell>
          <cell r="I267">
            <v>7.9</v>
          </cell>
          <cell r="J267">
            <v>23.3</v>
          </cell>
          <cell r="K267">
            <v>91</v>
          </cell>
          <cell r="L267">
            <v>321</v>
          </cell>
          <cell r="N267">
            <v>3.3</v>
          </cell>
          <cell r="O267">
            <v>17</v>
          </cell>
          <cell r="P267">
            <v>7</v>
          </cell>
          <cell r="Q267">
            <v>101</v>
          </cell>
          <cell r="R267">
            <v>0.2</v>
          </cell>
          <cell r="Y267">
            <v>59</v>
          </cell>
          <cell r="Z267">
            <v>12</v>
          </cell>
          <cell r="AC267">
            <v>5.72</v>
          </cell>
          <cell r="AD267">
            <v>5.0999999999999996</v>
          </cell>
          <cell r="AE267">
            <v>132</v>
          </cell>
          <cell r="AF267">
            <v>4.3</v>
          </cell>
          <cell r="AG267">
            <v>96</v>
          </cell>
          <cell r="AH267">
            <v>8.6999999999999993</v>
          </cell>
          <cell r="AJ267">
            <v>2.2999999999999998</v>
          </cell>
          <cell r="BC267" t="str">
            <v/>
          </cell>
        </row>
        <row r="268">
          <cell r="D268" t="str">
            <v>劉新貴</v>
          </cell>
          <cell r="F268">
            <v>1100425</v>
          </cell>
          <cell r="G268">
            <v>5.96</v>
          </cell>
          <cell r="H268">
            <v>2.99</v>
          </cell>
          <cell r="I268">
            <v>8.6</v>
          </cell>
          <cell r="J268">
            <v>28.3</v>
          </cell>
          <cell r="K268">
            <v>94.6</v>
          </cell>
          <cell r="L268">
            <v>28.8</v>
          </cell>
          <cell r="N268">
            <v>3.5</v>
          </cell>
          <cell r="O268">
            <v>19</v>
          </cell>
          <cell r="P268">
            <v>25</v>
          </cell>
          <cell r="Q268">
            <v>64</v>
          </cell>
          <cell r="R268">
            <v>0.7</v>
          </cell>
          <cell r="Y268">
            <v>70</v>
          </cell>
          <cell r="Z268">
            <v>24</v>
          </cell>
          <cell r="AC268">
            <v>6.57</v>
          </cell>
          <cell r="AD268">
            <v>6.1</v>
          </cell>
          <cell r="AE268">
            <v>137</v>
          </cell>
          <cell r="AF268">
            <v>5.2</v>
          </cell>
          <cell r="AH268">
            <v>8</v>
          </cell>
          <cell r="AJ268">
            <v>3.7</v>
          </cell>
        </row>
        <row r="269">
          <cell r="AT269" t="e">
            <v>#N/A</v>
          </cell>
          <cell r="AZ269" t="e">
            <v>#N/A</v>
          </cell>
          <cell r="BA269" t="e">
            <v>#DIV/0!</v>
          </cell>
          <cell r="BB269" t="e">
            <v>#N/A</v>
          </cell>
          <cell r="BC269" t="str">
            <v/>
          </cell>
          <cell r="BD269" t="e">
            <v>#N/A</v>
          </cell>
          <cell r="BF269" t="e">
            <v>#N/A</v>
          </cell>
        </row>
        <row r="270">
          <cell r="AT270" t="e">
            <v>#N/A</v>
          </cell>
          <cell r="AZ270" t="e">
            <v>#N/A</v>
          </cell>
          <cell r="BA270" t="e">
            <v>#DIV/0!</v>
          </cell>
          <cell r="BB270" t="e">
            <v>#N/A</v>
          </cell>
          <cell r="BC270" t="str">
            <v/>
          </cell>
          <cell r="BD270" t="e">
            <v>#N/A</v>
          </cell>
          <cell r="BF270" t="e">
            <v>#N/A</v>
          </cell>
        </row>
        <row r="271">
          <cell r="AT271" t="e">
            <v>#N/A</v>
          </cell>
          <cell r="AZ271" t="e">
            <v>#N/A</v>
          </cell>
          <cell r="BA271" t="e">
            <v>#DIV/0!</v>
          </cell>
          <cell r="BB271" t="e">
            <v>#N/A</v>
          </cell>
          <cell r="BC271" t="str">
            <v/>
          </cell>
          <cell r="BD271" t="e">
            <v>#N/A</v>
          </cell>
          <cell r="BF271" t="e">
            <v>#N/A</v>
          </cell>
        </row>
        <row r="272">
          <cell r="AT272" t="e">
            <v>#N/A</v>
          </cell>
          <cell r="AZ272" t="e">
            <v>#N/A</v>
          </cell>
          <cell r="BA272" t="e">
            <v>#DIV/0!</v>
          </cell>
          <cell r="BB272" t="e">
            <v>#N/A</v>
          </cell>
          <cell r="BC272" t="str">
            <v/>
          </cell>
          <cell r="BD272" t="e">
            <v>#N/A</v>
          </cell>
          <cell r="BF272" t="e">
            <v>#N/A</v>
          </cell>
        </row>
        <row r="273">
          <cell r="AT273" t="e">
            <v>#N/A</v>
          </cell>
          <cell r="AZ273" t="e">
            <v>#N/A</v>
          </cell>
          <cell r="BA273" t="e">
            <v>#DIV/0!</v>
          </cell>
          <cell r="BB273" t="e">
            <v>#N/A</v>
          </cell>
          <cell r="BC273" t="str">
            <v/>
          </cell>
          <cell r="BD273" t="e">
            <v>#N/A</v>
          </cell>
          <cell r="BF273" t="e">
            <v>#N/A</v>
          </cell>
        </row>
        <row r="274">
          <cell r="AT274" t="e">
            <v>#N/A</v>
          </cell>
          <cell r="AZ274" t="e">
            <v>#N/A</v>
          </cell>
          <cell r="BA274" t="e">
            <v>#DIV/0!</v>
          </cell>
          <cell r="BB274" t="e">
            <v>#N/A</v>
          </cell>
          <cell r="BC274" t="str">
            <v/>
          </cell>
          <cell r="BD274" t="e">
            <v>#N/A</v>
          </cell>
          <cell r="BF274" t="e">
            <v>#N/A</v>
          </cell>
        </row>
        <row r="275">
          <cell r="AT275" t="e">
            <v>#N/A</v>
          </cell>
          <cell r="AZ275" t="e">
            <v>#N/A</v>
          </cell>
          <cell r="BA275" t="e">
            <v>#DIV/0!</v>
          </cell>
          <cell r="BB275" t="e">
            <v>#N/A</v>
          </cell>
          <cell r="BC275" t="str">
            <v/>
          </cell>
          <cell r="BD275" t="e">
            <v>#N/A</v>
          </cell>
          <cell r="BF275" t="e">
            <v>#N/A</v>
          </cell>
        </row>
        <row r="276">
          <cell r="AT276" t="e">
            <v>#N/A</v>
          </cell>
          <cell r="AZ276" t="e">
            <v>#N/A</v>
          </cell>
          <cell r="BA276" t="e">
            <v>#DIV/0!</v>
          </cell>
          <cell r="BB276" t="e">
            <v>#N/A</v>
          </cell>
          <cell r="BC276" t="str">
            <v/>
          </cell>
          <cell r="BD276" t="e">
            <v>#N/A</v>
          </cell>
          <cell r="BF276" t="e">
            <v>#N/A</v>
          </cell>
        </row>
        <row r="277">
          <cell r="AT277" t="e">
            <v>#N/A</v>
          </cell>
          <cell r="AZ277" t="e">
            <v>#N/A</v>
          </cell>
          <cell r="BA277" t="e">
            <v>#DIV/0!</v>
          </cell>
          <cell r="BB277" t="e">
            <v>#N/A</v>
          </cell>
          <cell r="BC277" t="str">
            <v/>
          </cell>
          <cell r="BD277" t="e">
            <v>#N/A</v>
          </cell>
          <cell r="BF277" t="e">
            <v>#N/A</v>
          </cell>
        </row>
        <row r="278">
          <cell r="AT278" t="e">
            <v>#N/A</v>
          </cell>
          <cell r="AZ278" t="e">
            <v>#N/A</v>
          </cell>
          <cell r="BA278" t="e">
            <v>#DIV/0!</v>
          </cell>
          <cell r="BB278" t="e">
            <v>#N/A</v>
          </cell>
          <cell r="BC278" t="str">
            <v/>
          </cell>
          <cell r="BD278" t="e">
            <v>#N/A</v>
          </cell>
          <cell r="BF278" t="e">
            <v>#N/A</v>
          </cell>
        </row>
        <row r="279">
          <cell r="AT279" t="e">
            <v>#N/A</v>
          </cell>
          <cell r="AZ279" t="e">
            <v>#N/A</v>
          </cell>
          <cell r="BA279" t="e">
            <v>#DIV/0!</v>
          </cell>
          <cell r="BB279" t="e">
            <v>#N/A</v>
          </cell>
          <cell r="BC279" t="str">
            <v/>
          </cell>
          <cell r="BD279" t="e">
            <v>#N/A</v>
          </cell>
          <cell r="BF279" t="e">
            <v>#N/A</v>
          </cell>
        </row>
        <row r="280">
          <cell r="AT280" t="e">
            <v>#N/A</v>
          </cell>
          <cell r="AZ280" t="e">
            <v>#N/A</v>
          </cell>
          <cell r="BA280" t="e">
            <v>#DIV/0!</v>
          </cell>
          <cell r="BB280" t="e">
            <v>#N/A</v>
          </cell>
          <cell r="BC280" t="str">
            <v/>
          </cell>
          <cell r="BD280" t="e">
            <v>#N/A</v>
          </cell>
          <cell r="BF280" t="e">
            <v>#N/A</v>
          </cell>
        </row>
        <row r="281">
          <cell r="AT281" t="e">
            <v>#N/A</v>
          </cell>
          <cell r="AZ281" t="e">
            <v>#N/A</v>
          </cell>
          <cell r="BA281" t="e">
            <v>#DIV/0!</v>
          </cell>
          <cell r="BB281" t="e">
            <v>#N/A</v>
          </cell>
          <cell r="BC281" t="str">
            <v/>
          </cell>
          <cell r="BD281" t="e">
            <v>#N/A</v>
          </cell>
          <cell r="BF281" t="e">
            <v>#N/A</v>
          </cell>
        </row>
        <row r="282">
          <cell r="AT282" t="e">
            <v>#N/A</v>
          </cell>
          <cell r="AZ282" t="e">
            <v>#N/A</v>
          </cell>
          <cell r="BA282" t="e">
            <v>#DIV/0!</v>
          </cell>
          <cell r="BB282" t="e">
            <v>#N/A</v>
          </cell>
          <cell r="BC282" t="str">
            <v/>
          </cell>
          <cell r="BD282" t="e">
            <v>#N/A</v>
          </cell>
          <cell r="BF282" t="e">
            <v>#N/A</v>
          </cell>
        </row>
        <row r="283">
          <cell r="AT283" t="e">
            <v>#N/A</v>
          </cell>
          <cell r="AZ283" t="e">
            <v>#N/A</v>
          </cell>
          <cell r="BA283" t="e">
            <v>#DIV/0!</v>
          </cell>
          <cell r="BB283" t="e">
            <v>#N/A</v>
          </cell>
          <cell r="BC283" t="str">
            <v/>
          </cell>
          <cell r="BD283" t="e">
            <v>#N/A</v>
          </cell>
          <cell r="BF283" t="e">
            <v>#N/A</v>
          </cell>
        </row>
        <row r="284">
          <cell r="AT284" t="e">
            <v>#N/A</v>
          </cell>
          <cell r="AZ284" t="e">
            <v>#N/A</v>
          </cell>
          <cell r="BA284" t="e">
            <v>#DIV/0!</v>
          </cell>
          <cell r="BB284" t="e">
            <v>#N/A</v>
          </cell>
          <cell r="BC284" t="str">
            <v/>
          </cell>
          <cell r="BD284" t="e">
            <v>#N/A</v>
          </cell>
          <cell r="BF284" t="e">
            <v>#N/A</v>
          </cell>
        </row>
        <row r="285">
          <cell r="AT285" t="e">
            <v>#N/A</v>
          </cell>
          <cell r="AZ285" t="e">
            <v>#N/A</v>
          </cell>
          <cell r="BA285" t="e">
            <v>#DIV/0!</v>
          </cell>
          <cell r="BB285" t="e">
            <v>#N/A</v>
          </cell>
          <cell r="BC285" t="str">
            <v/>
          </cell>
          <cell r="BD285" t="e">
            <v>#N/A</v>
          </cell>
          <cell r="BF285" t="e">
            <v>#N/A</v>
          </cell>
        </row>
        <row r="286">
          <cell r="AT286" t="e">
            <v>#N/A</v>
          </cell>
          <cell r="AZ286" t="e">
            <v>#N/A</v>
          </cell>
          <cell r="BA286" t="e">
            <v>#DIV/0!</v>
          </cell>
          <cell r="BB286" t="e">
            <v>#N/A</v>
          </cell>
          <cell r="BC286" t="str">
            <v/>
          </cell>
          <cell r="BD286" t="e">
            <v>#N/A</v>
          </cell>
          <cell r="BF286" t="e">
            <v>#N/A</v>
          </cell>
        </row>
        <row r="287">
          <cell r="AT287" t="e">
            <v>#N/A</v>
          </cell>
          <cell r="AZ287" t="e">
            <v>#N/A</v>
          </cell>
          <cell r="BA287" t="e">
            <v>#DIV/0!</v>
          </cell>
          <cell r="BB287" t="e">
            <v>#N/A</v>
          </cell>
          <cell r="BC287" t="str">
            <v/>
          </cell>
          <cell r="BD287" t="e">
            <v>#N/A</v>
          </cell>
          <cell r="BF287" t="e">
            <v>#N/A</v>
          </cell>
        </row>
        <row r="288">
          <cell r="AT288" t="e">
            <v>#N/A</v>
          </cell>
          <cell r="AZ288" t="e">
            <v>#N/A</v>
          </cell>
          <cell r="BA288" t="e">
            <v>#DIV/0!</v>
          </cell>
          <cell r="BB288" t="e">
            <v>#N/A</v>
          </cell>
          <cell r="BC288" t="str">
            <v/>
          </cell>
          <cell r="BD288" t="e">
            <v>#N/A</v>
          </cell>
          <cell r="BF288" t="e">
            <v>#N/A</v>
          </cell>
        </row>
        <row r="289">
          <cell r="AT289" t="e">
            <v>#N/A</v>
          </cell>
          <cell r="AZ289" t="e">
            <v>#N/A</v>
          </cell>
          <cell r="BA289" t="e">
            <v>#DIV/0!</v>
          </cell>
          <cell r="BB289" t="e">
            <v>#N/A</v>
          </cell>
          <cell r="BC289" t="str">
            <v/>
          </cell>
          <cell r="BD289" t="e">
            <v>#N/A</v>
          </cell>
          <cell r="BF289" t="e">
            <v>#N/A</v>
          </cell>
        </row>
        <row r="290">
          <cell r="AT290" t="e">
            <v>#N/A</v>
          </cell>
          <cell r="AZ290" t="e">
            <v>#N/A</v>
          </cell>
          <cell r="BA290" t="e">
            <v>#DIV/0!</v>
          </cell>
          <cell r="BB290" t="e">
            <v>#N/A</v>
          </cell>
          <cell r="BC290" t="str">
            <v/>
          </cell>
          <cell r="BD290" t="e">
            <v>#N/A</v>
          </cell>
          <cell r="BF290" t="e">
            <v>#N/A</v>
          </cell>
        </row>
        <row r="291">
          <cell r="AT291" t="e">
            <v>#N/A</v>
          </cell>
          <cell r="AZ291" t="e">
            <v>#N/A</v>
          </cell>
          <cell r="BA291" t="e">
            <v>#DIV/0!</v>
          </cell>
          <cell r="BB291" t="e">
            <v>#N/A</v>
          </cell>
          <cell r="BC291" t="str">
            <v/>
          </cell>
          <cell r="BD291" t="e">
            <v>#N/A</v>
          </cell>
          <cell r="BF291" t="e">
            <v>#N/A</v>
          </cell>
        </row>
        <row r="292">
          <cell r="AT292" t="e">
            <v>#N/A</v>
          </cell>
          <cell r="AZ292" t="e">
            <v>#N/A</v>
          </cell>
          <cell r="BA292" t="e">
            <v>#DIV/0!</v>
          </cell>
          <cell r="BB292" t="e">
            <v>#N/A</v>
          </cell>
          <cell r="BC292" t="str">
            <v/>
          </cell>
          <cell r="BD292" t="e">
            <v>#N/A</v>
          </cell>
          <cell r="BF292" t="e">
            <v>#N/A</v>
          </cell>
        </row>
        <row r="293">
          <cell r="AT293" t="e">
            <v>#N/A</v>
          </cell>
          <cell r="AZ293" t="e">
            <v>#N/A</v>
          </cell>
          <cell r="BA293" t="e">
            <v>#DIV/0!</v>
          </cell>
          <cell r="BB293" t="e">
            <v>#N/A</v>
          </cell>
          <cell r="BC293" t="str">
            <v/>
          </cell>
          <cell r="BD293" t="e">
            <v>#N/A</v>
          </cell>
          <cell r="BF293" t="e">
            <v>#N/A</v>
          </cell>
        </row>
        <row r="294">
          <cell r="AT294" t="e">
            <v>#N/A</v>
          </cell>
          <cell r="AZ294" t="e">
            <v>#N/A</v>
          </cell>
          <cell r="BA294" t="e">
            <v>#DIV/0!</v>
          </cell>
          <cell r="BB294" t="e">
            <v>#N/A</v>
          </cell>
          <cell r="BC294" t="str">
            <v/>
          </cell>
          <cell r="BD294" t="e">
            <v>#N/A</v>
          </cell>
          <cell r="BF294" t="e">
            <v>#N/A</v>
          </cell>
        </row>
        <row r="295">
          <cell r="AT295" t="e">
            <v>#N/A</v>
          </cell>
          <cell r="AZ295" t="e">
            <v>#N/A</v>
          </cell>
          <cell r="BA295" t="e">
            <v>#DIV/0!</v>
          </cell>
          <cell r="BB295" t="e">
            <v>#N/A</v>
          </cell>
          <cell r="BC295" t="str">
            <v/>
          </cell>
          <cell r="BD295" t="e">
            <v>#N/A</v>
          </cell>
          <cell r="BF295" t="e">
            <v>#N/A</v>
          </cell>
        </row>
        <row r="296">
          <cell r="AT296" t="e">
            <v>#N/A</v>
          </cell>
          <cell r="AZ296" t="e">
            <v>#N/A</v>
          </cell>
          <cell r="BA296" t="e">
            <v>#DIV/0!</v>
          </cell>
          <cell r="BB296" t="e">
            <v>#N/A</v>
          </cell>
          <cell r="BC296" t="str">
            <v/>
          </cell>
          <cell r="BD296" t="e">
            <v>#N/A</v>
          </cell>
          <cell r="BF296" t="e">
            <v>#N/A</v>
          </cell>
        </row>
        <row r="297">
          <cell r="AT297" t="e">
            <v>#N/A</v>
          </cell>
          <cell r="AZ297" t="e">
            <v>#N/A</v>
          </cell>
          <cell r="BA297" t="e">
            <v>#DIV/0!</v>
          </cell>
          <cell r="BB297" t="e">
            <v>#N/A</v>
          </cell>
          <cell r="BC297" t="str">
            <v/>
          </cell>
          <cell r="BD297" t="e">
            <v>#N/A</v>
          </cell>
          <cell r="BF297" t="e">
            <v>#N/A</v>
          </cell>
        </row>
        <row r="298">
          <cell r="AT298" t="e">
            <v>#N/A</v>
          </cell>
          <cell r="AZ298" t="e">
            <v>#N/A</v>
          </cell>
          <cell r="BA298" t="e">
            <v>#DIV/0!</v>
          </cell>
          <cell r="BB298" t="e">
            <v>#N/A</v>
          </cell>
          <cell r="BC298" t="str">
            <v/>
          </cell>
          <cell r="BD298" t="e">
            <v>#N/A</v>
          </cell>
          <cell r="BF298" t="e">
            <v>#N/A</v>
          </cell>
        </row>
        <row r="299">
          <cell r="AT299" t="e">
            <v>#N/A</v>
          </cell>
          <cell r="AZ299" t="e">
            <v>#N/A</v>
          </cell>
          <cell r="BA299" t="e">
            <v>#DIV/0!</v>
          </cell>
          <cell r="BB299" t="e">
            <v>#N/A</v>
          </cell>
          <cell r="BC299" t="str">
            <v/>
          </cell>
          <cell r="BD299" t="e">
            <v>#N/A</v>
          </cell>
          <cell r="BF299" t="e">
            <v>#N/A</v>
          </cell>
        </row>
        <row r="300">
          <cell r="AT300" t="e">
            <v>#N/A</v>
          </cell>
          <cell r="AZ300" t="e">
            <v>#N/A</v>
          </cell>
          <cell r="BA300" t="e">
            <v>#DIV/0!</v>
          </cell>
          <cell r="BB300" t="e">
            <v>#N/A</v>
          </cell>
          <cell r="BC300" t="str">
            <v/>
          </cell>
          <cell r="BD300" t="e">
            <v>#N/A</v>
          </cell>
          <cell r="BF300" t="e">
            <v>#N/A</v>
          </cell>
        </row>
        <row r="301">
          <cell r="AT301" t="e">
            <v>#N/A</v>
          </cell>
          <cell r="AZ301" t="e">
            <v>#N/A</v>
          </cell>
          <cell r="BA301" t="e">
            <v>#DIV/0!</v>
          </cell>
          <cell r="BB301" t="e">
            <v>#N/A</v>
          </cell>
          <cell r="BC301" t="str">
            <v/>
          </cell>
          <cell r="BD301" t="e">
            <v>#N/A</v>
          </cell>
          <cell r="BF301" t="e">
            <v>#N/A</v>
          </cell>
        </row>
        <row r="302">
          <cell r="AT302" t="e">
            <v>#N/A</v>
          </cell>
          <cell r="AZ302" t="e">
            <v>#N/A</v>
          </cell>
          <cell r="BA302" t="e">
            <v>#DIV/0!</v>
          </cell>
          <cell r="BB302" t="e">
            <v>#N/A</v>
          </cell>
          <cell r="BC302" t="str">
            <v/>
          </cell>
          <cell r="BD302" t="e">
            <v>#N/A</v>
          </cell>
          <cell r="BF302" t="e">
            <v>#N/A</v>
          </cell>
        </row>
        <row r="303">
          <cell r="AT303" t="e">
            <v>#N/A</v>
          </cell>
          <cell r="AZ303" t="e">
            <v>#N/A</v>
          </cell>
          <cell r="BA303" t="e">
            <v>#DIV/0!</v>
          </cell>
          <cell r="BB303" t="e">
            <v>#N/A</v>
          </cell>
          <cell r="BC303" t="str">
            <v/>
          </cell>
          <cell r="BD303" t="e">
            <v>#N/A</v>
          </cell>
          <cell r="BF303" t="e">
            <v>#N/A</v>
          </cell>
        </row>
        <row r="304">
          <cell r="AT304" t="e">
            <v>#N/A</v>
          </cell>
          <cell r="AZ304" t="e">
            <v>#N/A</v>
          </cell>
          <cell r="BA304" t="e">
            <v>#DIV/0!</v>
          </cell>
          <cell r="BB304" t="e">
            <v>#N/A</v>
          </cell>
          <cell r="BC304" t="str">
            <v/>
          </cell>
          <cell r="BD304" t="e">
            <v>#N/A</v>
          </cell>
          <cell r="BF304" t="e">
            <v>#N/A</v>
          </cell>
        </row>
        <row r="305">
          <cell r="AT305" t="e">
            <v>#N/A</v>
          </cell>
          <cell r="AZ305" t="e">
            <v>#N/A</v>
          </cell>
          <cell r="BA305" t="e">
            <v>#DIV/0!</v>
          </cell>
          <cell r="BB305" t="e">
            <v>#N/A</v>
          </cell>
          <cell r="BC305" t="str">
            <v/>
          </cell>
          <cell r="BD305" t="e">
            <v>#N/A</v>
          </cell>
          <cell r="BF305" t="e">
            <v>#N/A</v>
          </cell>
        </row>
        <row r="306">
          <cell r="AT306" t="e">
            <v>#N/A</v>
          </cell>
          <cell r="AZ306" t="e">
            <v>#N/A</v>
          </cell>
          <cell r="BA306" t="e">
            <v>#DIV/0!</v>
          </cell>
          <cell r="BB306" t="e">
            <v>#N/A</v>
          </cell>
          <cell r="BC306" t="str">
            <v/>
          </cell>
          <cell r="BD306" t="e">
            <v>#N/A</v>
          </cell>
          <cell r="BF306" t="e">
            <v>#N/A</v>
          </cell>
        </row>
        <row r="307">
          <cell r="AT307" t="e">
            <v>#N/A</v>
          </cell>
          <cell r="AZ307" t="e">
            <v>#N/A</v>
          </cell>
          <cell r="BA307" t="e">
            <v>#DIV/0!</v>
          </cell>
          <cell r="BB307" t="e">
            <v>#N/A</v>
          </cell>
          <cell r="BC307" t="str">
            <v/>
          </cell>
          <cell r="BD307" t="e">
            <v>#N/A</v>
          </cell>
          <cell r="BF307" t="e">
            <v>#N/A</v>
          </cell>
        </row>
        <row r="308">
          <cell r="AT308" t="e">
            <v>#N/A</v>
          </cell>
          <cell r="AZ308" t="e">
            <v>#N/A</v>
          </cell>
          <cell r="BA308" t="e">
            <v>#DIV/0!</v>
          </cell>
          <cell r="BB308" t="e">
            <v>#N/A</v>
          </cell>
          <cell r="BC308" t="str">
            <v/>
          </cell>
          <cell r="BD308" t="e">
            <v>#N/A</v>
          </cell>
          <cell r="BF308" t="e">
            <v>#N/A</v>
          </cell>
        </row>
        <row r="309">
          <cell r="AT309" t="e">
            <v>#N/A</v>
          </cell>
          <cell r="AZ309" t="e">
            <v>#N/A</v>
          </cell>
          <cell r="BA309" t="e">
            <v>#DIV/0!</v>
          </cell>
          <cell r="BB309" t="e">
            <v>#N/A</v>
          </cell>
          <cell r="BC309" t="str">
            <v/>
          </cell>
          <cell r="BD309" t="e">
            <v>#N/A</v>
          </cell>
          <cell r="BF309" t="e">
            <v>#N/A</v>
          </cell>
        </row>
        <row r="310">
          <cell r="AT310" t="e">
            <v>#N/A</v>
          </cell>
          <cell r="AZ310" t="e">
            <v>#N/A</v>
          </cell>
          <cell r="BA310" t="e">
            <v>#DIV/0!</v>
          </cell>
          <cell r="BB310" t="e">
            <v>#N/A</v>
          </cell>
          <cell r="BC310" t="str">
            <v/>
          </cell>
          <cell r="BD310" t="e">
            <v>#N/A</v>
          </cell>
          <cell r="BF310" t="e">
            <v>#N/A</v>
          </cell>
        </row>
        <row r="311">
          <cell r="AT311" t="e">
            <v>#N/A</v>
          </cell>
          <cell r="AZ311" t="e">
            <v>#REF!</v>
          </cell>
          <cell r="BA311" t="e">
            <v>#DIV/0!</v>
          </cell>
          <cell r="BB311" t="e">
            <v>#N/A</v>
          </cell>
          <cell r="BC311" t="str">
            <v/>
          </cell>
          <cell r="BD311" t="e">
            <v>#REF!</v>
          </cell>
        </row>
        <row r="312">
          <cell r="AT312" t="e">
            <v>#N/A</v>
          </cell>
          <cell r="AZ312" t="e">
            <v>#REF!</v>
          </cell>
          <cell r="BA312" t="e">
            <v>#DIV/0!</v>
          </cell>
          <cell r="BB312" t="e">
            <v>#N/A</v>
          </cell>
          <cell r="BC312" t="str">
            <v/>
          </cell>
          <cell r="BD312" t="e">
            <v>#REF!</v>
          </cell>
        </row>
        <row r="313">
          <cell r="AT313" t="e">
            <v>#N/A</v>
          </cell>
          <cell r="AZ313" t="e">
            <v>#REF!</v>
          </cell>
          <cell r="BA313" t="e">
            <v>#DIV/0!</v>
          </cell>
          <cell r="BB313" t="e">
            <v>#N/A</v>
          </cell>
          <cell r="BC313" t="str">
            <v/>
          </cell>
          <cell r="BD313" t="e">
            <v>#REF!</v>
          </cell>
        </row>
        <row r="314">
          <cell r="AT314" t="e">
            <v>#N/A</v>
          </cell>
          <cell r="AZ314" t="e">
            <v>#REF!</v>
          </cell>
          <cell r="BA314" t="e">
            <v>#DIV/0!</v>
          </cell>
          <cell r="BB314" t="e">
            <v>#N/A</v>
          </cell>
          <cell r="BC314" t="str">
            <v/>
          </cell>
          <cell r="BD314" t="e">
            <v>#REF!</v>
          </cell>
        </row>
        <row r="315">
          <cell r="AT315" t="e">
            <v>#N/A</v>
          </cell>
          <cell r="AZ315" t="e">
            <v>#REF!</v>
          </cell>
          <cell r="BA315" t="e">
            <v>#DIV/0!</v>
          </cell>
          <cell r="BB315" t="e">
            <v>#N/A</v>
          </cell>
          <cell r="BC315" t="str">
            <v/>
          </cell>
          <cell r="BD315" t="e">
            <v>#REF!</v>
          </cell>
        </row>
        <row r="316">
          <cell r="AT316" t="e">
            <v>#N/A</v>
          </cell>
          <cell r="AZ316" t="e">
            <v>#REF!</v>
          </cell>
          <cell r="BA316" t="e">
            <v>#DIV/0!</v>
          </cell>
          <cell r="BB316" t="e">
            <v>#N/A</v>
          </cell>
          <cell r="BC316" t="str">
            <v/>
          </cell>
          <cell r="BD316" t="e">
            <v>#REF!</v>
          </cell>
        </row>
        <row r="317">
          <cell r="AZ317" t="e">
            <v>#REF!</v>
          </cell>
          <cell r="BA317" t="e">
            <v>#DIV/0!</v>
          </cell>
          <cell r="BB317" t="e">
            <v>#N/A</v>
          </cell>
          <cell r="BC317" t="str">
            <v/>
          </cell>
          <cell r="BD317" t="e">
            <v>#REF!</v>
          </cell>
        </row>
        <row r="318">
          <cell r="AZ318" t="e">
            <v>#REF!</v>
          </cell>
          <cell r="BA318" t="e">
            <v>#DIV/0!</v>
          </cell>
          <cell r="BB318" t="e">
            <v>#N/A</v>
          </cell>
          <cell r="BC318" t="str">
            <v/>
          </cell>
          <cell r="BD318" t="e">
            <v>#REF!</v>
          </cell>
        </row>
        <row r="319">
          <cell r="AZ319" t="e">
            <v>#REF!</v>
          </cell>
          <cell r="BA319" t="e">
            <v>#DIV/0!</v>
          </cell>
          <cell r="BB319" t="e">
            <v>#N/A</v>
          </cell>
          <cell r="BC319" t="str">
            <v/>
          </cell>
          <cell r="BD319" t="e">
            <v>#REF!</v>
          </cell>
        </row>
        <row r="320">
          <cell r="AZ320" t="e">
            <v>#REF!</v>
          </cell>
          <cell r="BA320" t="e">
            <v>#DIV/0!</v>
          </cell>
          <cell r="BB320" t="e">
            <v>#N/A</v>
          </cell>
          <cell r="BC320" t="str">
            <v/>
          </cell>
          <cell r="BD320" t="e">
            <v>#REF!</v>
          </cell>
        </row>
        <row r="321">
          <cell r="AZ321" t="e">
            <v>#REF!</v>
          </cell>
          <cell r="BA321" t="e">
            <v>#DIV/0!</v>
          </cell>
          <cell r="BB321" t="e">
            <v>#N/A</v>
          </cell>
          <cell r="BC321" t="str">
            <v/>
          </cell>
          <cell r="BD321" t="e">
            <v>#REF!</v>
          </cell>
        </row>
        <row r="322">
          <cell r="AZ322" t="e">
            <v>#REF!</v>
          </cell>
          <cell r="BA322" t="e">
            <v>#DIV/0!</v>
          </cell>
          <cell r="BB322" t="e">
            <v>#N/A</v>
          </cell>
          <cell r="BC322" t="str">
            <v/>
          </cell>
          <cell r="BD322" t="e">
            <v>#REF!</v>
          </cell>
        </row>
        <row r="323">
          <cell r="AZ323" t="e">
            <v>#REF!</v>
          </cell>
          <cell r="BA323" t="e">
            <v>#DIV/0!</v>
          </cell>
          <cell r="BB323" t="e">
            <v>#N/A</v>
          </cell>
          <cell r="BC323" t="str">
            <v/>
          </cell>
          <cell r="BD323" t="e">
            <v>#REF!</v>
          </cell>
        </row>
        <row r="324">
          <cell r="AZ324" t="e">
            <v>#REF!</v>
          </cell>
          <cell r="BA324" t="e">
            <v>#DIV/0!</v>
          </cell>
          <cell r="BB324" t="e">
            <v>#N/A</v>
          </cell>
          <cell r="BC324" t="str">
            <v/>
          </cell>
          <cell r="BD324" t="e">
            <v>#REF!</v>
          </cell>
        </row>
        <row r="325">
          <cell r="AY325" t="e">
            <v>#N/A</v>
          </cell>
          <cell r="AZ325" t="e">
            <v>#REF!</v>
          </cell>
          <cell r="BA325" t="e">
            <v>#DIV/0!</v>
          </cell>
          <cell r="BB325" t="e">
            <v>#N/A</v>
          </cell>
          <cell r="BC325" t="str">
            <v/>
          </cell>
          <cell r="BD325" t="e">
            <v>#REF!</v>
          </cell>
        </row>
        <row r="326">
          <cell r="AY326" t="e">
            <v>#N/A</v>
          </cell>
          <cell r="AZ326" t="e">
            <v>#REF!</v>
          </cell>
          <cell r="BA326" t="e">
            <v>#DIV/0!</v>
          </cell>
          <cell r="BB326" t="e">
            <v>#N/A</v>
          </cell>
          <cell r="BC326" t="str">
            <v/>
          </cell>
          <cell r="BD326" t="e">
            <v>#REF!</v>
          </cell>
        </row>
        <row r="327">
          <cell r="AZ327" t="e">
            <v>#REF!</v>
          </cell>
          <cell r="BA327" t="e">
            <v>#DIV/0!</v>
          </cell>
          <cell r="BB327" t="e">
            <v>#N/A</v>
          </cell>
          <cell r="BC327" t="str">
            <v/>
          </cell>
          <cell r="BD327" t="e">
            <v>#REF!</v>
          </cell>
        </row>
        <row r="328">
          <cell r="AZ328" t="e">
            <v>#REF!</v>
          </cell>
          <cell r="BA328" t="e">
            <v>#DIV/0!</v>
          </cell>
          <cell r="BB328" t="e">
            <v>#N/A</v>
          </cell>
          <cell r="BC328" t="str">
            <v/>
          </cell>
          <cell r="BD328" t="e">
            <v>#REF!</v>
          </cell>
        </row>
        <row r="329">
          <cell r="AZ329" t="e">
            <v>#REF!</v>
          </cell>
          <cell r="BA329" t="e">
            <v>#DIV/0!</v>
          </cell>
          <cell r="BB329" t="e">
            <v>#N/A</v>
          </cell>
          <cell r="BC329" t="str">
            <v/>
          </cell>
          <cell r="BD329" t="e">
            <v>#REF!</v>
          </cell>
        </row>
        <row r="330">
          <cell r="AZ330" t="e">
            <v>#REF!</v>
          </cell>
          <cell r="BA330" t="e">
            <v>#DIV/0!</v>
          </cell>
          <cell r="BB330" t="e">
            <v>#N/A</v>
          </cell>
          <cell r="BC330" t="str">
            <v/>
          </cell>
          <cell r="BD330" t="e">
            <v>#REF!</v>
          </cell>
        </row>
        <row r="331">
          <cell r="AZ331" t="e">
            <v>#REF!</v>
          </cell>
          <cell r="BA331" t="e">
            <v>#DIV/0!</v>
          </cell>
          <cell r="BB331" t="e">
            <v>#N/A</v>
          </cell>
          <cell r="BC331" t="str">
            <v/>
          </cell>
          <cell r="BD331" t="e">
            <v>#REF!</v>
          </cell>
        </row>
        <row r="332">
          <cell r="AZ332" t="e">
            <v>#REF!</v>
          </cell>
          <cell r="BA332" t="e">
            <v>#DIV/0!</v>
          </cell>
          <cell r="BB332" t="e">
            <v>#N/A</v>
          </cell>
          <cell r="BC332" t="str">
            <v/>
          </cell>
          <cell r="BD332" t="e">
            <v>#REF!</v>
          </cell>
        </row>
        <row r="333">
          <cell r="AZ333" t="e">
            <v>#REF!</v>
          </cell>
          <cell r="BA333" t="e">
            <v>#DIV/0!</v>
          </cell>
          <cell r="BB333" t="e">
            <v>#N/A</v>
          </cell>
          <cell r="BC333" t="str">
            <v/>
          </cell>
          <cell r="BD333" t="e">
            <v>#REF!</v>
          </cell>
        </row>
        <row r="334">
          <cell r="AZ334" t="e">
            <v>#REF!</v>
          </cell>
          <cell r="BA334" t="e">
            <v>#DIV/0!</v>
          </cell>
          <cell r="BB334" t="e">
            <v>#N/A</v>
          </cell>
          <cell r="BC334" t="str">
            <v/>
          </cell>
          <cell r="BD334" t="e">
            <v>#REF!</v>
          </cell>
        </row>
        <row r="335">
          <cell r="D335">
            <v>4</v>
          </cell>
          <cell r="E335">
            <v>5</v>
          </cell>
          <cell r="F335">
            <v>6</v>
          </cell>
          <cell r="G335">
            <v>7</v>
          </cell>
          <cell r="H335">
            <v>8</v>
          </cell>
          <cell r="I335">
            <v>9</v>
          </cell>
          <cell r="J335">
            <v>10</v>
          </cell>
          <cell r="K335">
            <v>11</v>
          </cell>
          <cell r="L335">
            <v>12</v>
          </cell>
          <cell r="M335">
            <v>13</v>
          </cell>
          <cell r="N335">
            <v>14</v>
          </cell>
          <cell r="O335">
            <v>15</v>
          </cell>
          <cell r="P335">
            <v>16</v>
          </cell>
          <cell r="Q335">
            <v>17</v>
          </cell>
          <cell r="R335">
            <v>18</v>
          </cell>
          <cell r="S335">
            <v>19</v>
          </cell>
          <cell r="T335">
            <v>20</v>
          </cell>
          <cell r="U335">
            <v>21</v>
          </cell>
          <cell r="V335">
            <v>22</v>
          </cell>
          <cell r="W335">
            <v>23</v>
          </cell>
          <cell r="X335">
            <v>24</v>
          </cell>
          <cell r="Y335">
            <v>25</v>
          </cell>
          <cell r="Z335">
            <v>26</v>
          </cell>
          <cell r="AA335">
            <v>27</v>
          </cell>
          <cell r="AB335">
            <v>28</v>
          </cell>
          <cell r="AC335">
            <v>29</v>
          </cell>
          <cell r="AD335">
            <v>30</v>
          </cell>
          <cell r="AE335">
            <v>31</v>
          </cell>
          <cell r="AF335">
            <v>32</v>
          </cell>
          <cell r="AG335">
            <v>33</v>
          </cell>
          <cell r="AH335">
            <v>34</v>
          </cell>
          <cell r="AI335">
            <v>35</v>
          </cell>
          <cell r="AJ335">
            <v>36</v>
          </cell>
          <cell r="AK335">
            <v>37</v>
          </cell>
          <cell r="AL335">
            <v>38</v>
          </cell>
          <cell r="AM335">
            <v>39</v>
          </cell>
          <cell r="AN335">
            <v>40</v>
          </cell>
          <cell r="AO335">
            <v>41</v>
          </cell>
          <cell r="AP335">
            <v>42</v>
          </cell>
          <cell r="AQ335">
            <v>43</v>
          </cell>
          <cell r="AR335">
            <v>44</v>
          </cell>
          <cell r="AS335">
            <v>45</v>
          </cell>
          <cell r="AT335">
            <v>46</v>
          </cell>
          <cell r="AU335">
            <v>47</v>
          </cell>
          <cell r="AV335">
            <v>48</v>
          </cell>
          <cell r="AW335">
            <v>49</v>
          </cell>
          <cell r="AX335">
            <v>50</v>
          </cell>
          <cell r="AY335">
            <v>51</v>
          </cell>
          <cell r="AZ335">
            <v>52</v>
          </cell>
          <cell r="BA335">
            <v>53</v>
          </cell>
          <cell r="BB335">
            <v>54</v>
          </cell>
          <cell r="BC335" t="str">
            <v/>
          </cell>
          <cell r="BD335">
            <v>56</v>
          </cell>
          <cell r="BF335">
            <v>57</v>
          </cell>
        </row>
        <row r="336">
          <cell r="AZ336" t="e">
            <v>#REF!</v>
          </cell>
          <cell r="BA336" t="e">
            <v>#DIV/0!</v>
          </cell>
          <cell r="BB336" t="e">
            <v>#N/A</v>
          </cell>
          <cell r="BC336" t="str">
            <v/>
          </cell>
          <cell r="BD336" t="e">
            <v>#REF!</v>
          </cell>
        </row>
        <row r="337">
          <cell r="AZ337" t="e">
            <v>#REF!</v>
          </cell>
          <cell r="BA337" t="e">
            <v>#DIV/0!</v>
          </cell>
          <cell r="BB337" t="e">
            <v>#N/A</v>
          </cell>
          <cell r="BC337" t="str">
            <v/>
          </cell>
        </row>
        <row r="338">
          <cell r="AZ338" t="e">
            <v>#REF!</v>
          </cell>
          <cell r="BA338" t="e">
            <v>#DIV/0!</v>
          </cell>
          <cell r="BB338" t="e">
            <v>#N/A</v>
          </cell>
          <cell r="BC338" t="str">
            <v/>
          </cell>
        </row>
        <row r="339">
          <cell r="AZ339" t="e">
            <v>#REF!</v>
          </cell>
          <cell r="BA339" t="e">
            <v>#DIV/0!</v>
          </cell>
          <cell r="BB339" t="e">
            <v>#N/A</v>
          </cell>
          <cell r="BC339" t="str">
            <v/>
          </cell>
        </row>
        <row r="340">
          <cell r="AZ340" t="e">
            <v>#REF!</v>
          </cell>
          <cell r="BA340" t="e">
            <v>#DIV/0!</v>
          </cell>
          <cell r="BB340" t="e">
            <v>#N/A</v>
          </cell>
          <cell r="BC340" t="str">
            <v/>
          </cell>
        </row>
        <row r="341">
          <cell r="AZ341" t="e">
            <v>#REF!</v>
          </cell>
          <cell r="BA341" t="e">
            <v>#DIV/0!</v>
          </cell>
          <cell r="BB341" t="e">
            <v>#N/A</v>
          </cell>
          <cell r="BC341" t="str">
            <v/>
          </cell>
        </row>
        <row r="342">
          <cell r="AZ342" t="e">
            <v>#REF!</v>
          </cell>
          <cell r="BA342" t="e">
            <v>#DIV/0!</v>
          </cell>
          <cell r="BB342" t="e">
            <v>#N/A</v>
          </cell>
          <cell r="BC342" t="str">
            <v/>
          </cell>
        </row>
        <row r="343">
          <cell r="AZ343" t="e">
            <v>#REF!</v>
          </cell>
          <cell r="BA343" t="e">
            <v>#DIV/0!</v>
          </cell>
          <cell r="BB343" t="e">
            <v>#N/A</v>
          </cell>
          <cell r="BC343" t="str">
            <v/>
          </cell>
        </row>
        <row r="344">
          <cell r="AZ344" t="e">
            <v>#REF!</v>
          </cell>
          <cell r="BA344" t="e">
            <v>#DIV/0!</v>
          </cell>
          <cell r="BB344" t="e">
            <v>#N/A</v>
          </cell>
          <cell r="BC344" t="str">
            <v/>
          </cell>
        </row>
        <row r="345">
          <cell r="AZ345" t="e">
            <v>#REF!</v>
          </cell>
          <cell r="BB345" t="e">
            <v>#N/A</v>
          </cell>
          <cell r="BC345" t="str">
            <v/>
          </cell>
        </row>
        <row r="346">
          <cell r="AZ346" t="e">
            <v>#REF!</v>
          </cell>
          <cell r="BB346" t="e">
            <v>#N/A</v>
          </cell>
          <cell r="BC346" t="str">
            <v/>
          </cell>
        </row>
        <row r="347">
          <cell r="AZ347" t="e">
            <v>#REF!</v>
          </cell>
          <cell r="BB347" t="e">
            <v>#N/A</v>
          </cell>
          <cell r="BC347" t="str">
            <v/>
          </cell>
        </row>
        <row r="348">
          <cell r="AZ348" t="e">
            <v>#REF!</v>
          </cell>
          <cell r="BB348" t="e">
            <v>#N/A</v>
          </cell>
          <cell r="BC348" t="str">
            <v/>
          </cell>
        </row>
        <row r="349">
          <cell r="AZ349" t="e">
            <v>#REF!</v>
          </cell>
          <cell r="BB349" t="e">
            <v>#N/A</v>
          </cell>
          <cell r="BC349" t="str">
            <v/>
          </cell>
        </row>
        <row r="350">
          <cell r="AZ350" t="e">
            <v>#REF!</v>
          </cell>
          <cell r="BB350" t="e">
            <v>#N/A</v>
          </cell>
          <cell r="BC350" t="str">
            <v/>
          </cell>
        </row>
        <row r="351">
          <cell r="AZ351" t="e">
            <v>#REF!</v>
          </cell>
          <cell r="BB351" t="e">
            <v>#N/A</v>
          </cell>
          <cell r="BC351" t="str">
            <v/>
          </cell>
        </row>
        <row r="352">
          <cell r="AZ352" t="e">
            <v>#REF!</v>
          </cell>
          <cell r="BB352" t="e">
            <v>#N/A</v>
          </cell>
          <cell r="BC352" t="str">
            <v/>
          </cell>
        </row>
        <row r="353">
          <cell r="AZ353" t="e">
            <v>#REF!</v>
          </cell>
          <cell r="BB353" t="e">
            <v>#N/A</v>
          </cell>
          <cell r="BC353" t="str">
            <v/>
          </cell>
        </row>
        <row r="354">
          <cell r="AZ354" t="e">
            <v>#REF!</v>
          </cell>
          <cell r="BB354" t="e">
            <v>#N/A</v>
          </cell>
          <cell r="BC354" t="str">
            <v/>
          </cell>
        </row>
        <row r="355">
          <cell r="AZ355" t="e">
            <v>#REF!</v>
          </cell>
          <cell r="BB355" t="e">
            <v>#N/A</v>
          </cell>
          <cell r="BC355" t="str">
            <v/>
          </cell>
        </row>
        <row r="356">
          <cell r="AZ356" t="e">
            <v>#REF!</v>
          </cell>
          <cell r="BB356" t="e">
            <v>#N/A</v>
          </cell>
          <cell r="BC356" t="str">
            <v/>
          </cell>
        </row>
        <row r="357">
          <cell r="AZ357" t="e">
            <v>#REF!</v>
          </cell>
          <cell r="BB357" t="e">
            <v>#N/A</v>
          </cell>
          <cell r="BC357" t="str">
            <v/>
          </cell>
        </row>
        <row r="358">
          <cell r="AZ358" t="e">
            <v>#REF!</v>
          </cell>
          <cell r="BB358" t="e">
            <v>#N/A</v>
          </cell>
          <cell r="BC358" t="str">
            <v/>
          </cell>
        </row>
        <row r="359">
          <cell r="AZ359" t="e">
            <v>#REF!</v>
          </cell>
          <cell r="BB359" t="e">
            <v>#N/A</v>
          </cell>
          <cell r="BC359" t="str">
            <v/>
          </cell>
        </row>
        <row r="360">
          <cell r="AZ360" t="e">
            <v>#REF!</v>
          </cell>
          <cell r="BB360" t="e">
            <v>#N/A</v>
          </cell>
          <cell r="BC360" t="str">
            <v/>
          </cell>
        </row>
        <row r="361">
          <cell r="AZ361" t="e">
            <v>#REF!</v>
          </cell>
          <cell r="BB361" t="e">
            <v>#N/A</v>
          </cell>
          <cell r="BC361" t="str">
            <v/>
          </cell>
        </row>
        <row r="362">
          <cell r="AZ362" t="e">
            <v>#REF!</v>
          </cell>
          <cell r="BB362" t="e">
            <v>#N/A</v>
          </cell>
          <cell r="BC362" t="str">
            <v/>
          </cell>
        </row>
        <row r="363">
          <cell r="AZ363" t="e">
            <v>#REF!</v>
          </cell>
          <cell r="BB363" t="e">
            <v>#N/A</v>
          </cell>
          <cell r="BC363" t="str">
            <v/>
          </cell>
        </row>
        <row r="364">
          <cell r="AZ364" t="e">
            <v>#REF!</v>
          </cell>
          <cell r="BB364" t="e">
            <v>#N/A</v>
          </cell>
          <cell r="BC364" t="str">
            <v/>
          </cell>
        </row>
        <row r="365">
          <cell r="AZ365" t="e">
            <v>#REF!</v>
          </cell>
          <cell r="BB365" t="e">
            <v>#N/A</v>
          </cell>
          <cell r="BC365" t="str">
            <v/>
          </cell>
        </row>
        <row r="366">
          <cell r="AZ366" t="e">
            <v>#REF!</v>
          </cell>
          <cell r="BB366" t="e">
            <v>#N/A</v>
          </cell>
          <cell r="BC366" t="str">
            <v/>
          </cell>
        </row>
        <row r="367">
          <cell r="AZ367" t="e">
            <v>#REF!</v>
          </cell>
          <cell r="BB367" t="e">
            <v>#N/A</v>
          </cell>
          <cell r="BC367" t="str">
            <v/>
          </cell>
        </row>
        <row r="368">
          <cell r="AZ368" t="e">
            <v>#REF!</v>
          </cell>
          <cell r="BB368" t="e">
            <v>#N/A</v>
          </cell>
          <cell r="BC368" t="str">
            <v/>
          </cell>
        </row>
        <row r="369">
          <cell r="AZ369" t="e">
            <v>#REF!</v>
          </cell>
          <cell r="BB369" t="e">
            <v>#N/A</v>
          </cell>
          <cell r="BC369" t="str">
            <v/>
          </cell>
        </row>
        <row r="370">
          <cell r="AZ370" t="e">
            <v>#REF!</v>
          </cell>
          <cell r="BB370" t="e">
            <v>#N/A</v>
          </cell>
          <cell r="BC370" t="str">
            <v/>
          </cell>
        </row>
        <row r="371">
          <cell r="AZ371" t="e">
            <v>#REF!</v>
          </cell>
          <cell r="BB371" t="e">
            <v>#N/A</v>
          </cell>
          <cell r="BC371" t="str">
            <v/>
          </cell>
        </row>
        <row r="372">
          <cell r="AZ372" t="e">
            <v>#REF!</v>
          </cell>
          <cell r="BB372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"/>
      <sheetName val="HDLAB"/>
      <sheetName val="名單"/>
      <sheetName val="成績單"/>
      <sheetName val="Sheet1"/>
      <sheetName val="叮嚀"/>
      <sheetName val="Glucose"/>
      <sheetName val="Hba1c"/>
      <sheetName val="iPTH"/>
      <sheetName val="RHe"/>
      <sheetName val="TAST"/>
      <sheetName val="Ferritin"/>
      <sheetName val="HCV AB"/>
      <sheetName val="HBsAg"/>
      <sheetName val="ANTI-HBsAb"/>
      <sheetName val="聯合alb"/>
      <sheetName val="Al"/>
      <sheetName val="ID"/>
    </sheetNames>
    <sheetDataSet>
      <sheetData sheetId="0" refreshError="1"/>
      <sheetData sheetId="1">
        <row r="1"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  <cell r="BZ1">
            <v>78</v>
          </cell>
          <cell r="CA1">
            <v>79</v>
          </cell>
        </row>
        <row r="2">
          <cell r="D2" t="str">
            <v>姓名</v>
          </cell>
          <cell r="E2" t="str">
            <v>床位</v>
          </cell>
          <cell r="F2" t="str">
            <v>日期</v>
          </cell>
          <cell r="G2" t="str">
            <v>WBC</v>
          </cell>
          <cell r="H2" t="str">
            <v>RBC</v>
          </cell>
          <cell r="I2" t="str">
            <v>HBC</v>
          </cell>
          <cell r="J2" t="str">
            <v>HCT</v>
          </cell>
          <cell r="K2" t="str">
            <v>MCV</v>
          </cell>
          <cell r="L2" t="str">
            <v>Platelet</v>
          </cell>
          <cell r="M2" t="str">
            <v>R-He</v>
          </cell>
          <cell r="N2" t="str">
            <v>Albumin</v>
          </cell>
          <cell r="O2" t="str">
            <v>AST</v>
          </cell>
          <cell r="P2" t="str">
            <v>ALT</v>
          </cell>
          <cell r="Q2" t="str">
            <v>Alka_line-P</v>
          </cell>
          <cell r="R2" t="str">
            <v>Total_bilirubin</v>
          </cell>
          <cell r="S2" t="str">
            <v>Chole_sterol</v>
          </cell>
          <cell r="T2" t="str">
            <v>Triglyceride</v>
          </cell>
          <cell r="U2" t="str">
            <v>Glucose</v>
          </cell>
          <cell r="V2" t="str">
            <v>透析前體重</v>
          </cell>
          <cell r="W2" t="str">
            <v>透析後體重</v>
          </cell>
          <cell r="X2" t="str">
            <v>本次透析時間</v>
          </cell>
          <cell r="Y2" t="str">
            <v>本次透析前BUN</v>
          </cell>
          <cell r="Z2" t="str">
            <v>本次透析後BUN</v>
          </cell>
          <cell r="AA2" t="str">
            <v>下次透析前BUN</v>
          </cell>
          <cell r="AB2" t="str">
            <v>兩次透析間隔</v>
          </cell>
          <cell r="AC2" t="str">
            <v>Creatinine</v>
          </cell>
          <cell r="AD2" t="str">
            <v>Uric acid</v>
          </cell>
          <cell r="AE2" t="str">
            <v>Na</v>
          </cell>
          <cell r="AF2" t="str">
            <v>K</v>
          </cell>
          <cell r="AG2" t="str">
            <v>Cl</v>
          </cell>
          <cell r="AH2" t="str">
            <v>全鈣</v>
          </cell>
          <cell r="AI2" t="str">
            <v>離子鈣</v>
          </cell>
          <cell r="AJ2" t="str">
            <v>P</v>
          </cell>
          <cell r="AK2" t="str">
            <v>Fe</v>
          </cell>
          <cell r="AL2" t="str">
            <v>UIBC</v>
          </cell>
          <cell r="AM2" t="str">
            <v>TIBC</v>
          </cell>
          <cell r="AN2" t="str">
            <v>Ferritin</v>
          </cell>
          <cell r="AO2" t="str">
            <v>Al</v>
          </cell>
          <cell r="AP2" t="str">
            <v>Mg</v>
          </cell>
          <cell r="AQ2" t="str">
            <v>intact-PTH</v>
          </cell>
          <cell r="AR2" t="str">
            <v>Cardiac_/thoracic ratio</v>
          </cell>
          <cell r="AS2" t="str">
            <v>HBsAg</v>
          </cell>
          <cell r="AT2" t="str">
            <v>Anti-HCV</v>
          </cell>
          <cell r="AU2" t="str">
            <v>EKG</v>
          </cell>
          <cell r="AV2" t="str">
            <v>hb-a1c</v>
          </cell>
          <cell r="AW2" t="str">
            <v>γ-GT</v>
          </cell>
          <cell r="AX2" t="str">
            <v>MCH</v>
          </cell>
          <cell r="AY2" t="str">
            <v>MCHC</v>
          </cell>
          <cell r="AZ2" t="str">
            <v>RDW</v>
          </cell>
          <cell r="BA2" t="str">
            <v>ANTI-HBS</v>
          </cell>
          <cell r="BB2" t="str">
            <v>HS-CRP</v>
          </cell>
          <cell r="BC2" t="str">
            <v>HDL-C</v>
          </cell>
          <cell r="BD2" t="str">
            <v>VLDL-C</v>
          </cell>
          <cell r="BE2" t="str">
            <v>LDL-C</v>
          </cell>
          <cell r="BF2" t="str">
            <v>CHOL/HDLC</v>
          </cell>
          <cell r="BG2" t="str">
            <v>LDLC/HDLC</v>
          </cell>
          <cell r="BH2" t="str">
            <v>ANTI-HBcAb</v>
          </cell>
          <cell r="BI2" t="str">
            <v>URR</v>
          </cell>
          <cell r="BJ2" t="str">
            <v>KTV(D)</v>
          </cell>
          <cell r="BK2" t="str">
            <v>KTV(G)</v>
          </cell>
          <cell r="BM2" t="str">
            <v>TACurea</v>
          </cell>
          <cell r="BN2" t="str">
            <v>URR％</v>
          </cell>
          <cell r="BO2" t="str">
            <v>R-He</v>
          </cell>
          <cell r="BP2" t="str">
            <v>ANTI-HBsAb</v>
          </cell>
          <cell r="BQ2" t="str">
            <v>Glucose</v>
          </cell>
          <cell r="BR2" t="str">
            <v>HbA1C</v>
          </cell>
          <cell r="BS2" t="str">
            <v xml:space="preserve">intact-PTH </v>
          </cell>
          <cell r="BT2" t="str">
            <v>姓名</v>
          </cell>
          <cell r="BU2" t="str">
            <v>pre BW</v>
          </cell>
          <cell r="BV2" t="str">
            <v>post BW</v>
          </cell>
          <cell r="BW2" t="str">
            <v>乾體重</v>
          </cell>
          <cell r="BX2" t="str">
            <v>增加5%</v>
          </cell>
          <cell r="BY2" t="str">
            <v>透析時間/hrs</v>
          </cell>
          <cell r="BZ2" t="str">
            <v>間隔時間/hrs</v>
          </cell>
          <cell r="CA2" t="str">
            <v>kt/v(Daugirdas)</v>
          </cell>
        </row>
        <row r="3">
          <cell r="D3" t="str">
            <v>吳俊源</v>
          </cell>
          <cell r="E3" t="str">
            <v>U323</v>
          </cell>
          <cell r="F3">
            <v>1120405</v>
          </cell>
          <cell r="G3">
            <v>4.9400000000000004</v>
          </cell>
          <cell r="H3">
            <v>3.94</v>
          </cell>
          <cell r="I3">
            <v>12</v>
          </cell>
          <cell r="J3">
            <v>34.799999999999997</v>
          </cell>
          <cell r="K3">
            <v>88.3</v>
          </cell>
          <cell r="L3">
            <v>204</v>
          </cell>
          <cell r="N3">
            <v>4.0999999999999996</v>
          </cell>
          <cell r="O3">
            <v>13</v>
          </cell>
          <cell r="P3">
            <v>10</v>
          </cell>
          <cell r="Q3">
            <v>75</v>
          </cell>
          <cell r="R3">
            <v>0.5</v>
          </cell>
          <cell r="Y3">
            <v>73</v>
          </cell>
          <cell r="Z3">
            <v>21</v>
          </cell>
          <cell r="AC3">
            <v>12.32</v>
          </cell>
          <cell r="AD3">
            <v>6.7</v>
          </cell>
          <cell r="AE3">
            <v>136</v>
          </cell>
          <cell r="AF3">
            <v>4</v>
          </cell>
          <cell r="AH3">
            <v>7.8</v>
          </cell>
          <cell r="AJ3">
            <v>2.1</v>
          </cell>
          <cell r="AX3">
            <v>30.5</v>
          </cell>
          <cell r="AY3">
            <v>34.5</v>
          </cell>
          <cell r="AZ3">
            <v>12.8</v>
          </cell>
          <cell r="BI3">
            <v>0.71</v>
          </cell>
          <cell r="BK3">
            <v>1.25</v>
          </cell>
          <cell r="BN3">
            <v>71.232876712328761</v>
          </cell>
          <cell r="BQ3" t="str">
            <v/>
          </cell>
          <cell r="BT3" t="str">
            <v>吳俊源</v>
          </cell>
          <cell r="BU3">
            <v>67.400000000000006</v>
          </cell>
          <cell r="BV3">
            <v>64.3</v>
          </cell>
          <cell r="BW3">
            <v>64.3</v>
          </cell>
          <cell r="BX3">
            <v>4.8211508553654879E-2</v>
          </cell>
          <cell r="BY3">
            <v>4</v>
          </cell>
          <cell r="BZ3">
            <v>44</v>
          </cell>
          <cell r="CA3">
            <v>1.5081672162782156</v>
          </cell>
        </row>
        <row r="4">
          <cell r="D4" t="str">
            <v>陳金華</v>
          </cell>
          <cell r="E4" t="str">
            <v>U325</v>
          </cell>
          <cell r="F4">
            <v>1120407</v>
          </cell>
          <cell r="G4">
            <v>6.73</v>
          </cell>
          <cell r="H4">
            <v>3.81</v>
          </cell>
          <cell r="I4">
            <v>11.5</v>
          </cell>
          <cell r="J4">
            <v>34.200000000000003</v>
          </cell>
          <cell r="K4">
            <v>89.8</v>
          </cell>
          <cell r="L4">
            <v>139</v>
          </cell>
          <cell r="N4">
            <v>4.3</v>
          </cell>
          <cell r="O4">
            <v>25</v>
          </cell>
          <cell r="P4">
            <v>22</v>
          </cell>
          <cell r="Q4">
            <v>81</v>
          </cell>
          <cell r="R4">
            <v>0.6</v>
          </cell>
          <cell r="Y4">
            <v>125</v>
          </cell>
          <cell r="Z4">
            <v>24</v>
          </cell>
          <cell r="AC4">
            <v>13.6</v>
          </cell>
          <cell r="AD4">
            <v>11</v>
          </cell>
          <cell r="AE4">
            <v>135</v>
          </cell>
          <cell r="AF4">
            <v>4.9000000000000004</v>
          </cell>
          <cell r="AH4">
            <v>9.3000000000000007</v>
          </cell>
          <cell r="AJ4">
            <v>5.7</v>
          </cell>
          <cell r="AX4">
            <v>30.2</v>
          </cell>
          <cell r="AY4">
            <v>33.6</v>
          </cell>
          <cell r="AZ4">
            <v>13.9</v>
          </cell>
          <cell r="BI4">
            <v>0.81</v>
          </cell>
          <cell r="BK4">
            <v>1.65</v>
          </cell>
          <cell r="BN4">
            <v>80.800000000000011</v>
          </cell>
          <cell r="BQ4" t="str">
            <v/>
          </cell>
          <cell r="BT4" t="str">
            <v>陳金華</v>
          </cell>
          <cell r="BU4">
            <v>44.55</v>
          </cell>
          <cell r="BV4">
            <v>43.55</v>
          </cell>
          <cell r="BW4">
            <v>43.4</v>
          </cell>
          <cell r="BX4">
            <v>2.6497695852534531E-2</v>
          </cell>
          <cell r="BY4">
            <v>4</v>
          </cell>
          <cell r="BZ4">
            <v>44</v>
          </cell>
          <cell r="CA4">
            <v>1.9089993741960714</v>
          </cell>
        </row>
        <row r="5">
          <cell r="D5" t="str">
            <v>吳美華</v>
          </cell>
          <cell r="E5" t="str">
            <v>U326</v>
          </cell>
          <cell r="F5">
            <v>1120405</v>
          </cell>
          <cell r="G5">
            <v>7.2</v>
          </cell>
          <cell r="H5">
            <v>3.54</v>
          </cell>
          <cell r="I5">
            <v>11</v>
          </cell>
          <cell r="J5">
            <v>33.1</v>
          </cell>
          <cell r="K5">
            <v>93.5</v>
          </cell>
          <cell r="L5">
            <v>250</v>
          </cell>
          <cell r="N5">
            <v>3.6</v>
          </cell>
          <cell r="O5">
            <v>10</v>
          </cell>
          <cell r="P5">
            <v>5</v>
          </cell>
          <cell r="Q5">
            <v>50</v>
          </cell>
          <cell r="R5">
            <v>0.5</v>
          </cell>
          <cell r="Y5">
            <v>87</v>
          </cell>
          <cell r="Z5">
            <v>17</v>
          </cell>
          <cell r="AC5">
            <v>8.9700000000000006</v>
          </cell>
          <cell r="AD5">
            <v>6.9</v>
          </cell>
          <cell r="AE5">
            <v>135</v>
          </cell>
          <cell r="AF5">
            <v>5</v>
          </cell>
          <cell r="AH5">
            <v>9.5</v>
          </cell>
          <cell r="AJ5">
            <v>4.5999999999999996</v>
          </cell>
          <cell r="AX5">
            <v>31.1</v>
          </cell>
          <cell r="AY5">
            <v>33.200000000000003</v>
          </cell>
          <cell r="AZ5">
            <v>12.6</v>
          </cell>
          <cell r="BI5">
            <v>0.8</v>
          </cell>
          <cell r="BK5">
            <v>1.63</v>
          </cell>
          <cell r="BN5">
            <v>80.459770114942529</v>
          </cell>
          <cell r="BQ5" t="str">
            <v/>
          </cell>
          <cell r="BT5" t="str">
            <v>吳美華</v>
          </cell>
          <cell r="BU5">
            <v>53.65</v>
          </cell>
          <cell r="BV5">
            <v>50.9</v>
          </cell>
          <cell r="BW5">
            <v>51</v>
          </cell>
          <cell r="BX5">
            <v>5.1960784313725465E-2</v>
          </cell>
          <cell r="BY5">
            <v>4</v>
          </cell>
          <cell r="BZ5">
            <v>44</v>
          </cell>
          <cell r="CA5">
            <v>1.9907002021354991</v>
          </cell>
        </row>
        <row r="6">
          <cell r="D6" t="str">
            <v>王秀華</v>
          </cell>
          <cell r="E6" t="str">
            <v>U327</v>
          </cell>
          <cell r="F6">
            <v>1120405</v>
          </cell>
          <cell r="G6">
            <v>10.61</v>
          </cell>
          <cell r="H6">
            <v>3.54</v>
          </cell>
          <cell r="I6">
            <v>11.2</v>
          </cell>
          <cell r="J6">
            <v>34</v>
          </cell>
          <cell r="K6">
            <v>96</v>
          </cell>
          <cell r="L6">
            <v>160</v>
          </cell>
          <cell r="N6">
            <v>3.8</v>
          </cell>
          <cell r="O6">
            <v>11</v>
          </cell>
          <cell r="P6">
            <v>7</v>
          </cell>
          <cell r="Q6">
            <v>56</v>
          </cell>
          <cell r="R6">
            <v>0.6</v>
          </cell>
          <cell r="Y6">
            <v>72</v>
          </cell>
          <cell r="Z6">
            <v>21</v>
          </cell>
          <cell r="AC6">
            <v>9.9</v>
          </cell>
          <cell r="AD6">
            <v>7.4</v>
          </cell>
          <cell r="AE6">
            <v>137</v>
          </cell>
          <cell r="AF6">
            <v>5.8</v>
          </cell>
          <cell r="AH6">
            <v>8.5</v>
          </cell>
          <cell r="AJ6">
            <v>2.9</v>
          </cell>
          <cell r="AX6">
            <v>31.6</v>
          </cell>
          <cell r="AY6">
            <v>32.9</v>
          </cell>
          <cell r="AZ6">
            <v>12.7</v>
          </cell>
          <cell r="BI6">
            <v>0.71</v>
          </cell>
          <cell r="BK6">
            <v>1.23</v>
          </cell>
          <cell r="BN6">
            <v>70.833333333333329</v>
          </cell>
          <cell r="BQ6" t="str">
            <v/>
          </cell>
          <cell r="BT6" t="str">
            <v>王秀華</v>
          </cell>
          <cell r="BU6">
            <v>73.599999999999994</v>
          </cell>
          <cell r="BV6">
            <v>69.349999999999994</v>
          </cell>
          <cell r="BW6">
            <v>69.599999999999994</v>
          </cell>
          <cell r="BX6">
            <v>5.7471264367816098E-2</v>
          </cell>
          <cell r="BY6">
            <v>4</v>
          </cell>
          <cell r="BZ6">
            <v>44</v>
          </cell>
          <cell r="CA6">
            <v>1.5309298214670735</v>
          </cell>
        </row>
        <row r="7">
          <cell r="D7" t="str">
            <v>楊炳輝</v>
          </cell>
          <cell r="E7" t="str">
            <v>U331</v>
          </cell>
          <cell r="F7">
            <v>1120405</v>
          </cell>
          <cell r="G7">
            <v>4.43</v>
          </cell>
          <cell r="H7">
            <v>3.49</v>
          </cell>
          <cell r="I7">
            <v>10.5</v>
          </cell>
          <cell r="J7">
            <v>32.1</v>
          </cell>
          <cell r="K7">
            <v>92</v>
          </cell>
          <cell r="L7">
            <v>107</v>
          </cell>
          <cell r="N7">
            <v>4</v>
          </cell>
          <cell r="O7">
            <v>16</v>
          </cell>
          <cell r="P7">
            <v>18</v>
          </cell>
          <cell r="Q7">
            <v>60</v>
          </cell>
          <cell r="R7">
            <v>0.7</v>
          </cell>
          <cell r="Y7">
            <v>82</v>
          </cell>
          <cell r="Z7">
            <v>24</v>
          </cell>
          <cell r="AC7">
            <v>12.73</v>
          </cell>
          <cell r="AD7">
            <v>8.6</v>
          </cell>
          <cell r="AE7">
            <v>138</v>
          </cell>
          <cell r="AF7">
            <v>4.8</v>
          </cell>
          <cell r="AG7">
            <v>98</v>
          </cell>
          <cell r="AH7">
            <v>9.3000000000000007</v>
          </cell>
          <cell r="AJ7">
            <v>5.0999999999999996</v>
          </cell>
          <cell r="AW7">
            <v>98</v>
          </cell>
          <cell r="AX7">
            <v>30.1</v>
          </cell>
          <cell r="AY7">
            <v>32.700000000000003</v>
          </cell>
          <cell r="AZ7">
            <v>14.6</v>
          </cell>
          <cell r="BI7">
            <v>0.71</v>
          </cell>
          <cell r="BK7">
            <v>1.23</v>
          </cell>
          <cell r="BN7">
            <v>70.731707317073173</v>
          </cell>
          <cell r="BQ7">
            <v>202</v>
          </cell>
          <cell r="BT7" t="str">
            <v>楊炳輝</v>
          </cell>
          <cell r="BU7">
            <v>79.599999999999994</v>
          </cell>
          <cell r="BV7">
            <v>77</v>
          </cell>
          <cell r="BW7">
            <v>77</v>
          </cell>
          <cell r="BX7">
            <v>3.3766233766233694E-2</v>
          </cell>
          <cell r="BY7">
            <v>4</v>
          </cell>
          <cell r="BZ7">
            <v>44</v>
          </cell>
          <cell r="CA7">
            <v>1.4449255845314937</v>
          </cell>
        </row>
        <row r="8">
          <cell r="D8" t="str">
            <v>簡志正</v>
          </cell>
          <cell r="E8" t="str">
            <v>U335</v>
          </cell>
          <cell r="F8">
            <v>1120405</v>
          </cell>
          <cell r="G8">
            <v>8.6</v>
          </cell>
          <cell r="H8">
            <v>4.7300000000000004</v>
          </cell>
          <cell r="I8">
            <v>13.5</v>
          </cell>
          <cell r="J8">
            <v>41.9</v>
          </cell>
          <cell r="K8">
            <v>88.6</v>
          </cell>
          <cell r="L8">
            <v>163</v>
          </cell>
          <cell r="N8">
            <v>3.7</v>
          </cell>
          <cell r="O8">
            <v>14</v>
          </cell>
          <cell r="P8">
            <v>9</v>
          </cell>
          <cell r="Q8">
            <v>96</v>
          </cell>
          <cell r="R8">
            <v>0.6</v>
          </cell>
          <cell r="Y8">
            <v>63</v>
          </cell>
          <cell r="Z8">
            <v>15</v>
          </cell>
          <cell r="AC8">
            <v>9.75</v>
          </cell>
          <cell r="AD8">
            <v>7.1</v>
          </cell>
          <cell r="AE8">
            <v>138</v>
          </cell>
          <cell r="AF8">
            <v>5.3</v>
          </cell>
          <cell r="AH8">
            <v>9.8000000000000007</v>
          </cell>
          <cell r="AJ8">
            <v>5.9</v>
          </cell>
          <cell r="AX8">
            <v>28.5</v>
          </cell>
          <cell r="AY8">
            <v>32.200000000000003</v>
          </cell>
          <cell r="AZ8">
            <v>13.7</v>
          </cell>
          <cell r="BI8">
            <v>0.76</v>
          </cell>
          <cell r="BK8">
            <v>1.44</v>
          </cell>
          <cell r="BN8">
            <v>76.19047619047619</v>
          </cell>
          <cell r="BQ8" t="str">
            <v/>
          </cell>
          <cell r="BT8" t="str">
            <v>簡志正</v>
          </cell>
          <cell r="BU8">
            <v>72.7</v>
          </cell>
          <cell r="BV8">
            <v>71.400000000000006</v>
          </cell>
          <cell r="BW8">
            <v>71.400000000000006</v>
          </cell>
          <cell r="BX8">
            <v>1.8207282913165226E-2</v>
          </cell>
          <cell r="BY8">
            <v>3.83</v>
          </cell>
          <cell r="BZ8">
            <v>44</v>
          </cell>
          <cell r="CA8">
            <v>1.6304960784969338</v>
          </cell>
        </row>
        <row r="9">
          <cell r="D9" t="str">
            <v>吳昭明</v>
          </cell>
          <cell r="E9" t="str">
            <v>U338</v>
          </cell>
          <cell r="F9">
            <v>1120405</v>
          </cell>
          <cell r="G9">
            <v>5.92</v>
          </cell>
          <cell r="H9">
            <v>3.36</v>
          </cell>
          <cell r="I9">
            <v>10</v>
          </cell>
          <cell r="J9">
            <v>30.1</v>
          </cell>
          <cell r="K9">
            <v>89.6</v>
          </cell>
          <cell r="L9">
            <v>284</v>
          </cell>
          <cell r="N9">
            <v>4.3</v>
          </cell>
          <cell r="O9">
            <v>10</v>
          </cell>
          <cell r="P9">
            <v>11</v>
          </cell>
          <cell r="Q9">
            <v>82</v>
          </cell>
          <cell r="R9">
            <v>0.4</v>
          </cell>
          <cell r="Y9">
            <v>58</v>
          </cell>
          <cell r="Z9">
            <v>23</v>
          </cell>
          <cell r="AC9">
            <v>9.3000000000000007</v>
          </cell>
          <cell r="AD9">
            <v>7.8</v>
          </cell>
          <cell r="AE9">
            <v>137</v>
          </cell>
          <cell r="AF9">
            <v>3.9</v>
          </cell>
          <cell r="AH9">
            <v>7.7</v>
          </cell>
          <cell r="AJ9">
            <v>5.5</v>
          </cell>
          <cell r="AX9">
            <v>29.8</v>
          </cell>
          <cell r="AY9">
            <v>33.200000000000003</v>
          </cell>
          <cell r="AZ9">
            <v>13.9</v>
          </cell>
          <cell r="BI9">
            <v>0.6</v>
          </cell>
          <cell r="BK9">
            <v>0.92</v>
          </cell>
          <cell r="BN9">
            <v>60.344827586206897</v>
          </cell>
          <cell r="BQ9" t="str">
            <v/>
          </cell>
          <cell r="BT9" t="str">
            <v>吳昭明</v>
          </cell>
          <cell r="BU9">
            <v>78.099999999999994</v>
          </cell>
          <cell r="BV9">
            <v>75.05</v>
          </cell>
          <cell r="BW9">
            <v>75</v>
          </cell>
          <cell r="BX9">
            <v>4.1333333333333257E-2</v>
          </cell>
          <cell r="BY9">
            <v>3.5</v>
          </cell>
          <cell r="BZ9">
            <v>44</v>
          </cell>
          <cell r="CA9">
            <v>1.1043275822105396</v>
          </cell>
        </row>
        <row r="10">
          <cell r="D10" t="str">
            <v>蔡仁智</v>
          </cell>
          <cell r="E10" t="str">
            <v>U108</v>
          </cell>
          <cell r="F10">
            <v>1120404</v>
          </cell>
          <cell r="G10">
            <v>7.87</v>
          </cell>
          <cell r="H10">
            <v>2.97</v>
          </cell>
          <cell r="I10">
            <v>9.1999999999999993</v>
          </cell>
          <cell r="J10">
            <v>27.5</v>
          </cell>
          <cell r="K10">
            <v>92.6</v>
          </cell>
          <cell r="L10">
            <v>209</v>
          </cell>
          <cell r="N10">
            <v>3.6</v>
          </cell>
          <cell r="O10">
            <v>13</v>
          </cell>
          <cell r="P10">
            <v>11</v>
          </cell>
          <cell r="Q10">
            <v>61</v>
          </cell>
          <cell r="R10">
            <v>0.5</v>
          </cell>
          <cell r="Y10">
            <v>141</v>
          </cell>
          <cell r="Z10">
            <v>54</v>
          </cell>
          <cell r="AC10">
            <v>16.86</v>
          </cell>
          <cell r="AD10">
            <v>12.3</v>
          </cell>
          <cell r="AE10">
            <v>139</v>
          </cell>
          <cell r="AF10">
            <v>4.0999999999999996</v>
          </cell>
          <cell r="AG10">
            <v>105</v>
          </cell>
          <cell r="AH10">
            <v>8.4</v>
          </cell>
          <cell r="AJ10">
            <v>5.4</v>
          </cell>
          <cell r="AW10">
            <v>105</v>
          </cell>
          <cell r="AX10">
            <v>31</v>
          </cell>
          <cell r="AY10">
            <v>33.5</v>
          </cell>
          <cell r="AZ10">
            <v>12.9</v>
          </cell>
          <cell r="BN10">
            <v>61.702127659574465</v>
          </cell>
          <cell r="BQ10">
            <v>107</v>
          </cell>
          <cell r="BT10" t="str">
            <v>蔡仁智</v>
          </cell>
          <cell r="BU10">
            <v>98.85</v>
          </cell>
          <cell r="BV10">
            <v>96.25</v>
          </cell>
          <cell r="BW10">
            <v>95.5</v>
          </cell>
          <cell r="BX10">
            <v>3.5078534031413554E-2</v>
          </cell>
          <cell r="BY10">
            <v>3.5</v>
          </cell>
          <cell r="BZ10">
            <v>44</v>
          </cell>
          <cell r="CA10">
            <v>1.1075404759418146</v>
          </cell>
        </row>
        <row r="11">
          <cell r="D11" t="str">
            <v>馬慧珍</v>
          </cell>
          <cell r="E11" t="str">
            <v>U403</v>
          </cell>
          <cell r="F11">
            <v>1120406</v>
          </cell>
          <cell r="G11">
            <v>8.8699999999999992</v>
          </cell>
          <cell r="H11">
            <v>4.78</v>
          </cell>
          <cell r="I11">
            <v>11.2</v>
          </cell>
          <cell r="J11">
            <v>35.6</v>
          </cell>
          <cell r="K11">
            <v>74.5</v>
          </cell>
          <cell r="L11">
            <v>221</v>
          </cell>
          <cell r="N11">
            <v>3.5</v>
          </cell>
          <cell r="O11">
            <v>28</v>
          </cell>
          <cell r="P11">
            <v>25</v>
          </cell>
          <cell r="Q11">
            <v>85</v>
          </cell>
          <cell r="R11">
            <v>0.8</v>
          </cell>
          <cell r="Y11">
            <v>73</v>
          </cell>
          <cell r="Z11">
            <v>16</v>
          </cell>
          <cell r="AC11">
            <v>8.9499999999999993</v>
          </cell>
          <cell r="AD11">
            <v>8.4</v>
          </cell>
          <cell r="AE11">
            <v>138</v>
          </cell>
          <cell r="AF11">
            <v>3.8</v>
          </cell>
          <cell r="AH11">
            <v>8.6</v>
          </cell>
          <cell r="AJ11">
            <v>5.4</v>
          </cell>
          <cell r="AX11">
            <v>23.4</v>
          </cell>
          <cell r="AY11">
            <v>31.5</v>
          </cell>
          <cell r="AZ11">
            <v>17.2</v>
          </cell>
          <cell r="BI11">
            <v>0.78</v>
          </cell>
          <cell r="BK11">
            <v>1.52</v>
          </cell>
          <cell r="BN11">
            <v>78.082191780821915</v>
          </cell>
          <cell r="BQ11" t="str">
            <v/>
          </cell>
          <cell r="BT11" t="str">
            <v>馬慧珍</v>
          </cell>
          <cell r="BU11">
            <v>68.400000000000006</v>
          </cell>
          <cell r="BV11">
            <v>65.7</v>
          </cell>
          <cell r="BW11">
            <v>65.599999999999994</v>
          </cell>
          <cell r="BX11">
            <v>4.2682926829268469E-2</v>
          </cell>
          <cell r="BY11">
            <v>4</v>
          </cell>
          <cell r="BZ11">
            <v>44</v>
          </cell>
          <cell r="CA11">
            <v>1.8085527511841812</v>
          </cell>
        </row>
        <row r="12">
          <cell r="D12" t="str">
            <v>陳明輝</v>
          </cell>
          <cell r="E12" t="str">
            <v>U512</v>
          </cell>
          <cell r="F12">
            <v>1120404</v>
          </cell>
          <cell r="G12">
            <v>6.34</v>
          </cell>
          <cell r="H12">
            <v>3.68</v>
          </cell>
          <cell r="I12">
            <v>11.5</v>
          </cell>
          <cell r="J12">
            <v>33.299999999999997</v>
          </cell>
          <cell r="K12">
            <v>90.5</v>
          </cell>
          <cell r="L12">
            <v>141</v>
          </cell>
          <cell r="N12">
            <v>3.9</v>
          </cell>
          <cell r="O12">
            <v>8</v>
          </cell>
          <cell r="P12">
            <v>7</v>
          </cell>
          <cell r="Q12">
            <v>122</v>
          </cell>
          <cell r="R12">
            <v>1.3</v>
          </cell>
          <cell r="Y12">
            <v>88</v>
          </cell>
          <cell r="Z12">
            <v>18</v>
          </cell>
          <cell r="AC12">
            <v>11.07</v>
          </cell>
          <cell r="AD12">
            <v>9.8000000000000007</v>
          </cell>
          <cell r="AE12">
            <v>136</v>
          </cell>
          <cell r="AF12">
            <v>5</v>
          </cell>
          <cell r="AG12">
            <v>98</v>
          </cell>
          <cell r="AH12">
            <v>8.9</v>
          </cell>
          <cell r="AJ12">
            <v>3.7</v>
          </cell>
          <cell r="AW12">
            <v>98</v>
          </cell>
          <cell r="AX12">
            <v>31.3</v>
          </cell>
          <cell r="AY12">
            <v>34.5</v>
          </cell>
          <cell r="AZ12">
            <v>13</v>
          </cell>
          <cell r="BI12">
            <v>0.8</v>
          </cell>
          <cell r="BK12">
            <v>1.59</v>
          </cell>
          <cell r="BN12">
            <v>79.545454545454547</v>
          </cell>
          <cell r="BQ12">
            <v>259</v>
          </cell>
          <cell r="BT12" t="str">
            <v>陳明輝</v>
          </cell>
          <cell r="BU12">
            <v>59.5</v>
          </cell>
          <cell r="BV12">
            <v>58</v>
          </cell>
          <cell r="BW12">
            <v>58.5</v>
          </cell>
          <cell r="BX12">
            <v>1.7094017094017096E-2</v>
          </cell>
          <cell r="BY12">
            <v>4</v>
          </cell>
          <cell r="BZ12">
            <v>44</v>
          </cell>
          <cell r="CA12">
            <v>1.8420279581905716</v>
          </cell>
        </row>
        <row r="13">
          <cell r="D13" t="str">
            <v>許吳幼</v>
          </cell>
          <cell r="E13" t="str">
            <v>U513</v>
          </cell>
          <cell r="F13">
            <v>1120406</v>
          </cell>
          <cell r="G13">
            <v>6.69</v>
          </cell>
          <cell r="H13">
            <v>3.59</v>
          </cell>
          <cell r="I13">
            <v>10.9</v>
          </cell>
          <cell r="J13">
            <v>33.200000000000003</v>
          </cell>
          <cell r="K13">
            <v>92.5</v>
          </cell>
          <cell r="L13">
            <v>221</v>
          </cell>
          <cell r="N13">
            <v>3.9</v>
          </cell>
          <cell r="O13">
            <v>25</v>
          </cell>
          <cell r="P13">
            <v>18</v>
          </cell>
          <cell r="Q13">
            <v>123</v>
          </cell>
          <cell r="R13">
            <v>0.5</v>
          </cell>
          <cell r="Y13">
            <v>87</v>
          </cell>
          <cell r="Z13">
            <v>22</v>
          </cell>
          <cell r="AC13">
            <v>8.2100000000000009</v>
          </cell>
          <cell r="AD13">
            <v>7.4</v>
          </cell>
          <cell r="AE13">
            <v>139</v>
          </cell>
          <cell r="AF13">
            <v>4.4000000000000004</v>
          </cell>
          <cell r="AG13">
            <v>100</v>
          </cell>
          <cell r="AH13">
            <v>8.1999999999999993</v>
          </cell>
          <cell r="AJ13">
            <v>5.0999999999999996</v>
          </cell>
          <cell r="AW13">
            <v>100</v>
          </cell>
          <cell r="AX13">
            <v>30.4</v>
          </cell>
          <cell r="AY13">
            <v>32.799999999999997</v>
          </cell>
          <cell r="AZ13">
            <v>14.5</v>
          </cell>
          <cell r="BI13">
            <v>0.75</v>
          </cell>
          <cell r="BK13">
            <v>1.37</v>
          </cell>
          <cell r="BN13">
            <v>74.712643678160916</v>
          </cell>
          <cell r="BQ13">
            <v>194</v>
          </cell>
          <cell r="BT13" t="str">
            <v>許吳幼</v>
          </cell>
          <cell r="BU13">
            <v>82.8</v>
          </cell>
          <cell r="BV13">
            <v>81.3</v>
          </cell>
          <cell r="BW13">
            <v>81.3</v>
          </cell>
          <cell r="BX13">
            <v>1.8450184501845018E-2</v>
          </cell>
          <cell r="BY13">
            <v>4</v>
          </cell>
          <cell r="BZ13">
            <v>44</v>
          </cell>
          <cell r="CA13">
            <v>1.567636117684772</v>
          </cell>
        </row>
        <row r="14">
          <cell r="D14" t="str">
            <v>李清五</v>
          </cell>
          <cell r="E14" t="str">
            <v>U515</v>
          </cell>
          <cell r="F14">
            <v>1120406</v>
          </cell>
          <cell r="G14">
            <v>5.52</v>
          </cell>
          <cell r="H14">
            <v>3.43</v>
          </cell>
          <cell r="I14">
            <v>11.2</v>
          </cell>
          <cell r="J14">
            <v>32.299999999999997</v>
          </cell>
          <cell r="K14">
            <v>94.2</v>
          </cell>
          <cell r="L14">
            <v>209</v>
          </cell>
          <cell r="N14">
            <v>4</v>
          </cell>
          <cell r="O14">
            <v>17</v>
          </cell>
          <cell r="P14">
            <v>7</v>
          </cell>
          <cell r="Q14">
            <v>63</v>
          </cell>
          <cell r="R14">
            <v>0.6</v>
          </cell>
          <cell r="Y14">
            <v>68</v>
          </cell>
          <cell r="Z14">
            <v>21</v>
          </cell>
          <cell r="AC14">
            <v>12.47</v>
          </cell>
          <cell r="AD14">
            <v>7.1</v>
          </cell>
          <cell r="AE14">
            <v>135</v>
          </cell>
          <cell r="AF14">
            <v>4.0999999999999996</v>
          </cell>
          <cell r="AH14">
            <v>8.6</v>
          </cell>
          <cell r="AJ14">
            <v>5.3</v>
          </cell>
          <cell r="AX14">
            <v>32.700000000000003</v>
          </cell>
          <cell r="AY14">
            <v>34.700000000000003</v>
          </cell>
          <cell r="AZ14">
            <v>12</v>
          </cell>
          <cell r="BI14">
            <v>0.69</v>
          </cell>
          <cell r="BK14">
            <v>1.17</v>
          </cell>
          <cell r="BN14">
            <v>69.117647058823522</v>
          </cell>
          <cell r="BQ14" t="str">
            <v/>
          </cell>
          <cell r="BT14" t="str">
            <v>李清五</v>
          </cell>
          <cell r="BU14">
            <v>74.150000000000006</v>
          </cell>
          <cell r="BV14">
            <v>72</v>
          </cell>
          <cell r="BW14">
            <v>72</v>
          </cell>
          <cell r="BX14">
            <v>2.9861111111111189E-2</v>
          </cell>
          <cell r="BY14">
            <v>3.83</v>
          </cell>
          <cell r="BZ14">
            <v>44</v>
          </cell>
          <cell r="CA14">
            <v>1.3666423017780305</v>
          </cell>
        </row>
        <row r="15">
          <cell r="D15" t="str">
            <v>陳新發</v>
          </cell>
          <cell r="E15" t="str">
            <v>U603</v>
          </cell>
          <cell r="F15">
            <v>1120406</v>
          </cell>
          <cell r="G15">
            <v>4.29</v>
          </cell>
          <cell r="H15">
            <v>3.12</v>
          </cell>
          <cell r="I15">
            <v>9.5</v>
          </cell>
          <cell r="J15">
            <v>28.5</v>
          </cell>
          <cell r="K15">
            <v>91.3</v>
          </cell>
          <cell r="L15">
            <v>68</v>
          </cell>
          <cell r="N15">
            <v>4</v>
          </cell>
          <cell r="O15">
            <v>11</v>
          </cell>
          <cell r="P15">
            <v>10</v>
          </cell>
          <cell r="Q15">
            <v>55</v>
          </cell>
          <cell r="R15">
            <v>0.5</v>
          </cell>
          <cell r="Y15">
            <v>107</v>
          </cell>
          <cell r="Z15">
            <v>33</v>
          </cell>
          <cell r="AC15">
            <v>11.52</v>
          </cell>
          <cell r="AD15">
            <v>8.9</v>
          </cell>
          <cell r="AE15">
            <v>140</v>
          </cell>
          <cell r="AF15">
            <v>5.5</v>
          </cell>
          <cell r="AH15">
            <v>8.6999999999999993</v>
          </cell>
          <cell r="AJ15">
            <v>9.1</v>
          </cell>
          <cell r="AX15">
            <v>30.4</v>
          </cell>
          <cell r="AY15">
            <v>33.299999999999997</v>
          </cell>
          <cell r="AZ15">
            <v>13.4</v>
          </cell>
          <cell r="BI15">
            <v>0.69</v>
          </cell>
          <cell r="BK15">
            <v>1.18</v>
          </cell>
          <cell r="BN15">
            <v>69.158878504672899</v>
          </cell>
          <cell r="BQ15" t="str">
            <v/>
          </cell>
          <cell r="BT15" t="str">
            <v>陳新發</v>
          </cell>
          <cell r="BU15">
            <v>77.150000000000006</v>
          </cell>
          <cell r="BV15">
            <v>73</v>
          </cell>
          <cell r="BW15">
            <v>73.2</v>
          </cell>
          <cell r="BX15">
            <v>5.3961748633879821E-2</v>
          </cell>
          <cell r="BY15">
            <v>4</v>
          </cell>
          <cell r="BZ15">
            <v>44</v>
          </cell>
          <cell r="CA15">
            <v>1.4518974909481748</v>
          </cell>
        </row>
        <row r="16">
          <cell r="D16" t="str">
            <v>邱鈺銘</v>
          </cell>
          <cell r="E16" t="str">
            <v>U612</v>
          </cell>
          <cell r="F16">
            <v>1120406</v>
          </cell>
          <cell r="G16">
            <v>3.32</v>
          </cell>
          <cell r="H16">
            <v>3.59</v>
          </cell>
          <cell r="I16">
            <v>10.7</v>
          </cell>
          <cell r="J16">
            <v>31.9</v>
          </cell>
          <cell r="K16">
            <v>88.9</v>
          </cell>
          <cell r="L16">
            <v>172</v>
          </cell>
          <cell r="N16">
            <v>4.3</v>
          </cell>
          <cell r="O16">
            <v>17</v>
          </cell>
          <cell r="P16">
            <v>48</v>
          </cell>
          <cell r="Q16">
            <v>71</v>
          </cell>
          <cell r="R16">
            <v>0.5</v>
          </cell>
          <cell r="Y16">
            <v>87</v>
          </cell>
          <cell r="Z16">
            <v>25</v>
          </cell>
          <cell r="AC16">
            <v>9.17</v>
          </cell>
          <cell r="AD16">
            <v>7.6</v>
          </cell>
          <cell r="AE16">
            <v>140</v>
          </cell>
          <cell r="AF16">
            <v>5.6</v>
          </cell>
          <cell r="AH16">
            <v>8.3000000000000007</v>
          </cell>
          <cell r="AJ16">
            <v>5</v>
          </cell>
          <cell r="AX16">
            <v>29.8</v>
          </cell>
          <cell r="AY16">
            <v>33.5</v>
          </cell>
          <cell r="AZ16">
            <v>12.7</v>
          </cell>
          <cell r="BI16">
            <v>0.71</v>
          </cell>
          <cell r="BK16">
            <v>1.25</v>
          </cell>
          <cell r="BN16">
            <v>71.264367816091962</v>
          </cell>
          <cell r="BQ16" t="str">
            <v/>
          </cell>
          <cell r="BT16" t="str">
            <v>邱鈺銘</v>
          </cell>
          <cell r="BU16">
            <v>54.3</v>
          </cell>
          <cell r="BV16">
            <v>52.6</v>
          </cell>
          <cell r="BW16">
            <v>52.6</v>
          </cell>
          <cell r="BX16">
            <v>3.2319391634980904E-2</v>
          </cell>
          <cell r="BY16">
            <v>4</v>
          </cell>
          <cell r="BZ16">
            <v>44</v>
          </cell>
          <cell r="CA16">
            <v>1.4618677999249421</v>
          </cell>
        </row>
        <row r="17">
          <cell r="D17" t="str">
            <v>張俊義</v>
          </cell>
          <cell r="E17" t="str">
            <v>U616</v>
          </cell>
          <cell r="F17">
            <v>1120406</v>
          </cell>
          <cell r="G17">
            <v>6.43</v>
          </cell>
          <cell r="H17">
            <v>3.6</v>
          </cell>
          <cell r="I17">
            <v>10.4</v>
          </cell>
          <cell r="J17">
            <v>31.5</v>
          </cell>
          <cell r="K17">
            <v>87.5</v>
          </cell>
          <cell r="L17">
            <v>177</v>
          </cell>
          <cell r="N17">
            <v>3.9</v>
          </cell>
          <cell r="O17">
            <v>12</v>
          </cell>
          <cell r="P17">
            <v>10</v>
          </cell>
          <cell r="Q17">
            <v>73</v>
          </cell>
          <cell r="R17">
            <v>0.4</v>
          </cell>
          <cell r="Y17">
            <v>97</v>
          </cell>
          <cell r="Z17">
            <v>31</v>
          </cell>
          <cell r="AC17">
            <v>11.76</v>
          </cell>
          <cell r="AD17">
            <v>5.7</v>
          </cell>
          <cell r="AE17">
            <v>139</v>
          </cell>
          <cell r="AF17">
            <v>5.2</v>
          </cell>
          <cell r="AG17">
            <v>97</v>
          </cell>
          <cell r="AH17">
            <v>8.5</v>
          </cell>
          <cell r="AJ17">
            <v>4.9000000000000004</v>
          </cell>
          <cell r="AW17">
            <v>97</v>
          </cell>
          <cell r="AX17">
            <v>28.9</v>
          </cell>
          <cell r="AY17">
            <v>33</v>
          </cell>
          <cell r="AZ17">
            <v>12.4</v>
          </cell>
          <cell r="BI17">
            <v>0.68</v>
          </cell>
          <cell r="BK17">
            <v>1.1399999999999999</v>
          </cell>
          <cell r="BN17">
            <v>68.041237113402062</v>
          </cell>
          <cell r="BQ17">
            <v>248</v>
          </cell>
          <cell r="BT17" t="str">
            <v>張俊義</v>
          </cell>
          <cell r="BU17">
            <v>108.5</v>
          </cell>
          <cell r="BV17">
            <v>104.5</v>
          </cell>
          <cell r="BW17">
            <v>104</v>
          </cell>
          <cell r="BX17">
            <v>4.3269230769230768E-2</v>
          </cell>
          <cell r="BY17">
            <v>4</v>
          </cell>
          <cell r="BZ17">
            <v>44</v>
          </cell>
          <cell r="CA17">
            <v>1.3565221494733466</v>
          </cell>
        </row>
        <row r="18">
          <cell r="D18" t="str">
            <v>李亨通</v>
          </cell>
          <cell r="E18" t="str">
            <v>U617</v>
          </cell>
          <cell r="F18">
            <v>1120406</v>
          </cell>
          <cell r="G18">
            <v>5.4</v>
          </cell>
          <cell r="H18">
            <v>3.28</v>
          </cell>
          <cell r="I18">
            <v>10.199999999999999</v>
          </cell>
          <cell r="J18">
            <v>30.6</v>
          </cell>
          <cell r="K18">
            <v>93.3</v>
          </cell>
          <cell r="L18">
            <v>274</v>
          </cell>
          <cell r="N18">
            <v>4.4000000000000004</v>
          </cell>
          <cell r="O18">
            <v>14</v>
          </cell>
          <cell r="P18">
            <v>8</v>
          </cell>
          <cell r="Q18">
            <v>90</v>
          </cell>
          <cell r="R18">
            <v>0.7</v>
          </cell>
          <cell r="Y18">
            <v>73</v>
          </cell>
          <cell r="Z18">
            <v>20</v>
          </cell>
          <cell r="AC18">
            <v>9.9600000000000009</v>
          </cell>
          <cell r="AD18">
            <v>8.6</v>
          </cell>
          <cell r="AE18">
            <v>140</v>
          </cell>
          <cell r="AF18">
            <v>4</v>
          </cell>
          <cell r="AG18">
            <v>96</v>
          </cell>
          <cell r="AH18">
            <v>10.4</v>
          </cell>
          <cell r="AJ18">
            <v>5.6</v>
          </cell>
          <cell r="AW18">
            <v>96</v>
          </cell>
          <cell r="AX18">
            <v>31.1</v>
          </cell>
          <cell r="AY18">
            <v>33.299999999999997</v>
          </cell>
          <cell r="AZ18">
            <v>14.5</v>
          </cell>
          <cell r="BI18">
            <v>0.73</v>
          </cell>
          <cell r="BK18">
            <v>1.29</v>
          </cell>
          <cell r="BN18">
            <v>72.602739726027394</v>
          </cell>
          <cell r="BQ18">
            <v>217</v>
          </cell>
          <cell r="BT18" t="str">
            <v>李亨通</v>
          </cell>
          <cell r="BU18">
            <v>75.650000000000006</v>
          </cell>
          <cell r="BV18">
            <v>74.2</v>
          </cell>
          <cell r="BW18">
            <v>74.3</v>
          </cell>
          <cell r="BX18">
            <v>1.8169582772543855E-2</v>
          </cell>
          <cell r="BY18">
            <v>4</v>
          </cell>
          <cell r="BZ18">
            <v>44</v>
          </cell>
          <cell r="CA18">
            <v>1.4783591947881525</v>
          </cell>
        </row>
        <row r="19">
          <cell r="D19" t="str">
            <v>邱簡阿秋</v>
          </cell>
          <cell r="E19" t="str">
            <v>U539</v>
          </cell>
          <cell r="F19">
            <v>1120404</v>
          </cell>
          <cell r="G19">
            <v>9.41</v>
          </cell>
          <cell r="H19">
            <v>3.17</v>
          </cell>
          <cell r="I19">
            <v>10.4</v>
          </cell>
          <cell r="J19">
            <v>29.7</v>
          </cell>
          <cell r="K19">
            <v>93.7</v>
          </cell>
          <cell r="L19">
            <v>209</v>
          </cell>
          <cell r="N19">
            <v>3.6</v>
          </cell>
          <cell r="O19">
            <v>19</v>
          </cell>
          <cell r="P19">
            <v>19</v>
          </cell>
          <cell r="Q19">
            <v>133</v>
          </cell>
          <cell r="R19">
            <v>0.6</v>
          </cell>
          <cell r="Y19">
            <v>119</v>
          </cell>
          <cell r="Z19">
            <v>27</v>
          </cell>
          <cell r="AC19">
            <v>6.59</v>
          </cell>
          <cell r="AD19">
            <v>6.8</v>
          </cell>
          <cell r="AE19">
            <v>127</v>
          </cell>
          <cell r="AF19">
            <v>3.2</v>
          </cell>
          <cell r="AG19">
            <v>85</v>
          </cell>
          <cell r="AH19">
            <v>9.8000000000000007</v>
          </cell>
          <cell r="AJ19">
            <v>4.7</v>
          </cell>
          <cell r="AW19">
            <v>85</v>
          </cell>
          <cell r="AX19">
            <v>32.799999999999997</v>
          </cell>
          <cell r="AY19">
            <v>35</v>
          </cell>
          <cell r="AZ19">
            <v>14.7</v>
          </cell>
          <cell r="BI19">
            <v>0.77</v>
          </cell>
          <cell r="BK19">
            <v>1.48</v>
          </cell>
          <cell r="BN19">
            <v>77.310924369747909</v>
          </cell>
          <cell r="BQ19">
            <v>144</v>
          </cell>
          <cell r="BT19" t="str">
            <v>邱簡阿秋</v>
          </cell>
          <cell r="BU19">
            <v>63.65</v>
          </cell>
          <cell r="BV19">
            <v>61.8</v>
          </cell>
          <cell r="BW19">
            <v>61.2</v>
          </cell>
          <cell r="BX19">
            <v>4.0032679738562019E-2</v>
          </cell>
          <cell r="BY19">
            <v>3.75</v>
          </cell>
          <cell r="BZ19">
            <v>44</v>
          </cell>
          <cell r="CA19">
            <v>1.721075210704142</v>
          </cell>
        </row>
        <row r="20">
          <cell r="D20" t="str">
            <v>柯水龍</v>
          </cell>
          <cell r="F20">
            <v>1120411</v>
          </cell>
          <cell r="G20">
            <v>5.37</v>
          </cell>
          <cell r="H20">
            <v>2.86</v>
          </cell>
          <cell r="I20">
            <v>8.6999999999999993</v>
          </cell>
          <cell r="J20">
            <v>25.9</v>
          </cell>
          <cell r="K20">
            <v>90.2</v>
          </cell>
          <cell r="L20">
            <v>192</v>
          </cell>
          <cell r="N20">
            <v>3.7</v>
          </cell>
          <cell r="O20">
            <v>25</v>
          </cell>
          <cell r="P20">
            <v>39</v>
          </cell>
          <cell r="Q20">
            <v>133</v>
          </cell>
          <cell r="R20">
            <v>0.5</v>
          </cell>
          <cell r="Y20">
            <v>96</v>
          </cell>
          <cell r="Z20">
            <v>28</v>
          </cell>
          <cell r="AC20">
            <v>11.7</v>
          </cell>
          <cell r="AD20">
            <v>9.6999999999999993</v>
          </cell>
          <cell r="AE20">
            <v>142</v>
          </cell>
          <cell r="AF20">
            <v>4.4000000000000004</v>
          </cell>
          <cell r="AH20">
            <v>9.6</v>
          </cell>
          <cell r="AJ20">
            <v>5.5</v>
          </cell>
          <cell r="BN20">
            <v>70.833333333333329</v>
          </cell>
          <cell r="BQ20">
            <v>188</v>
          </cell>
          <cell r="BT20" t="str">
            <v>柯水龍</v>
          </cell>
          <cell r="BU20">
            <v>71.650000000000006</v>
          </cell>
          <cell r="BV20">
            <v>67.7</v>
          </cell>
          <cell r="BW20">
            <v>67.7</v>
          </cell>
          <cell r="BX20">
            <v>5.8345642540620427E-2</v>
          </cell>
          <cell r="BY20">
            <v>4</v>
          </cell>
          <cell r="BZ20">
            <v>44</v>
          </cell>
          <cell r="CA20">
            <v>1.5221779151817634</v>
          </cell>
        </row>
        <row r="21">
          <cell r="D21" t="str">
            <v>黃金豪</v>
          </cell>
          <cell r="E21" t="str">
            <v>U405</v>
          </cell>
          <cell r="F21">
            <v>1120406</v>
          </cell>
          <cell r="G21">
            <v>7.16</v>
          </cell>
          <cell r="H21">
            <v>3.35</v>
          </cell>
          <cell r="I21">
            <v>10.8</v>
          </cell>
          <cell r="J21">
            <v>32.4</v>
          </cell>
          <cell r="K21">
            <v>96.7</v>
          </cell>
          <cell r="L21">
            <v>155</v>
          </cell>
          <cell r="N21">
            <v>3.6</v>
          </cell>
          <cell r="O21">
            <v>16</v>
          </cell>
          <cell r="P21">
            <v>22</v>
          </cell>
          <cell r="Q21">
            <v>73</v>
          </cell>
          <cell r="R21">
            <v>0.6</v>
          </cell>
          <cell r="Y21">
            <v>60</v>
          </cell>
          <cell r="Z21">
            <v>15</v>
          </cell>
          <cell r="AC21">
            <v>7.66</v>
          </cell>
          <cell r="AD21">
            <v>4.4000000000000004</v>
          </cell>
          <cell r="AE21">
            <v>127</v>
          </cell>
          <cell r="AF21">
            <v>6.5</v>
          </cell>
          <cell r="AG21">
            <v>92</v>
          </cell>
          <cell r="AH21">
            <v>9.6999999999999993</v>
          </cell>
          <cell r="AJ21">
            <v>4</v>
          </cell>
          <cell r="AW21">
            <v>92</v>
          </cell>
          <cell r="AX21">
            <v>32.200000000000003</v>
          </cell>
          <cell r="AY21">
            <v>33.299999999999997</v>
          </cell>
          <cell r="AZ21">
            <v>12.3</v>
          </cell>
          <cell r="BI21">
            <v>0.75</v>
          </cell>
          <cell r="BK21">
            <v>1.39</v>
          </cell>
          <cell r="BN21">
            <v>75</v>
          </cell>
          <cell r="BQ21">
            <v>195</v>
          </cell>
          <cell r="BT21" t="str">
            <v>黃金豪</v>
          </cell>
          <cell r="BU21">
            <v>67.05</v>
          </cell>
          <cell r="BV21">
            <v>64.2</v>
          </cell>
          <cell r="BW21">
            <v>63.3</v>
          </cell>
          <cell r="BX21">
            <v>5.9241706161137442E-2</v>
          </cell>
          <cell r="BY21">
            <v>4</v>
          </cell>
          <cell r="BZ21">
            <v>44</v>
          </cell>
          <cell r="CA21">
            <v>1.6619868517070664</v>
          </cell>
        </row>
        <row r="22">
          <cell r="D22" t="str">
            <v>曹饒榮彩</v>
          </cell>
          <cell r="E22" t="str">
            <v>U409</v>
          </cell>
          <cell r="F22">
            <v>1120406</v>
          </cell>
          <cell r="G22">
            <v>8.3800000000000008</v>
          </cell>
          <cell r="H22">
            <v>3.34</v>
          </cell>
          <cell r="I22">
            <v>9.8000000000000007</v>
          </cell>
          <cell r="J22">
            <v>30.1</v>
          </cell>
          <cell r="K22">
            <v>90.1</v>
          </cell>
          <cell r="L22">
            <v>307</v>
          </cell>
          <cell r="N22">
            <v>3.9</v>
          </cell>
          <cell r="O22">
            <v>20</v>
          </cell>
          <cell r="P22">
            <v>18</v>
          </cell>
          <cell r="Q22">
            <v>127</v>
          </cell>
          <cell r="R22">
            <v>0.4</v>
          </cell>
          <cell r="Y22">
            <v>97</v>
          </cell>
          <cell r="Z22">
            <v>15</v>
          </cell>
          <cell r="AC22">
            <v>8.69</v>
          </cell>
          <cell r="AD22">
            <v>6.4</v>
          </cell>
          <cell r="AE22">
            <v>136</v>
          </cell>
          <cell r="AF22">
            <v>4.0999999999999996</v>
          </cell>
          <cell r="AG22">
            <v>95</v>
          </cell>
          <cell r="AH22">
            <v>10.5</v>
          </cell>
          <cell r="AJ22">
            <v>5.8</v>
          </cell>
          <cell r="AW22">
            <v>95</v>
          </cell>
          <cell r="AX22">
            <v>29.3</v>
          </cell>
          <cell r="AY22">
            <v>32.6</v>
          </cell>
          <cell r="AZ22">
            <v>14</v>
          </cell>
          <cell r="BI22">
            <v>0.85</v>
          </cell>
          <cell r="BK22">
            <v>1.87</v>
          </cell>
          <cell r="BN22">
            <v>84.536082474226802</v>
          </cell>
          <cell r="BQ22">
            <v>249</v>
          </cell>
          <cell r="BT22" t="str">
            <v>曹饒榮彩</v>
          </cell>
          <cell r="BU22">
            <v>44.95</v>
          </cell>
          <cell r="BV22">
            <v>43.55</v>
          </cell>
          <cell r="BW22">
            <v>43.5</v>
          </cell>
          <cell r="BX22">
            <v>3.3333333333333395E-2</v>
          </cell>
          <cell r="BY22">
            <v>3.75</v>
          </cell>
          <cell r="BZ22">
            <v>44</v>
          </cell>
          <cell r="CA22">
            <v>2.1935210174642163</v>
          </cell>
        </row>
        <row r="23">
          <cell r="D23" t="str">
            <v>尤月湄</v>
          </cell>
          <cell r="E23" t="str">
            <v>U510</v>
          </cell>
          <cell r="F23">
            <v>1120406</v>
          </cell>
          <cell r="G23">
            <v>10.23</v>
          </cell>
          <cell r="H23">
            <v>2.91</v>
          </cell>
          <cell r="I23">
            <v>9.6</v>
          </cell>
          <cell r="J23">
            <v>27.5</v>
          </cell>
          <cell r="K23">
            <v>94.5</v>
          </cell>
          <cell r="L23">
            <v>219</v>
          </cell>
          <cell r="N23">
            <v>4</v>
          </cell>
          <cell r="O23">
            <v>12</v>
          </cell>
          <cell r="P23">
            <v>8</v>
          </cell>
          <cell r="Q23">
            <v>29</v>
          </cell>
          <cell r="R23">
            <v>0.5</v>
          </cell>
          <cell r="Y23">
            <v>122</v>
          </cell>
          <cell r="Z23">
            <v>37</v>
          </cell>
          <cell r="AC23">
            <v>9.5500000000000007</v>
          </cell>
          <cell r="AD23">
            <v>5</v>
          </cell>
          <cell r="AE23">
            <v>139</v>
          </cell>
          <cell r="AF23">
            <v>5.3</v>
          </cell>
          <cell r="AG23">
            <v>98</v>
          </cell>
          <cell r="AH23">
            <v>9</v>
          </cell>
          <cell r="AJ23">
            <v>5.9</v>
          </cell>
          <cell r="AW23">
            <v>98</v>
          </cell>
          <cell r="AX23">
            <v>33</v>
          </cell>
          <cell r="AY23">
            <v>34.9</v>
          </cell>
          <cell r="AZ23">
            <v>12.3</v>
          </cell>
          <cell r="BI23">
            <v>0.7</v>
          </cell>
          <cell r="BK23">
            <v>1.19</v>
          </cell>
          <cell r="BN23">
            <v>69.672131147540981</v>
          </cell>
          <cell r="BQ23">
            <v>116</v>
          </cell>
          <cell r="BT23" t="str">
            <v>尤月湄</v>
          </cell>
          <cell r="BU23">
            <v>74.2</v>
          </cell>
          <cell r="BV23">
            <v>71.3</v>
          </cell>
          <cell r="BW23">
            <v>69</v>
          </cell>
          <cell r="BX23">
            <v>7.5362318840579756E-2</v>
          </cell>
          <cell r="BY23">
            <v>4</v>
          </cell>
          <cell r="BZ23">
            <v>44</v>
          </cell>
          <cell r="CA23">
            <v>1.4241278485541664</v>
          </cell>
        </row>
        <row r="24">
          <cell r="D24" t="str">
            <v>鄭許月嬌</v>
          </cell>
          <cell r="E24" t="str">
            <v>U511</v>
          </cell>
          <cell r="F24">
            <v>1120406</v>
          </cell>
          <cell r="G24">
            <v>7.57</v>
          </cell>
          <cell r="H24">
            <v>3.1</v>
          </cell>
          <cell r="I24">
            <v>10.4</v>
          </cell>
          <cell r="J24">
            <v>32.9</v>
          </cell>
          <cell r="K24">
            <v>106.1</v>
          </cell>
          <cell r="L24">
            <v>208</v>
          </cell>
          <cell r="N24">
            <v>3.9</v>
          </cell>
          <cell r="O24">
            <v>15</v>
          </cell>
          <cell r="P24">
            <v>10</v>
          </cell>
          <cell r="Q24">
            <v>91</v>
          </cell>
          <cell r="R24">
            <v>0.6</v>
          </cell>
          <cell r="Y24">
            <v>83</v>
          </cell>
          <cell r="Z24">
            <v>20</v>
          </cell>
          <cell r="AC24">
            <v>8.73</v>
          </cell>
          <cell r="AD24">
            <v>6.6</v>
          </cell>
          <cell r="AE24">
            <v>138</v>
          </cell>
          <cell r="AF24">
            <v>5.0999999999999996</v>
          </cell>
          <cell r="AG24">
            <v>99</v>
          </cell>
          <cell r="AH24">
            <v>10.3</v>
          </cell>
          <cell r="AJ24">
            <v>5.7</v>
          </cell>
          <cell r="AW24">
            <v>99</v>
          </cell>
          <cell r="AX24">
            <v>33.5</v>
          </cell>
          <cell r="AY24">
            <v>31.6</v>
          </cell>
          <cell r="AZ24">
            <v>13.4</v>
          </cell>
          <cell r="BI24">
            <v>0.76</v>
          </cell>
          <cell r="BK24">
            <v>1.42</v>
          </cell>
          <cell r="BN24">
            <v>75.903614457831324</v>
          </cell>
          <cell r="BQ24">
            <v>150</v>
          </cell>
          <cell r="BT24" t="str">
            <v>鄭許月嬌</v>
          </cell>
          <cell r="BU24">
            <v>62.8</v>
          </cell>
          <cell r="BV24">
            <v>62.5</v>
          </cell>
          <cell r="BW24">
            <v>61.5</v>
          </cell>
          <cell r="BX24">
            <v>2.1138211382113775E-2</v>
          </cell>
          <cell r="BY24">
            <v>4</v>
          </cell>
          <cell r="BZ24">
            <v>44</v>
          </cell>
          <cell r="CA24">
            <v>1.580745789768278</v>
          </cell>
        </row>
        <row r="25">
          <cell r="D25" t="str">
            <v>陳良雄</v>
          </cell>
          <cell r="E25" t="str">
            <v>B503</v>
          </cell>
          <cell r="F25">
            <v>1120406</v>
          </cell>
          <cell r="G25">
            <v>7.2</v>
          </cell>
          <cell r="H25">
            <v>4.33</v>
          </cell>
          <cell r="I25">
            <v>13.3</v>
          </cell>
          <cell r="J25">
            <v>42.2</v>
          </cell>
          <cell r="K25">
            <v>97.5</v>
          </cell>
          <cell r="L25">
            <v>219</v>
          </cell>
          <cell r="N25">
            <v>4</v>
          </cell>
          <cell r="O25">
            <v>8</v>
          </cell>
          <cell r="P25">
            <v>5</v>
          </cell>
          <cell r="Q25">
            <v>63</v>
          </cell>
          <cell r="R25">
            <v>0.7</v>
          </cell>
          <cell r="Y25">
            <v>56</v>
          </cell>
          <cell r="Z25">
            <v>16</v>
          </cell>
          <cell r="AC25">
            <v>9.3000000000000007</v>
          </cell>
          <cell r="AD25">
            <v>6.6</v>
          </cell>
          <cell r="AE25">
            <v>139</v>
          </cell>
          <cell r="AF25">
            <v>4</v>
          </cell>
          <cell r="AG25">
            <v>99</v>
          </cell>
          <cell r="AH25">
            <v>8.8000000000000007</v>
          </cell>
          <cell r="AJ25">
            <v>4.5999999999999996</v>
          </cell>
          <cell r="AW25">
            <v>99</v>
          </cell>
          <cell r="AX25">
            <v>30.7</v>
          </cell>
          <cell r="AY25">
            <v>31.5</v>
          </cell>
          <cell r="AZ25">
            <v>13.2</v>
          </cell>
          <cell r="BI25">
            <v>0.71</v>
          </cell>
          <cell r="BK25">
            <v>1.25</v>
          </cell>
          <cell r="BN25">
            <v>71.428571428571431</v>
          </cell>
          <cell r="BQ25">
            <v>237</v>
          </cell>
          <cell r="BT25" t="str">
            <v>陳良雄</v>
          </cell>
          <cell r="BU25">
            <v>61.45</v>
          </cell>
          <cell r="BV25">
            <v>60.6</v>
          </cell>
          <cell r="BW25">
            <v>60.6</v>
          </cell>
          <cell r="BX25">
            <v>1.4026402640264049E-2</v>
          </cell>
          <cell r="BY25">
            <v>4</v>
          </cell>
          <cell r="BZ25">
            <v>44</v>
          </cell>
          <cell r="CA25">
            <v>1.4136257124061273</v>
          </cell>
        </row>
        <row r="26">
          <cell r="D26" t="str">
            <v>鄭連有</v>
          </cell>
          <cell r="E26" t="str">
            <v>B505</v>
          </cell>
          <cell r="F26">
            <v>1120406</v>
          </cell>
          <cell r="G26">
            <v>4.57</v>
          </cell>
          <cell r="H26">
            <v>3.98</v>
          </cell>
          <cell r="I26">
            <v>11.6</v>
          </cell>
          <cell r="J26">
            <v>36</v>
          </cell>
          <cell r="K26">
            <v>90.5</v>
          </cell>
          <cell r="L26">
            <v>134</v>
          </cell>
          <cell r="N26">
            <v>3.9</v>
          </cell>
          <cell r="O26">
            <v>8</v>
          </cell>
          <cell r="P26">
            <v>9</v>
          </cell>
          <cell r="Q26">
            <v>65</v>
          </cell>
          <cell r="R26">
            <v>0.6</v>
          </cell>
          <cell r="Y26">
            <v>76</v>
          </cell>
          <cell r="Z26">
            <v>17</v>
          </cell>
          <cell r="AC26">
            <v>7.97</v>
          </cell>
          <cell r="AD26">
            <v>5.6</v>
          </cell>
          <cell r="AE26">
            <v>140</v>
          </cell>
          <cell r="AF26">
            <v>5.2</v>
          </cell>
          <cell r="AG26">
            <v>100</v>
          </cell>
          <cell r="AH26">
            <v>8.8000000000000007</v>
          </cell>
          <cell r="AJ26">
            <v>4.5999999999999996</v>
          </cell>
          <cell r="AW26">
            <v>100</v>
          </cell>
          <cell r="AX26">
            <v>29.1</v>
          </cell>
          <cell r="AY26">
            <v>32.200000000000003</v>
          </cell>
          <cell r="AZ26">
            <v>13.7</v>
          </cell>
          <cell r="BI26">
            <v>0.78</v>
          </cell>
          <cell r="BK26">
            <v>1.5</v>
          </cell>
          <cell r="BN26">
            <v>77.631578947368425</v>
          </cell>
          <cell r="BQ26">
            <v>109</v>
          </cell>
          <cell r="BT26" t="str">
            <v>鄭連有</v>
          </cell>
          <cell r="BU26">
            <v>56.7</v>
          </cell>
          <cell r="BV26">
            <v>55.1</v>
          </cell>
          <cell r="BW26">
            <v>55</v>
          </cell>
          <cell r="BX26">
            <v>3.0909090909090962E-2</v>
          </cell>
          <cell r="BY26">
            <v>3.75</v>
          </cell>
          <cell r="BZ26">
            <v>44</v>
          </cell>
          <cell r="CA26">
            <v>1.7349448916145054</v>
          </cell>
        </row>
        <row r="27">
          <cell r="D27" t="str">
            <v>呂理深</v>
          </cell>
          <cell r="E27" t="str">
            <v>B508</v>
          </cell>
          <cell r="F27">
            <v>1120406</v>
          </cell>
          <cell r="G27">
            <v>8.25</v>
          </cell>
          <cell r="H27">
            <v>3.28</v>
          </cell>
          <cell r="I27">
            <v>9.9</v>
          </cell>
          <cell r="J27">
            <v>30</v>
          </cell>
          <cell r="K27">
            <v>91.5</v>
          </cell>
          <cell r="L27">
            <v>212</v>
          </cell>
          <cell r="N27">
            <v>4.0999999999999996</v>
          </cell>
          <cell r="O27">
            <v>18</v>
          </cell>
          <cell r="P27">
            <v>21</v>
          </cell>
          <cell r="Q27">
            <v>61</v>
          </cell>
          <cell r="R27">
            <v>0.7</v>
          </cell>
          <cell r="Y27">
            <v>78</v>
          </cell>
          <cell r="Z27">
            <v>22</v>
          </cell>
          <cell r="AC27">
            <v>10.4</v>
          </cell>
          <cell r="AD27">
            <v>7.1</v>
          </cell>
          <cell r="AE27">
            <v>134</v>
          </cell>
          <cell r="AF27">
            <v>5.4</v>
          </cell>
          <cell r="AH27">
            <v>9.1</v>
          </cell>
          <cell r="AJ27">
            <v>6.5</v>
          </cell>
          <cell r="AX27">
            <v>30.2</v>
          </cell>
          <cell r="AY27">
            <v>33</v>
          </cell>
          <cell r="AZ27">
            <v>13.5</v>
          </cell>
          <cell r="BI27">
            <v>0.72</v>
          </cell>
          <cell r="BK27">
            <v>1.27</v>
          </cell>
          <cell r="BN27">
            <v>71.794871794871796</v>
          </cell>
          <cell r="BQ27" t="str">
            <v/>
          </cell>
          <cell r="BT27" t="str">
            <v>呂理深</v>
          </cell>
          <cell r="BU27">
            <v>75.099999999999994</v>
          </cell>
          <cell r="BV27">
            <v>73</v>
          </cell>
          <cell r="BW27">
            <v>72</v>
          </cell>
          <cell r="BX27">
            <v>4.3055555555555479E-2</v>
          </cell>
          <cell r="BY27">
            <v>4</v>
          </cell>
          <cell r="BZ27">
            <v>44</v>
          </cell>
          <cell r="CA27">
            <v>1.4727594330866085</v>
          </cell>
        </row>
        <row r="28">
          <cell r="D28" t="str">
            <v>洪博夫</v>
          </cell>
          <cell r="E28" t="str">
            <v>U225</v>
          </cell>
          <cell r="F28">
            <v>1120403</v>
          </cell>
          <cell r="G28">
            <v>7.74</v>
          </cell>
          <cell r="H28">
            <v>3.32</v>
          </cell>
          <cell r="I28">
            <v>10.199999999999999</v>
          </cell>
          <cell r="J28">
            <v>31</v>
          </cell>
          <cell r="K28">
            <v>93.4</v>
          </cell>
          <cell r="L28">
            <v>209</v>
          </cell>
          <cell r="N28">
            <v>3.5</v>
          </cell>
          <cell r="O28">
            <v>16</v>
          </cell>
          <cell r="P28">
            <v>12</v>
          </cell>
          <cell r="Q28">
            <v>77</v>
          </cell>
          <cell r="R28">
            <v>0.7</v>
          </cell>
          <cell r="Y28">
            <v>43</v>
          </cell>
          <cell r="Z28">
            <v>11</v>
          </cell>
          <cell r="AC28">
            <v>7.29</v>
          </cell>
          <cell r="AD28">
            <v>5.0999999999999996</v>
          </cell>
          <cell r="AE28">
            <v>132</v>
          </cell>
          <cell r="AF28">
            <v>3.3</v>
          </cell>
          <cell r="AG28">
            <v>96</v>
          </cell>
          <cell r="AH28">
            <v>9.8000000000000007</v>
          </cell>
          <cell r="AJ28">
            <v>3.8</v>
          </cell>
          <cell r="AW28">
            <v>96</v>
          </cell>
          <cell r="AX28">
            <v>30.7</v>
          </cell>
          <cell r="AY28">
            <v>32.9</v>
          </cell>
          <cell r="AZ28">
            <v>14.6</v>
          </cell>
          <cell r="BI28">
            <v>0.74</v>
          </cell>
          <cell r="BK28">
            <v>1.36</v>
          </cell>
          <cell r="BN28">
            <v>74.418604651162795</v>
          </cell>
          <cell r="BQ28">
            <v>212</v>
          </cell>
          <cell r="BT28" t="str">
            <v>洪博夫</v>
          </cell>
          <cell r="BU28">
            <v>72.400000000000006</v>
          </cell>
          <cell r="BV28">
            <v>70.900000000000006</v>
          </cell>
          <cell r="BW28">
            <v>71</v>
          </cell>
          <cell r="BX28">
            <v>1.9718309859155011E-2</v>
          </cell>
          <cell r="BY28">
            <v>4</v>
          </cell>
          <cell r="BZ28">
            <v>44</v>
          </cell>
          <cell r="CA28">
            <v>1.5626238710717635</v>
          </cell>
        </row>
        <row r="29">
          <cell r="D29" t="str">
            <v>林進福</v>
          </cell>
          <cell r="E29" t="str">
            <v>U503</v>
          </cell>
          <cell r="F29">
            <v>1120406</v>
          </cell>
          <cell r="G29">
            <v>7.34</v>
          </cell>
          <cell r="H29">
            <v>2.02</v>
          </cell>
          <cell r="I29">
            <v>7.7</v>
          </cell>
          <cell r="J29">
            <v>22.9</v>
          </cell>
          <cell r="K29">
            <v>113.4</v>
          </cell>
          <cell r="L29">
            <v>151</v>
          </cell>
          <cell r="N29">
            <v>4</v>
          </cell>
          <cell r="O29">
            <v>19</v>
          </cell>
          <cell r="P29">
            <v>12</v>
          </cell>
          <cell r="Q29">
            <v>101</v>
          </cell>
          <cell r="R29">
            <v>0.8</v>
          </cell>
          <cell r="Y29">
            <v>90</v>
          </cell>
          <cell r="Z29">
            <v>22</v>
          </cell>
          <cell r="AC29">
            <v>8.9600000000000009</v>
          </cell>
          <cell r="AD29">
            <v>7.6</v>
          </cell>
          <cell r="AE29">
            <v>141</v>
          </cell>
          <cell r="AF29">
            <v>3.3</v>
          </cell>
          <cell r="AH29">
            <v>8.3000000000000007</v>
          </cell>
          <cell r="AJ29">
            <v>4</v>
          </cell>
          <cell r="AX29">
            <v>38.1</v>
          </cell>
          <cell r="AY29">
            <v>33.6</v>
          </cell>
          <cell r="AZ29">
            <v>15.3</v>
          </cell>
          <cell r="BI29">
            <v>0.76</v>
          </cell>
          <cell r="BK29">
            <v>1.41</v>
          </cell>
          <cell r="BN29">
            <v>75.555555555555557</v>
          </cell>
          <cell r="BQ29" t="str">
            <v/>
          </cell>
          <cell r="BT29" t="str">
            <v>林進福</v>
          </cell>
          <cell r="BU29">
            <v>69.95</v>
          </cell>
          <cell r="BV29">
            <v>69.45</v>
          </cell>
          <cell r="BW29">
            <v>69.400000000000006</v>
          </cell>
          <cell r="BX29">
            <v>7.9250720461094687E-3</v>
          </cell>
          <cell r="BY29">
            <v>4</v>
          </cell>
          <cell r="BZ29">
            <v>44</v>
          </cell>
          <cell r="CA29">
            <v>1.5717129516518942</v>
          </cell>
        </row>
        <row r="30">
          <cell r="D30" t="str">
            <v>陳明照</v>
          </cell>
          <cell r="E30" t="str">
            <v>U506</v>
          </cell>
          <cell r="F30">
            <v>1120406</v>
          </cell>
          <cell r="G30">
            <v>5.34</v>
          </cell>
          <cell r="H30">
            <v>4.34</v>
          </cell>
          <cell r="I30">
            <v>8.8000000000000007</v>
          </cell>
          <cell r="J30">
            <v>29.6</v>
          </cell>
          <cell r="K30">
            <v>68.2</v>
          </cell>
          <cell r="L30">
            <v>166</v>
          </cell>
          <cell r="N30">
            <v>3.7</v>
          </cell>
          <cell r="O30">
            <v>15</v>
          </cell>
          <cell r="P30">
            <v>13</v>
          </cell>
          <cell r="Q30">
            <v>68</v>
          </cell>
          <cell r="R30">
            <v>0.6</v>
          </cell>
          <cell r="Y30">
            <v>64</v>
          </cell>
          <cell r="Z30">
            <v>18</v>
          </cell>
          <cell r="AC30">
            <v>8.07</v>
          </cell>
          <cell r="AD30">
            <v>6.6</v>
          </cell>
          <cell r="AE30">
            <v>138</v>
          </cell>
          <cell r="AF30">
            <v>3.8</v>
          </cell>
          <cell r="AH30">
            <v>7.2</v>
          </cell>
          <cell r="AJ30">
            <v>5.4</v>
          </cell>
          <cell r="AX30">
            <v>20.3</v>
          </cell>
          <cell r="AY30">
            <v>29.7</v>
          </cell>
          <cell r="AZ30">
            <v>15.3</v>
          </cell>
          <cell r="BI30">
            <v>0.72</v>
          </cell>
          <cell r="BK30">
            <v>1.27</v>
          </cell>
          <cell r="BN30">
            <v>71.875</v>
          </cell>
          <cell r="BQ30" t="str">
            <v/>
          </cell>
          <cell r="BT30" t="str">
            <v>陳明照</v>
          </cell>
          <cell r="BU30">
            <v>68</v>
          </cell>
          <cell r="BV30">
            <v>67.099999999999994</v>
          </cell>
          <cell r="BW30">
            <v>67</v>
          </cell>
          <cell r="BX30">
            <v>1.4925373134328358E-2</v>
          </cell>
          <cell r="BY30">
            <v>4</v>
          </cell>
          <cell r="BZ30">
            <v>44</v>
          </cell>
          <cell r="CA30">
            <v>1.4297468954755101</v>
          </cell>
        </row>
        <row r="31">
          <cell r="D31" t="str">
            <v>吳笑治</v>
          </cell>
          <cell r="E31" t="str">
            <v>B427</v>
          </cell>
          <cell r="F31">
            <v>1120406</v>
          </cell>
          <cell r="G31">
            <v>6.01</v>
          </cell>
          <cell r="H31">
            <v>4.13</v>
          </cell>
          <cell r="I31">
            <v>12.6</v>
          </cell>
          <cell r="J31">
            <v>38.799999999999997</v>
          </cell>
          <cell r="K31">
            <v>93.9</v>
          </cell>
          <cell r="L31">
            <v>257</v>
          </cell>
          <cell r="N31">
            <v>3.8</v>
          </cell>
          <cell r="O31">
            <v>14</v>
          </cell>
          <cell r="P31">
            <v>10</v>
          </cell>
          <cell r="Q31">
            <v>117</v>
          </cell>
          <cell r="R31">
            <v>0.6</v>
          </cell>
          <cell r="Y31">
            <v>79</v>
          </cell>
          <cell r="Z31">
            <v>19</v>
          </cell>
          <cell r="AC31">
            <v>9.93</v>
          </cell>
          <cell r="AD31">
            <v>7.9</v>
          </cell>
          <cell r="AE31">
            <v>135</v>
          </cell>
          <cell r="AF31">
            <v>5.3</v>
          </cell>
          <cell r="AH31">
            <v>11</v>
          </cell>
          <cell r="AJ31">
            <v>5.4</v>
          </cell>
          <cell r="AX31">
            <v>30.5</v>
          </cell>
          <cell r="AY31">
            <v>32.5</v>
          </cell>
          <cell r="AZ31">
            <v>12.5</v>
          </cell>
          <cell r="BI31">
            <v>0.76</v>
          </cell>
          <cell r="BK31">
            <v>1.43</v>
          </cell>
          <cell r="BN31">
            <v>75.949367088607602</v>
          </cell>
          <cell r="BQ31" t="str">
            <v/>
          </cell>
          <cell r="BT31" t="str">
            <v>吳笑治</v>
          </cell>
          <cell r="BU31">
            <v>66.400000000000006</v>
          </cell>
          <cell r="BV31">
            <v>63.7</v>
          </cell>
          <cell r="BW31">
            <v>63.2</v>
          </cell>
          <cell r="BX31">
            <v>5.0632911392405104E-2</v>
          </cell>
          <cell r="BY31">
            <v>3.83</v>
          </cell>
          <cell r="BZ31">
            <v>44</v>
          </cell>
          <cell r="CA31">
            <v>1.695149709573833</v>
          </cell>
        </row>
        <row r="32">
          <cell r="D32" t="str">
            <v>鄭蔡碧玉</v>
          </cell>
          <cell r="E32" t="str">
            <v>B410</v>
          </cell>
          <cell r="F32">
            <v>1120406</v>
          </cell>
          <cell r="G32">
            <v>4.05</v>
          </cell>
          <cell r="H32">
            <v>4.1100000000000003</v>
          </cell>
          <cell r="I32">
            <v>11.4</v>
          </cell>
          <cell r="J32">
            <v>34.9</v>
          </cell>
          <cell r="K32">
            <v>84.9</v>
          </cell>
          <cell r="L32">
            <v>165</v>
          </cell>
          <cell r="N32">
            <v>3.5</v>
          </cell>
          <cell r="O32">
            <v>13</v>
          </cell>
          <cell r="P32">
            <v>6</v>
          </cell>
          <cell r="Q32">
            <v>48</v>
          </cell>
          <cell r="R32">
            <v>0.6</v>
          </cell>
          <cell r="Y32">
            <v>46</v>
          </cell>
          <cell r="Z32">
            <v>9</v>
          </cell>
          <cell r="AC32">
            <v>6.24</v>
          </cell>
          <cell r="AD32">
            <v>4.8</v>
          </cell>
          <cell r="AE32">
            <v>137</v>
          </cell>
          <cell r="AF32">
            <v>4.7</v>
          </cell>
          <cell r="AG32">
            <v>100</v>
          </cell>
          <cell r="AH32">
            <v>8.8000000000000007</v>
          </cell>
          <cell r="AJ32">
            <v>3.6</v>
          </cell>
          <cell r="AW32">
            <v>100</v>
          </cell>
          <cell r="AX32">
            <v>27.7</v>
          </cell>
          <cell r="AY32">
            <v>32.700000000000003</v>
          </cell>
          <cell r="AZ32">
            <v>14.2</v>
          </cell>
          <cell r="BI32">
            <v>0.8</v>
          </cell>
          <cell r="BK32">
            <v>1.63</v>
          </cell>
          <cell r="BN32">
            <v>80.434782608695656</v>
          </cell>
          <cell r="BQ32">
            <v>120</v>
          </cell>
          <cell r="BT32" t="str">
            <v>鄭蔡碧玉</v>
          </cell>
          <cell r="BU32">
            <v>54.75</v>
          </cell>
          <cell r="BV32">
            <v>53</v>
          </cell>
          <cell r="BW32">
            <v>53</v>
          </cell>
          <cell r="BX32">
            <v>3.3018867924528301E-2</v>
          </cell>
          <cell r="BY32">
            <v>4</v>
          </cell>
          <cell r="BZ32">
            <v>44</v>
          </cell>
          <cell r="CA32">
            <v>1.9194767193905939</v>
          </cell>
        </row>
        <row r="33">
          <cell r="D33" t="str">
            <v>游福全</v>
          </cell>
          <cell r="E33" t="str">
            <v>B411</v>
          </cell>
          <cell r="F33">
            <v>1120406</v>
          </cell>
          <cell r="G33">
            <v>4.5199999999999996</v>
          </cell>
          <cell r="H33">
            <v>2.97</v>
          </cell>
          <cell r="I33">
            <v>9.6999999999999993</v>
          </cell>
          <cell r="J33">
            <v>29.6</v>
          </cell>
          <cell r="K33">
            <v>99.7</v>
          </cell>
          <cell r="L33">
            <v>171</v>
          </cell>
          <cell r="N33">
            <v>3.9</v>
          </cell>
          <cell r="O33">
            <v>33</v>
          </cell>
          <cell r="P33">
            <v>20</v>
          </cell>
          <cell r="Q33">
            <v>28</v>
          </cell>
          <cell r="R33">
            <v>0.8</v>
          </cell>
          <cell r="Y33">
            <v>51</v>
          </cell>
          <cell r="Z33">
            <v>11</v>
          </cell>
          <cell r="AC33">
            <v>11.43</v>
          </cell>
          <cell r="AD33">
            <v>6.2</v>
          </cell>
          <cell r="AE33">
            <v>139</v>
          </cell>
          <cell r="AF33">
            <v>5.0999999999999996</v>
          </cell>
          <cell r="AH33">
            <v>8.9</v>
          </cell>
          <cell r="AJ33">
            <v>2.5</v>
          </cell>
          <cell r="AX33">
            <v>32.700000000000003</v>
          </cell>
          <cell r="AY33">
            <v>32.799999999999997</v>
          </cell>
          <cell r="AZ33">
            <v>13</v>
          </cell>
          <cell r="BI33">
            <v>0.78</v>
          </cell>
          <cell r="BK33">
            <v>1.53</v>
          </cell>
          <cell r="BN33">
            <v>78.431372549019613</v>
          </cell>
          <cell r="BQ33" t="str">
            <v/>
          </cell>
          <cell r="BT33" t="str">
            <v>游福全</v>
          </cell>
          <cell r="BU33">
            <v>77.2</v>
          </cell>
          <cell r="BV33">
            <v>75</v>
          </cell>
          <cell r="BW33">
            <v>75</v>
          </cell>
          <cell r="BX33">
            <v>2.9333333333333371E-2</v>
          </cell>
          <cell r="BY33">
            <v>3.83</v>
          </cell>
          <cell r="BZ33">
            <v>44</v>
          </cell>
          <cell r="CA33">
            <v>1.7823388951799604</v>
          </cell>
        </row>
        <row r="34">
          <cell r="D34" t="str">
            <v>王品森</v>
          </cell>
          <cell r="E34" t="str">
            <v>B412</v>
          </cell>
          <cell r="F34">
            <v>1120406</v>
          </cell>
          <cell r="G34">
            <v>5.57</v>
          </cell>
          <cell r="H34">
            <v>4.0199999999999996</v>
          </cell>
          <cell r="I34">
            <v>12</v>
          </cell>
          <cell r="J34">
            <v>36.799999999999997</v>
          </cell>
          <cell r="K34">
            <v>91.5</v>
          </cell>
          <cell r="L34">
            <v>205</v>
          </cell>
          <cell r="N34">
            <v>4.3</v>
          </cell>
          <cell r="O34">
            <v>11</v>
          </cell>
          <cell r="P34">
            <v>6</v>
          </cell>
          <cell r="Q34">
            <v>51</v>
          </cell>
          <cell r="R34">
            <v>0.8</v>
          </cell>
          <cell r="Y34">
            <v>58</v>
          </cell>
          <cell r="Z34">
            <v>15</v>
          </cell>
          <cell r="AC34">
            <v>13.9</v>
          </cell>
          <cell r="AD34">
            <v>7.2</v>
          </cell>
          <cell r="AE34">
            <v>139</v>
          </cell>
          <cell r="AF34">
            <v>4.5999999999999996</v>
          </cell>
          <cell r="AH34">
            <v>8.9</v>
          </cell>
          <cell r="AJ34">
            <v>5.7</v>
          </cell>
          <cell r="AX34">
            <v>29.9</v>
          </cell>
          <cell r="AY34">
            <v>32.6</v>
          </cell>
          <cell r="AZ34">
            <v>14.3</v>
          </cell>
          <cell r="BI34">
            <v>0.74</v>
          </cell>
          <cell r="BK34">
            <v>1.35</v>
          </cell>
          <cell r="BN34">
            <v>74.137931034482762</v>
          </cell>
          <cell r="BQ34" t="str">
            <v/>
          </cell>
          <cell r="BT34" t="str">
            <v>王品森</v>
          </cell>
          <cell r="BU34">
            <v>78.5</v>
          </cell>
          <cell r="BV34">
            <v>75.3</v>
          </cell>
          <cell r="BW34">
            <v>75.3</v>
          </cell>
          <cell r="BX34">
            <v>4.2496679946879189E-2</v>
          </cell>
          <cell r="BY34">
            <v>4</v>
          </cell>
          <cell r="BZ34">
            <v>44</v>
          </cell>
          <cell r="CA34">
            <v>1.6159975272332594</v>
          </cell>
        </row>
        <row r="35">
          <cell r="D35" t="str">
            <v>林賢芳</v>
          </cell>
          <cell r="E35" t="str">
            <v>B509</v>
          </cell>
          <cell r="F35">
            <v>1120406</v>
          </cell>
          <cell r="G35">
            <v>10.78</v>
          </cell>
          <cell r="H35">
            <v>3.88</v>
          </cell>
          <cell r="I35">
            <v>12.2</v>
          </cell>
          <cell r="J35">
            <v>36.9</v>
          </cell>
          <cell r="K35">
            <v>95.1</v>
          </cell>
          <cell r="L35">
            <v>182</v>
          </cell>
          <cell r="N35">
            <v>4.3</v>
          </cell>
          <cell r="O35">
            <v>15</v>
          </cell>
          <cell r="P35">
            <v>12</v>
          </cell>
          <cell r="Q35">
            <v>101</v>
          </cell>
          <cell r="R35">
            <v>0.5</v>
          </cell>
          <cell r="Y35">
            <v>76</v>
          </cell>
          <cell r="Z35">
            <v>26</v>
          </cell>
          <cell r="AC35">
            <v>10.77</v>
          </cell>
          <cell r="AD35">
            <v>7</v>
          </cell>
          <cell r="AE35">
            <v>138</v>
          </cell>
          <cell r="AF35">
            <v>4.4000000000000004</v>
          </cell>
          <cell r="AG35">
            <v>99</v>
          </cell>
          <cell r="AH35">
            <v>9</v>
          </cell>
          <cell r="AJ35">
            <v>4.0999999999999996</v>
          </cell>
          <cell r="AW35">
            <v>99</v>
          </cell>
          <cell r="AX35">
            <v>31.4</v>
          </cell>
          <cell r="AY35">
            <v>33.1</v>
          </cell>
          <cell r="AZ35">
            <v>13.9</v>
          </cell>
          <cell r="BI35">
            <v>0.66</v>
          </cell>
          <cell r="BK35">
            <v>1.07</v>
          </cell>
          <cell r="BN35">
            <v>65.789473684210535</v>
          </cell>
          <cell r="BQ35">
            <v>104</v>
          </cell>
          <cell r="BT35" t="str">
            <v>林賢芳</v>
          </cell>
          <cell r="BU35">
            <v>92.4</v>
          </cell>
          <cell r="BV35">
            <v>89.85</v>
          </cell>
          <cell r="BW35">
            <v>89.4</v>
          </cell>
          <cell r="BX35">
            <v>3.3557046979865772E-2</v>
          </cell>
          <cell r="BY35">
            <v>4</v>
          </cell>
          <cell r="BZ35">
            <v>44</v>
          </cell>
          <cell r="CA35">
            <v>1.2503839427398553</v>
          </cell>
        </row>
        <row r="36">
          <cell r="D36" t="str">
            <v>劉新清</v>
          </cell>
          <cell r="E36" t="str">
            <v>B527</v>
          </cell>
          <cell r="F36">
            <v>1120406</v>
          </cell>
          <cell r="G36">
            <v>3.89</v>
          </cell>
          <cell r="H36">
            <v>3.3</v>
          </cell>
          <cell r="I36">
            <v>11</v>
          </cell>
          <cell r="J36">
            <v>31.6</v>
          </cell>
          <cell r="K36">
            <v>95.8</v>
          </cell>
          <cell r="L36">
            <v>127</v>
          </cell>
          <cell r="N36">
            <v>4.2</v>
          </cell>
          <cell r="O36">
            <v>19</v>
          </cell>
          <cell r="P36">
            <v>12</v>
          </cell>
          <cell r="Q36">
            <v>93</v>
          </cell>
          <cell r="R36">
            <v>0.8</v>
          </cell>
          <cell r="Y36">
            <v>86</v>
          </cell>
          <cell r="Z36">
            <v>29</v>
          </cell>
          <cell r="AC36">
            <v>11.18</v>
          </cell>
          <cell r="AD36">
            <v>5.9</v>
          </cell>
          <cell r="AE36">
            <v>136</v>
          </cell>
          <cell r="AF36">
            <v>4.2</v>
          </cell>
          <cell r="AG36">
            <v>97</v>
          </cell>
          <cell r="AH36">
            <v>8.6999999999999993</v>
          </cell>
          <cell r="AJ36">
            <v>4.3</v>
          </cell>
          <cell r="AW36">
            <v>97</v>
          </cell>
          <cell r="AX36">
            <v>33.299999999999997</v>
          </cell>
          <cell r="AY36">
            <v>34.799999999999997</v>
          </cell>
          <cell r="AZ36">
            <v>13.3</v>
          </cell>
          <cell r="BI36">
            <v>0.66</v>
          </cell>
          <cell r="BK36">
            <v>1.0900000000000001</v>
          </cell>
          <cell r="BN36">
            <v>66.279069767441868</v>
          </cell>
          <cell r="BQ36">
            <v>229</v>
          </cell>
          <cell r="BT36" t="str">
            <v>劉新清</v>
          </cell>
          <cell r="BU36">
            <v>86.35</v>
          </cell>
          <cell r="BV36">
            <v>83.5</v>
          </cell>
          <cell r="BW36">
            <v>83.6</v>
          </cell>
          <cell r="BX36">
            <v>3.2894736842105268E-2</v>
          </cell>
          <cell r="BY36">
            <v>4</v>
          </cell>
          <cell r="BZ36">
            <v>44</v>
          </cell>
          <cell r="CA36">
            <v>1.2830010599875492</v>
          </cell>
        </row>
        <row r="37">
          <cell r="D37" t="str">
            <v>簡茂松</v>
          </cell>
          <cell r="E37" t="str">
            <v>B510</v>
          </cell>
          <cell r="F37">
            <v>1120406</v>
          </cell>
          <cell r="G37">
            <v>6.66</v>
          </cell>
          <cell r="H37">
            <v>3.78</v>
          </cell>
          <cell r="I37">
            <v>11.6</v>
          </cell>
          <cell r="J37">
            <v>34.5</v>
          </cell>
          <cell r="K37">
            <v>91.3</v>
          </cell>
          <cell r="L37">
            <v>149</v>
          </cell>
          <cell r="N37">
            <v>4</v>
          </cell>
          <cell r="O37">
            <v>17</v>
          </cell>
          <cell r="P37">
            <v>16</v>
          </cell>
          <cell r="Q37">
            <v>56</v>
          </cell>
          <cell r="R37">
            <v>0.5</v>
          </cell>
          <cell r="Y37">
            <v>75</v>
          </cell>
          <cell r="Z37">
            <v>16</v>
          </cell>
          <cell r="AC37">
            <v>12.35</v>
          </cell>
          <cell r="AD37">
            <v>8.3000000000000007</v>
          </cell>
          <cell r="AE37">
            <v>136</v>
          </cell>
          <cell r="AF37">
            <v>4.5999999999999996</v>
          </cell>
          <cell r="AH37">
            <v>9.6999999999999993</v>
          </cell>
          <cell r="AJ37">
            <v>3.9</v>
          </cell>
          <cell r="AX37">
            <v>30.7</v>
          </cell>
          <cell r="AY37">
            <v>33.6</v>
          </cell>
          <cell r="AZ37">
            <v>14</v>
          </cell>
          <cell r="BI37">
            <v>0.79</v>
          </cell>
          <cell r="BK37">
            <v>1.54</v>
          </cell>
          <cell r="BN37">
            <v>78.666666666666657</v>
          </cell>
          <cell r="BQ37" t="str">
            <v/>
          </cell>
          <cell r="BT37" t="str">
            <v>簡茂松</v>
          </cell>
          <cell r="BU37">
            <v>64.5</v>
          </cell>
          <cell r="BV37">
            <v>61.8</v>
          </cell>
          <cell r="BW37">
            <v>62.3</v>
          </cell>
          <cell r="BX37">
            <v>3.5313001605136486E-2</v>
          </cell>
          <cell r="BY37">
            <v>4</v>
          </cell>
          <cell r="BZ37">
            <v>44</v>
          </cell>
          <cell r="CA37">
            <v>1.8495542431244014</v>
          </cell>
        </row>
        <row r="38">
          <cell r="D38" t="str">
            <v>吳胡秋妹</v>
          </cell>
          <cell r="E38" t="str">
            <v>B511</v>
          </cell>
          <cell r="F38">
            <v>1120406</v>
          </cell>
          <cell r="G38">
            <v>6.18</v>
          </cell>
          <cell r="H38">
            <v>4.1399999999999997</v>
          </cell>
          <cell r="I38">
            <v>9.8000000000000007</v>
          </cell>
          <cell r="J38">
            <v>32.799999999999997</v>
          </cell>
          <cell r="K38">
            <v>79.2</v>
          </cell>
          <cell r="L38">
            <v>220</v>
          </cell>
          <cell r="N38">
            <v>3.6</v>
          </cell>
          <cell r="O38">
            <v>12</v>
          </cell>
          <cell r="P38">
            <v>6</v>
          </cell>
          <cell r="Q38">
            <v>65</v>
          </cell>
          <cell r="R38">
            <v>0.5</v>
          </cell>
          <cell r="Y38">
            <v>56</v>
          </cell>
          <cell r="Z38">
            <v>13</v>
          </cell>
          <cell r="AC38">
            <v>8.58</v>
          </cell>
          <cell r="AD38">
            <v>5.9</v>
          </cell>
          <cell r="AE38">
            <v>141</v>
          </cell>
          <cell r="AF38">
            <v>4.8</v>
          </cell>
          <cell r="AG38">
            <v>100</v>
          </cell>
          <cell r="AH38">
            <v>10.5</v>
          </cell>
          <cell r="AJ38">
            <v>4.4000000000000004</v>
          </cell>
          <cell r="AW38">
            <v>100</v>
          </cell>
          <cell r="AX38">
            <v>23.7</v>
          </cell>
          <cell r="AY38">
            <v>29.9</v>
          </cell>
          <cell r="AZ38">
            <v>14.7</v>
          </cell>
          <cell r="BI38">
            <v>0.77</v>
          </cell>
          <cell r="BK38">
            <v>1.46</v>
          </cell>
          <cell r="BN38">
            <v>76.785714285714278</v>
          </cell>
          <cell r="BQ38">
            <v>118</v>
          </cell>
          <cell r="BT38" t="str">
            <v>吳胡秋妹</v>
          </cell>
          <cell r="BU38">
            <v>70.650000000000006</v>
          </cell>
          <cell r="BV38">
            <v>67.8</v>
          </cell>
          <cell r="BW38">
            <v>67.5</v>
          </cell>
          <cell r="BX38">
            <v>4.6666666666666752E-2</v>
          </cell>
          <cell r="BY38">
            <v>3.5</v>
          </cell>
          <cell r="BZ38">
            <v>44</v>
          </cell>
          <cell r="CA38">
            <v>1.7229230819659904</v>
          </cell>
        </row>
        <row r="39">
          <cell r="D39" t="str">
            <v>趙黃秀珍</v>
          </cell>
          <cell r="E39" t="str">
            <v>B512</v>
          </cell>
          <cell r="F39">
            <v>1120406</v>
          </cell>
          <cell r="G39">
            <v>5.0599999999999996</v>
          </cell>
          <cell r="H39">
            <v>3</v>
          </cell>
          <cell r="I39">
            <v>9.3000000000000007</v>
          </cell>
          <cell r="J39">
            <v>28.2</v>
          </cell>
          <cell r="K39">
            <v>94</v>
          </cell>
          <cell r="L39">
            <v>163</v>
          </cell>
          <cell r="N39">
            <v>3.6</v>
          </cell>
          <cell r="O39">
            <v>8</v>
          </cell>
          <cell r="P39">
            <v>5</v>
          </cell>
          <cell r="Q39">
            <v>78</v>
          </cell>
          <cell r="R39">
            <v>0.6</v>
          </cell>
          <cell r="Y39">
            <v>61</v>
          </cell>
          <cell r="Z39">
            <v>12</v>
          </cell>
          <cell r="AC39">
            <v>8.3000000000000007</v>
          </cell>
          <cell r="AD39">
            <v>6.9</v>
          </cell>
          <cell r="AE39">
            <v>134</v>
          </cell>
          <cell r="AF39">
            <v>3.3</v>
          </cell>
          <cell r="AG39">
            <v>97</v>
          </cell>
          <cell r="AH39">
            <v>10.7</v>
          </cell>
          <cell r="AJ39">
            <v>6.6</v>
          </cell>
          <cell r="AW39">
            <v>97</v>
          </cell>
          <cell r="AX39">
            <v>31</v>
          </cell>
          <cell r="AY39">
            <v>33</v>
          </cell>
          <cell r="AZ39">
            <v>13.2</v>
          </cell>
          <cell r="BI39">
            <v>0.8</v>
          </cell>
          <cell r="BK39">
            <v>1.63</v>
          </cell>
          <cell r="BN39">
            <v>80.327868852459019</v>
          </cell>
          <cell r="BQ39">
            <v>252</v>
          </cell>
          <cell r="BT39" t="str">
            <v>趙黃秀珍</v>
          </cell>
          <cell r="BU39">
            <v>50</v>
          </cell>
          <cell r="BV39">
            <v>48.55</v>
          </cell>
          <cell r="BW39">
            <v>48.5</v>
          </cell>
          <cell r="BX39">
            <v>3.0927835051546393E-2</v>
          </cell>
          <cell r="BY39">
            <v>3.83</v>
          </cell>
          <cell r="BZ39">
            <v>44</v>
          </cell>
          <cell r="CA39">
            <v>1.8941786957601943</v>
          </cell>
        </row>
        <row r="40">
          <cell r="D40" t="str">
            <v>林瑞枝</v>
          </cell>
          <cell r="E40" t="str">
            <v>U410</v>
          </cell>
          <cell r="F40">
            <v>1120406</v>
          </cell>
          <cell r="G40">
            <v>4.18</v>
          </cell>
          <cell r="H40">
            <v>3.89</v>
          </cell>
          <cell r="I40">
            <v>12.4</v>
          </cell>
          <cell r="J40">
            <v>38.200000000000003</v>
          </cell>
          <cell r="K40">
            <v>98.2</v>
          </cell>
          <cell r="L40">
            <v>175</v>
          </cell>
          <cell r="N40">
            <v>3.9</v>
          </cell>
          <cell r="O40">
            <v>15</v>
          </cell>
          <cell r="P40">
            <v>11</v>
          </cell>
          <cell r="Q40">
            <v>101</v>
          </cell>
          <cell r="R40">
            <v>0.5</v>
          </cell>
          <cell r="Y40">
            <v>66</v>
          </cell>
          <cell r="Z40">
            <v>14</v>
          </cell>
          <cell r="AC40">
            <v>11.16</v>
          </cell>
          <cell r="AD40">
            <v>6.4</v>
          </cell>
          <cell r="AE40">
            <v>136</v>
          </cell>
          <cell r="AF40">
            <v>4.7</v>
          </cell>
          <cell r="AH40">
            <v>11.3</v>
          </cell>
          <cell r="AJ40">
            <v>5.8</v>
          </cell>
          <cell r="AX40">
            <v>31.9</v>
          </cell>
          <cell r="AY40">
            <v>32.5</v>
          </cell>
          <cell r="AZ40">
            <v>13.6</v>
          </cell>
          <cell r="BI40">
            <v>0.79</v>
          </cell>
          <cell r="BK40">
            <v>1.55</v>
          </cell>
          <cell r="BN40">
            <v>78.787878787878782</v>
          </cell>
          <cell r="BQ40" t="str">
            <v/>
          </cell>
          <cell r="BT40" t="str">
            <v>林瑞枝</v>
          </cell>
          <cell r="BU40">
            <v>49.6</v>
          </cell>
          <cell r="BV40">
            <v>47.6</v>
          </cell>
          <cell r="BW40">
            <v>47.4</v>
          </cell>
          <cell r="BX40">
            <v>4.6413502109704706E-2</v>
          </cell>
          <cell r="BY40">
            <v>4</v>
          </cell>
          <cell r="BZ40">
            <v>44</v>
          </cell>
          <cell r="CA40">
            <v>1.8509981850416002</v>
          </cell>
        </row>
        <row r="41">
          <cell r="D41" t="str">
            <v>林高忠</v>
          </cell>
          <cell r="E41" t="str">
            <v>U415</v>
          </cell>
          <cell r="F41">
            <v>1120406</v>
          </cell>
          <cell r="G41">
            <v>7.12</v>
          </cell>
          <cell r="H41">
            <v>3.63</v>
          </cell>
          <cell r="I41">
            <v>11.3</v>
          </cell>
          <cell r="J41">
            <v>32.799999999999997</v>
          </cell>
          <cell r="K41">
            <v>90.4</v>
          </cell>
          <cell r="L41">
            <v>184</v>
          </cell>
          <cell r="N41">
            <v>3.9</v>
          </cell>
          <cell r="O41">
            <v>9</v>
          </cell>
          <cell r="P41">
            <v>9</v>
          </cell>
          <cell r="Q41">
            <v>75</v>
          </cell>
          <cell r="R41">
            <v>0.7</v>
          </cell>
          <cell r="Y41">
            <v>61</v>
          </cell>
          <cell r="Z41">
            <v>16</v>
          </cell>
          <cell r="AC41">
            <v>9.1199999999999992</v>
          </cell>
          <cell r="AD41">
            <v>5.9</v>
          </cell>
          <cell r="AE41">
            <v>142</v>
          </cell>
          <cell r="AF41">
            <v>4.4000000000000004</v>
          </cell>
          <cell r="AG41">
            <v>99</v>
          </cell>
          <cell r="AH41">
            <v>10</v>
          </cell>
          <cell r="AJ41">
            <v>5.7</v>
          </cell>
          <cell r="AW41">
            <v>99</v>
          </cell>
          <cell r="AX41">
            <v>31.1</v>
          </cell>
          <cell r="AY41">
            <v>34.5</v>
          </cell>
          <cell r="AZ41">
            <v>13.3</v>
          </cell>
          <cell r="BI41">
            <v>0.74</v>
          </cell>
          <cell r="BK41">
            <v>1.34</v>
          </cell>
          <cell r="BN41">
            <v>73.770491803278688</v>
          </cell>
          <cell r="BQ41">
            <v>106</v>
          </cell>
          <cell r="BT41" t="str">
            <v>林高忠</v>
          </cell>
          <cell r="BU41">
            <v>65.7</v>
          </cell>
          <cell r="BV41">
            <v>63.6</v>
          </cell>
          <cell r="BW41">
            <v>63</v>
          </cell>
          <cell r="BX41">
            <v>4.2857142857142899E-2</v>
          </cell>
          <cell r="BY41">
            <v>4</v>
          </cell>
          <cell r="BZ41">
            <v>44</v>
          </cell>
          <cell r="CA41">
            <v>1.5701568956381131</v>
          </cell>
        </row>
        <row r="42">
          <cell r="D42" t="str">
            <v>陳怡樺</v>
          </cell>
          <cell r="E42" t="str">
            <v>B109</v>
          </cell>
          <cell r="F42">
            <v>1120407</v>
          </cell>
          <cell r="G42">
            <v>6.12</v>
          </cell>
          <cell r="H42">
            <v>3.65</v>
          </cell>
          <cell r="I42">
            <v>10.9</v>
          </cell>
          <cell r="J42">
            <v>34.5</v>
          </cell>
          <cell r="K42">
            <v>94.5</v>
          </cell>
          <cell r="L42">
            <v>198</v>
          </cell>
          <cell r="N42">
            <v>3.7</v>
          </cell>
          <cell r="O42">
            <v>8</v>
          </cell>
          <cell r="P42">
            <v>5</v>
          </cell>
          <cell r="Q42">
            <v>57</v>
          </cell>
          <cell r="R42">
            <v>0.5</v>
          </cell>
          <cell r="Y42">
            <v>74</v>
          </cell>
          <cell r="Z42">
            <v>16</v>
          </cell>
          <cell r="AC42">
            <v>14.19</v>
          </cell>
          <cell r="AD42">
            <v>7.2</v>
          </cell>
          <cell r="AE42">
            <v>137</v>
          </cell>
          <cell r="AF42">
            <v>4.9000000000000004</v>
          </cell>
          <cell r="AH42">
            <v>7.7</v>
          </cell>
          <cell r="AJ42">
            <v>4.5</v>
          </cell>
          <cell r="AX42">
            <v>29.9</v>
          </cell>
          <cell r="AY42">
            <v>31.6</v>
          </cell>
          <cell r="AZ42">
            <v>12.4</v>
          </cell>
          <cell r="BI42">
            <v>0.78</v>
          </cell>
          <cell r="BK42">
            <v>1.53</v>
          </cell>
          <cell r="BN42">
            <v>78.378378378378372</v>
          </cell>
          <cell r="BQ42" t="str">
            <v/>
          </cell>
          <cell r="BT42" t="str">
            <v>陳怡樺</v>
          </cell>
          <cell r="BU42">
            <v>55.55</v>
          </cell>
          <cell r="BV42">
            <v>52.7</v>
          </cell>
          <cell r="BW42">
            <v>52.3</v>
          </cell>
          <cell r="BX42">
            <v>6.2141491395793502E-2</v>
          </cell>
          <cell r="BY42">
            <v>3.83</v>
          </cell>
          <cell r="BZ42">
            <v>44</v>
          </cell>
          <cell r="CA42">
            <v>1.8596832221568382</v>
          </cell>
        </row>
        <row r="43">
          <cell r="D43" t="str">
            <v>彭淑妹</v>
          </cell>
          <cell r="E43" t="str">
            <v>B212</v>
          </cell>
          <cell r="F43">
            <v>1120405</v>
          </cell>
          <cell r="G43">
            <v>9.27</v>
          </cell>
          <cell r="H43">
            <v>4.9800000000000004</v>
          </cell>
          <cell r="I43">
            <v>10.9</v>
          </cell>
          <cell r="J43">
            <v>35.9</v>
          </cell>
          <cell r="K43">
            <v>72.099999999999994</v>
          </cell>
          <cell r="L43">
            <v>252</v>
          </cell>
          <cell r="N43">
            <v>4</v>
          </cell>
          <cell r="O43">
            <v>20</v>
          </cell>
          <cell r="P43">
            <v>22</v>
          </cell>
          <cell r="Q43">
            <v>109</v>
          </cell>
          <cell r="R43">
            <v>0.6</v>
          </cell>
          <cell r="Y43">
            <v>80</v>
          </cell>
          <cell r="Z43">
            <v>13</v>
          </cell>
          <cell r="AC43">
            <v>10.07</v>
          </cell>
          <cell r="AD43">
            <v>7.3</v>
          </cell>
          <cell r="AE43">
            <v>142</v>
          </cell>
          <cell r="AF43">
            <v>5.2</v>
          </cell>
          <cell r="AH43">
            <v>9.9</v>
          </cell>
          <cell r="AJ43">
            <v>3.8</v>
          </cell>
          <cell r="AX43">
            <v>21.9</v>
          </cell>
          <cell r="AY43">
            <v>30.4</v>
          </cell>
          <cell r="AZ43">
            <v>16.2</v>
          </cell>
          <cell r="BI43">
            <v>0.84</v>
          </cell>
          <cell r="BK43">
            <v>1.82</v>
          </cell>
          <cell r="BN43">
            <v>83.75</v>
          </cell>
          <cell r="BQ43" t="str">
            <v/>
          </cell>
          <cell r="BT43" t="str">
            <v>彭淑妹</v>
          </cell>
          <cell r="BU43">
            <v>46.6</v>
          </cell>
          <cell r="BV43">
            <v>45.3</v>
          </cell>
          <cell r="BW43">
            <v>45.2</v>
          </cell>
          <cell r="BX43">
            <v>3.0973451327433597E-2</v>
          </cell>
          <cell r="BY43">
            <v>3.67</v>
          </cell>
          <cell r="BZ43">
            <v>44</v>
          </cell>
          <cell r="CA43">
            <v>2.1148226158559376</v>
          </cell>
        </row>
        <row r="44">
          <cell r="D44" t="str">
            <v>徐麗香</v>
          </cell>
          <cell r="E44" t="str">
            <v>B409</v>
          </cell>
          <cell r="F44">
            <v>1120404</v>
          </cell>
          <cell r="G44">
            <v>9.65</v>
          </cell>
          <cell r="H44">
            <v>3.39</v>
          </cell>
          <cell r="I44">
            <v>9.6999999999999993</v>
          </cell>
          <cell r="J44">
            <v>29.9</v>
          </cell>
          <cell r="K44">
            <v>88.2</v>
          </cell>
          <cell r="L44">
            <v>120</v>
          </cell>
          <cell r="N44">
            <v>3.9</v>
          </cell>
          <cell r="O44">
            <v>5</v>
          </cell>
          <cell r="P44">
            <v>5</v>
          </cell>
          <cell r="Q44">
            <v>98</v>
          </cell>
          <cell r="R44">
            <v>0.5</v>
          </cell>
          <cell r="Y44">
            <v>72</v>
          </cell>
          <cell r="Z44">
            <v>14</v>
          </cell>
          <cell r="AC44">
            <v>6.96</v>
          </cell>
          <cell r="AD44">
            <v>6.4</v>
          </cell>
          <cell r="AE44">
            <v>140</v>
          </cell>
          <cell r="AF44">
            <v>4.2</v>
          </cell>
          <cell r="AG44">
            <v>101</v>
          </cell>
          <cell r="AH44">
            <v>8.5</v>
          </cell>
          <cell r="AJ44">
            <v>5.2</v>
          </cell>
          <cell r="AW44">
            <v>101</v>
          </cell>
          <cell r="AX44">
            <v>28.6</v>
          </cell>
          <cell r="AY44">
            <v>32.4</v>
          </cell>
          <cell r="AZ44">
            <v>13.4</v>
          </cell>
          <cell r="BI44">
            <v>0.81</v>
          </cell>
          <cell r="BK44">
            <v>1.64</v>
          </cell>
          <cell r="BN44">
            <v>80.555555555555557</v>
          </cell>
          <cell r="BQ44">
            <v>129</v>
          </cell>
          <cell r="BT44" t="str">
            <v>徐麗香</v>
          </cell>
          <cell r="BU44">
            <v>60.2</v>
          </cell>
          <cell r="BV44">
            <v>58.65</v>
          </cell>
          <cell r="BW44">
            <v>58.1</v>
          </cell>
          <cell r="BX44">
            <v>3.6144578313253038E-2</v>
          </cell>
          <cell r="BY44">
            <v>4</v>
          </cell>
          <cell r="BZ44">
            <v>44</v>
          </cell>
          <cell r="CA44">
            <v>1.9051453692718705</v>
          </cell>
        </row>
        <row r="45">
          <cell r="D45" t="str">
            <v>黃勝堯</v>
          </cell>
          <cell r="E45" t="str">
            <v>B421</v>
          </cell>
          <cell r="F45">
            <v>1120406</v>
          </cell>
          <cell r="G45">
            <v>6.31</v>
          </cell>
          <cell r="H45">
            <v>3.24</v>
          </cell>
          <cell r="I45">
            <v>10.9</v>
          </cell>
          <cell r="J45">
            <v>33.4</v>
          </cell>
          <cell r="K45">
            <v>103.1</v>
          </cell>
          <cell r="L45">
            <v>226</v>
          </cell>
          <cell r="N45">
            <v>3.8</v>
          </cell>
          <cell r="O45">
            <v>13</v>
          </cell>
          <cell r="P45">
            <v>10</v>
          </cell>
          <cell r="Q45">
            <v>46</v>
          </cell>
          <cell r="R45">
            <v>0.4</v>
          </cell>
          <cell r="Y45">
            <v>42</v>
          </cell>
          <cell r="Z45">
            <v>10</v>
          </cell>
          <cell r="AC45">
            <v>8.2899999999999991</v>
          </cell>
          <cell r="AD45">
            <v>5.2</v>
          </cell>
          <cell r="AE45">
            <v>138</v>
          </cell>
          <cell r="AF45">
            <v>4.4000000000000004</v>
          </cell>
          <cell r="AG45">
            <v>97</v>
          </cell>
          <cell r="AH45">
            <v>11</v>
          </cell>
          <cell r="AJ45">
            <v>5</v>
          </cell>
          <cell r="AW45">
            <v>97</v>
          </cell>
          <cell r="AX45">
            <v>33.6</v>
          </cell>
          <cell r="AY45">
            <v>32.6</v>
          </cell>
          <cell r="AZ45">
            <v>16.3</v>
          </cell>
          <cell r="BI45">
            <v>0.76</v>
          </cell>
          <cell r="BK45">
            <v>1.44</v>
          </cell>
          <cell r="BN45">
            <v>76.19047619047619</v>
          </cell>
          <cell r="BQ45">
            <v>87</v>
          </cell>
          <cell r="BT45" t="str">
            <v>黃勝堯</v>
          </cell>
          <cell r="BU45">
            <v>80.099999999999994</v>
          </cell>
          <cell r="BV45">
            <v>77.349999999999994</v>
          </cell>
          <cell r="BW45">
            <v>77.5</v>
          </cell>
          <cell r="BX45">
            <v>3.3548387096774122E-2</v>
          </cell>
          <cell r="BY45">
            <v>4</v>
          </cell>
          <cell r="BZ45">
            <v>44</v>
          </cell>
          <cell r="CA45">
            <v>1.6920003911156789</v>
          </cell>
        </row>
        <row r="46">
          <cell r="D46" t="str">
            <v>劉莉蘭</v>
          </cell>
          <cell r="E46" t="str">
            <v>B423</v>
          </cell>
          <cell r="F46">
            <v>1120406</v>
          </cell>
          <cell r="G46">
            <v>7.52</v>
          </cell>
          <cell r="H46">
            <v>3.71</v>
          </cell>
          <cell r="I46">
            <v>11.6</v>
          </cell>
          <cell r="J46">
            <v>35.200000000000003</v>
          </cell>
          <cell r="K46">
            <v>94.9</v>
          </cell>
          <cell r="L46">
            <v>232</v>
          </cell>
          <cell r="N46">
            <v>4.0999999999999996</v>
          </cell>
          <cell r="O46">
            <v>10</v>
          </cell>
          <cell r="P46">
            <v>9</v>
          </cell>
          <cell r="Q46">
            <v>62</v>
          </cell>
          <cell r="R46">
            <v>0.7</v>
          </cell>
          <cell r="Y46">
            <v>68</v>
          </cell>
          <cell r="Z46">
            <v>16</v>
          </cell>
          <cell r="AC46">
            <v>8.94</v>
          </cell>
          <cell r="AD46">
            <v>6.7</v>
          </cell>
          <cell r="AE46">
            <v>139</v>
          </cell>
          <cell r="AF46">
            <v>3.1</v>
          </cell>
          <cell r="AG46">
            <v>98</v>
          </cell>
          <cell r="AH46">
            <v>10.6</v>
          </cell>
          <cell r="AJ46">
            <v>6</v>
          </cell>
          <cell r="AW46">
            <v>98</v>
          </cell>
          <cell r="AX46">
            <v>31.3</v>
          </cell>
          <cell r="AY46">
            <v>33</v>
          </cell>
          <cell r="AZ46">
            <v>12.8</v>
          </cell>
          <cell r="BI46">
            <v>0.76</v>
          </cell>
          <cell r="BK46">
            <v>1.45</v>
          </cell>
          <cell r="BN46">
            <v>76.470588235294116</v>
          </cell>
          <cell r="BQ46">
            <v>175</v>
          </cell>
          <cell r="BT46" t="str">
            <v>劉莉蘭</v>
          </cell>
          <cell r="BU46">
            <v>64.75</v>
          </cell>
          <cell r="BV46">
            <v>63.95</v>
          </cell>
          <cell r="BW46">
            <v>64</v>
          </cell>
          <cell r="BX46">
            <v>1.171875E-2</v>
          </cell>
          <cell r="BY46">
            <v>3.5</v>
          </cell>
          <cell r="BZ46">
            <v>44</v>
          </cell>
          <cell r="CA46">
            <v>1.6133535628093076</v>
          </cell>
        </row>
        <row r="47">
          <cell r="D47" t="str">
            <v>巫淑吟</v>
          </cell>
          <cell r="E47" t="str">
            <v>B425</v>
          </cell>
          <cell r="F47">
            <v>1120406</v>
          </cell>
          <cell r="G47">
            <v>6.89</v>
          </cell>
          <cell r="H47">
            <v>4.1500000000000004</v>
          </cell>
          <cell r="I47">
            <v>11.3</v>
          </cell>
          <cell r="J47">
            <v>36.1</v>
          </cell>
          <cell r="K47">
            <v>87</v>
          </cell>
          <cell r="L47">
            <v>216</v>
          </cell>
          <cell r="N47">
            <v>3.8</v>
          </cell>
          <cell r="O47">
            <v>16</v>
          </cell>
          <cell r="P47">
            <v>15</v>
          </cell>
          <cell r="Q47">
            <v>75</v>
          </cell>
          <cell r="R47">
            <v>0.5</v>
          </cell>
          <cell r="Y47">
            <v>75</v>
          </cell>
          <cell r="Z47">
            <v>19</v>
          </cell>
          <cell r="AC47">
            <v>10.14</v>
          </cell>
          <cell r="AD47">
            <v>7.6</v>
          </cell>
          <cell r="AE47">
            <v>139</v>
          </cell>
          <cell r="AF47">
            <v>4.3</v>
          </cell>
          <cell r="AG47">
            <v>100</v>
          </cell>
          <cell r="AH47">
            <v>9</v>
          </cell>
          <cell r="AJ47">
            <v>5.7</v>
          </cell>
          <cell r="AW47">
            <v>100</v>
          </cell>
          <cell r="AX47">
            <v>27.2</v>
          </cell>
          <cell r="AY47">
            <v>31.3</v>
          </cell>
          <cell r="AZ47">
            <v>14.5</v>
          </cell>
          <cell r="BI47">
            <v>0.75</v>
          </cell>
          <cell r="BK47">
            <v>1.37</v>
          </cell>
          <cell r="BN47">
            <v>74.666666666666657</v>
          </cell>
          <cell r="BQ47">
            <v>214</v>
          </cell>
          <cell r="BT47" t="str">
            <v>巫淑吟</v>
          </cell>
          <cell r="BU47">
            <v>68.7</v>
          </cell>
          <cell r="BV47">
            <v>66</v>
          </cell>
          <cell r="BW47">
            <v>66</v>
          </cell>
          <cell r="BX47">
            <v>4.090909090909095E-2</v>
          </cell>
          <cell r="BY47">
            <v>4</v>
          </cell>
          <cell r="BZ47">
            <v>44</v>
          </cell>
          <cell r="CA47">
            <v>1.6354490545374494</v>
          </cell>
        </row>
        <row r="48">
          <cell r="D48" t="str">
            <v>游恭麟</v>
          </cell>
          <cell r="E48" t="str">
            <v>B426</v>
          </cell>
          <cell r="F48">
            <v>1120406</v>
          </cell>
          <cell r="G48">
            <v>6.92</v>
          </cell>
          <cell r="H48">
            <v>3.92</v>
          </cell>
          <cell r="I48">
            <v>11.8</v>
          </cell>
          <cell r="J48">
            <v>34.4</v>
          </cell>
          <cell r="K48">
            <v>87.8</v>
          </cell>
          <cell r="L48">
            <v>166</v>
          </cell>
          <cell r="N48">
            <v>4.3</v>
          </cell>
          <cell r="O48">
            <v>8</v>
          </cell>
          <cell r="P48">
            <v>6</v>
          </cell>
          <cell r="Q48">
            <v>86</v>
          </cell>
          <cell r="R48">
            <v>0.5</v>
          </cell>
          <cell r="Y48">
            <v>91</v>
          </cell>
          <cell r="Z48">
            <v>31</v>
          </cell>
          <cell r="AC48">
            <v>10.91</v>
          </cell>
          <cell r="AD48">
            <v>8.4</v>
          </cell>
          <cell r="AE48">
            <v>137</v>
          </cell>
          <cell r="AF48">
            <v>4.5999999999999996</v>
          </cell>
          <cell r="AG48">
            <v>97</v>
          </cell>
          <cell r="AH48">
            <v>8.1</v>
          </cell>
          <cell r="AJ48">
            <v>5.6</v>
          </cell>
          <cell r="AW48">
            <v>97</v>
          </cell>
          <cell r="AX48">
            <v>30.1</v>
          </cell>
          <cell r="AY48">
            <v>34.299999999999997</v>
          </cell>
          <cell r="AZ48">
            <v>11.6</v>
          </cell>
          <cell r="BI48">
            <v>0.66</v>
          </cell>
          <cell r="BK48">
            <v>1.08</v>
          </cell>
          <cell r="BN48">
            <v>65.934065934065927</v>
          </cell>
          <cell r="BQ48">
            <v>103</v>
          </cell>
          <cell r="BT48" t="str">
            <v>游恭麟</v>
          </cell>
          <cell r="BU48">
            <v>70</v>
          </cell>
          <cell r="BV48">
            <v>68.400000000000006</v>
          </cell>
          <cell r="BW48">
            <v>68.3</v>
          </cell>
          <cell r="BX48">
            <v>2.4890190336749676E-2</v>
          </cell>
          <cell r="BY48">
            <v>3.5</v>
          </cell>
          <cell r="BZ48">
            <v>44</v>
          </cell>
          <cell r="CA48">
            <v>1.2283180626910151</v>
          </cell>
        </row>
        <row r="49">
          <cell r="D49" t="str">
            <v>郭阿月</v>
          </cell>
          <cell r="E49" t="str">
            <v>U239</v>
          </cell>
          <cell r="F49">
            <v>1120403</v>
          </cell>
          <cell r="G49">
            <v>8.58</v>
          </cell>
          <cell r="H49">
            <v>2.89</v>
          </cell>
          <cell r="I49">
            <v>9.3000000000000007</v>
          </cell>
          <cell r="J49">
            <v>28.5</v>
          </cell>
          <cell r="K49">
            <v>98.6</v>
          </cell>
          <cell r="L49">
            <v>240</v>
          </cell>
          <cell r="N49">
            <v>3.7</v>
          </cell>
          <cell r="O49">
            <v>17</v>
          </cell>
          <cell r="P49">
            <v>11</v>
          </cell>
          <cell r="Q49">
            <v>89</v>
          </cell>
          <cell r="R49">
            <v>0.8</v>
          </cell>
          <cell r="Y49">
            <v>83</v>
          </cell>
          <cell r="Z49">
            <v>20</v>
          </cell>
          <cell r="AC49">
            <v>7.65</v>
          </cell>
          <cell r="AD49">
            <v>6.8</v>
          </cell>
          <cell r="AE49">
            <v>138</v>
          </cell>
          <cell r="AF49">
            <v>4.5</v>
          </cell>
          <cell r="AG49">
            <v>101</v>
          </cell>
          <cell r="AH49">
            <v>8.5</v>
          </cell>
          <cell r="AJ49">
            <v>3.6</v>
          </cell>
          <cell r="AW49">
            <v>101</v>
          </cell>
          <cell r="AX49">
            <v>32.200000000000003</v>
          </cell>
          <cell r="AY49">
            <v>32.6</v>
          </cell>
          <cell r="AZ49">
            <v>15.2</v>
          </cell>
          <cell r="BI49">
            <v>0.76</v>
          </cell>
          <cell r="BK49">
            <v>1.42</v>
          </cell>
          <cell r="BN49">
            <v>75.903614457831324</v>
          </cell>
          <cell r="BQ49">
            <v>181</v>
          </cell>
          <cell r="BT49" t="str">
            <v>郭阿月</v>
          </cell>
          <cell r="BU49">
            <v>61.4</v>
          </cell>
          <cell r="BV49">
            <v>59</v>
          </cell>
          <cell r="BW49">
            <v>58.6</v>
          </cell>
          <cell r="BX49">
            <v>4.7781569965870255E-2</v>
          </cell>
          <cell r="BY49">
            <v>3.5</v>
          </cell>
          <cell r="BZ49">
            <v>44</v>
          </cell>
          <cell r="CA49">
            <v>1.6750379665358641</v>
          </cell>
        </row>
        <row r="50">
          <cell r="D50" t="str">
            <v>陳玉英</v>
          </cell>
          <cell r="E50" t="str">
            <v>U508</v>
          </cell>
          <cell r="F50">
            <v>1120406</v>
          </cell>
          <cell r="G50">
            <v>4.57</v>
          </cell>
          <cell r="H50">
            <v>3.5</v>
          </cell>
          <cell r="I50">
            <v>10.4</v>
          </cell>
          <cell r="J50">
            <v>31.2</v>
          </cell>
          <cell r="K50">
            <v>89.1</v>
          </cell>
          <cell r="L50">
            <v>203</v>
          </cell>
          <cell r="N50">
            <v>3.6</v>
          </cell>
          <cell r="O50">
            <v>12</v>
          </cell>
          <cell r="P50">
            <v>7</v>
          </cell>
          <cell r="Q50">
            <v>86</v>
          </cell>
          <cell r="R50">
            <v>0.6</v>
          </cell>
          <cell r="Y50">
            <v>74</v>
          </cell>
          <cell r="Z50">
            <v>14</v>
          </cell>
          <cell r="AC50">
            <v>6.59</v>
          </cell>
          <cell r="AD50">
            <v>6.8</v>
          </cell>
          <cell r="AE50">
            <v>135</v>
          </cell>
          <cell r="AF50">
            <v>4.5</v>
          </cell>
          <cell r="AG50">
            <v>97</v>
          </cell>
          <cell r="AH50">
            <v>8.8000000000000007</v>
          </cell>
          <cell r="AJ50">
            <v>5.8</v>
          </cell>
          <cell r="AW50">
            <v>97</v>
          </cell>
          <cell r="AX50">
            <v>29.7</v>
          </cell>
          <cell r="AY50">
            <v>33.299999999999997</v>
          </cell>
          <cell r="AZ50">
            <v>13.8</v>
          </cell>
          <cell r="BI50">
            <v>0.81</v>
          </cell>
          <cell r="BK50">
            <v>1.67</v>
          </cell>
          <cell r="BN50">
            <v>81.081081081081081</v>
          </cell>
          <cell r="BQ50">
            <v>166</v>
          </cell>
          <cell r="BT50" t="str">
            <v>陳玉英</v>
          </cell>
          <cell r="BU50">
            <v>44.1</v>
          </cell>
          <cell r="BV50">
            <v>41.8</v>
          </cell>
          <cell r="BW50">
            <v>41.8</v>
          </cell>
          <cell r="BX50">
            <v>5.5023923444976183E-2</v>
          </cell>
          <cell r="BY50">
            <v>3.83</v>
          </cell>
          <cell r="BZ50">
            <v>44</v>
          </cell>
          <cell r="CA50">
            <v>2.0253513255841895</v>
          </cell>
        </row>
        <row r="51">
          <cell r="D51" t="str">
            <v>葉林素蘭</v>
          </cell>
          <cell r="E51" t="str">
            <v>U517</v>
          </cell>
          <cell r="F51">
            <v>1120406</v>
          </cell>
          <cell r="G51">
            <v>4.4000000000000004</v>
          </cell>
          <cell r="H51">
            <v>3.9</v>
          </cell>
          <cell r="I51">
            <v>10.199999999999999</v>
          </cell>
          <cell r="J51">
            <v>32.9</v>
          </cell>
          <cell r="K51">
            <v>84.4</v>
          </cell>
          <cell r="L51">
            <v>234</v>
          </cell>
          <cell r="N51">
            <v>4</v>
          </cell>
          <cell r="O51">
            <v>14</v>
          </cell>
          <cell r="P51">
            <v>12</v>
          </cell>
          <cell r="Q51">
            <v>47</v>
          </cell>
          <cell r="R51">
            <v>0.4</v>
          </cell>
          <cell r="Y51">
            <v>68</v>
          </cell>
          <cell r="Z51">
            <v>16</v>
          </cell>
          <cell r="AC51">
            <v>8.09</v>
          </cell>
          <cell r="AD51">
            <v>6.6</v>
          </cell>
          <cell r="AE51">
            <v>135</v>
          </cell>
          <cell r="AF51">
            <v>4.5999999999999996</v>
          </cell>
          <cell r="AG51">
            <v>98</v>
          </cell>
          <cell r="AH51">
            <v>9</v>
          </cell>
          <cell r="AJ51">
            <v>4.0999999999999996</v>
          </cell>
          <cell r="AW51">
            <v>98</v>
          </cell>
          <cell r="AX51">
            <v>26.2</v>
          </cell>
          <cell r="AY51">
            <v>31</v>
          </cell>
          <cell r="AZ51">
            <v>14.9</v>
          </cell>
          <cell r="BI51">
            <v>0.76</v>
          </cell>
          <cell r="BK51">
            <v>1.45</v>
          </cell>
          <cell r="BN51">
            <v>76.470588235294116</v>
          </cell>
          <cell r="BQ51">
            <v>218</v>
          </cell>
          <cell r="BT51" t="str">
            <v>葉林素蘭</v>
          </cell>
          <cell r="BU51">
            <v>67.55</v>
          </cell>
          <cell r="BV51">
            <v>65.650000000000006</v>
          </cell>
          <cell r="BW51">
            <v>67.55</v>
          </cell>
          <cell r="BX51">
            <v>0</v>
          </cell>
          <cell r="BY51">
            <v>3.67</v>
          </cell>
          <cell r="BZ51">
            <v>44</v>
          </cell>
          <cell r="CA51">
            <v>1.6721303436744948</v>
          </cell>
        </row>
        <row r="52">
          <cell r="D52" t="str">
            <v>葉李足珠</v>
          </cell>
          <cell r="E52" t="str">
            <v>U533</v>
          </cell>
          <cell r="F52">
            <v>1120406</v>
          </cell>
          <cell r="G52">
            <v>7.13</v>
          </cell>
          <cell r="H52">
            <v>3.52</v>
          </cell>
          <cell r="I52">
            <v>10.7</v>
          </cell>
          <cell r="J52">
            <v>32.4</v>
          </cell>
          <cell r="K52">
            <v>92</v>
          </cell>
          <cell r="L52">
            <v>200</v>
          </cell>
          <cell r="N52">
            <v>3.9</v>
          </cell>
          <cell r="O52">
            <v>17</v>
          </cell>
          <cell r="P52">
            <v>10</v>
          </cell>
          <cell r="Q52">
            <v>94</v>
          </cell>
          <cell r="R52">
            <v>0.5</v>
          </cell>
          <cell r="Y52">
            <v>69</v>
          </cell>
          <cell r="Z52">
            <v>20</v>
          </cell>
          <cell r="AC52">
            <v>8.0500000000000007</v>
          </cell>
          <cell r="AD52">
            <v>6.6</v>
          </cell>
          <cell r="AE52">
            <v>139</v>
          </cell>
          <cell r="AF52">
            <v>4.3</v>
          </cell>
          <cell r="AG52">
            <v>97</v>
          </cell>
          <cell r="AH52">
            <v>10.1</v>
          </cell>
          <cell r="AJ52">
            <v>5.3</v>
          </cell>
          <cell r="AW52">
            <v>97</v>
          </cell>
          <cell r="AX52">
            <v>30.4</v>
          </cell>
          <cell r="AY52">
            <v>33</v>
          </cell>
          <cell r="AZ52">
            <v>14.7</v>
          </cell>
          <cell r="BI52">
            <v>0.71</v>
          </cell>
          <cell r="BK52">
            <v>1.24</v>
          </cell>
          <cell r="BN52">
            <v>71.014492753623188</v>
          </cell>
          <cell r="BQ52">
            <v>99</v>
          </cell>
          <cell r="BT52" t="str">
            <v>葉李足珠</v>
          </cell>
          <cell r="BU52">
            <v>78.7</v>
          </cell>
          <cell r="BV52">
            <v>76.8</v>
          </cell>
          <cell r="BW52">
            <v>76.400000000000006</v>
          </cell>
          <cell r="BX52">
            <v>3.0104712041884776E-2</v>
          </cell>
          <cell r="BY52">
            <v>4</v>
          </cell>
          <cell r="BZ52">
            <v>44</v>
          </cell>
          <cell r="CA52">
            <v>1.4292177918430973</v>
          </cell>
        </row>
        <row r="53">
          <cell r="D53" t="str">
            <v>李富田</v>
          </cell>
          <cell r="E53" t="str">
            <v>B121</v>
          </cell>
          <cell r="F53">
            <v>1120405</v>
          </cell>
          <cell r="G53">
            <v>6.49</v>
          </cell>
          <cell r="H53">
            <v>4</v>
          </cell>
          <cell r="I53">
            <v>12</v>
          </cell>
          <cell r="J53">
            <v>35.9</v>
          </cell>
          <cell r="K53">
            <v>89.8</v>
          </cell>
          <cell r="L53">
            <v>209</v>
          </cell>
          <cell r="N53">
            <v>3.6</v>
          </cell>
          <cell r="O53">
            <v>15</v>
          </cell>
          <cell r="P53">
            <v>12</v>
          </cell>
          <cell r="Q53">
            <v>97</v>
          </cell>
          <cell r="R53">
            <v>0.9</v>
          </cell>
          <cell r="Y53">
            <v>73</v>
          </cell>
          <cell r="Z53">
            <v>20</v>
          </cell>
          <cell r="AC53">
            <v>6.72</v>
          </cell>
          <cell r="AD53">
            <v>5.7</v>
          </cell>
          <cell r="AE53">
            <v>135</v>
          </cell>
          <cell r="AF53">
            <v>4</v>
          </cell>
          <cell r="AG53">
            <v>98</v>
          </cell>
          <cell r="AH53">
            <v>8.1</v>
          </cell>
          <cell r="AJ53">
            <v>4</v>
          </cell>
          <cell r="AW53">
            <v>98</v>
          </cell>
          <cell r="AX53">
            <v>30</v>
          </cell>
          <cell r="AY53">
            <v>33.4</v>
          </cell>
          <cell r="AZ53">
            <v>12.8</v>
          </cell>
          <cell r="BI53">
            <v>0.73</v>
          </cell>
          <cell r="BK53">
            <v>1.29</v>
          </cell>
          <cell r="BN53">
            <v>72.602739726027394</v>
          </cell>
          <cell r="BQ53">
            <v>219</v>
          </cell>
          <cell r="BT53" t="str">
            <v>李富田</v>
          </cell>
          <cell r="BU53">
            <v>60.55</v>
          </cell>
          <cell r="BV53">
            <v>58.65</v>
          </cell>
          <cell r="BW53">
            <v>58.5</v>
          </cell>
          <cell r="BX53">
            <v>3.5042735042734995E-2</v>
          </cell>
          <cell r="BY53">
            <v>4</v>
          </cell>
          <cell r="BZ53">
            <v>44</v>
          </cell>
          <cell r="CA53">
            <v>1.5174487964890147</v>
          </cell>
        </row>
        <row r="54">
          <cell r="D54" t="str">
            <v>游黃明媛</v>
          </cell>
          <cell r="E54" t="str">
            <v>B413</v>
          </cell>
          <cell r="F54">
            <v>1120406</v>
          </cell>
          <cell r="G54">
            <v>5.38</v>
          </cell>
          <cell r="H54">
            <v>3.68</v>
          </cell>
          <cell r="I54">
            <v>11.9</v>
          </cell>
          <cell r="J54">
            <v>37</v>
          </cell>
          <cell r="K54">
            <v>100.5</v>
          </cell>
          <cell r="L54">
            <v>139</v>
          </cell>
          <cell r="N54">
            <v>4.0999999999999996</v>
          </cell>
          <cell r="O54">
            <v>18</v>
          </cell>
          <cell r="P54">
            <v>12</v>
          </cell>
          <cell r="Q54">
            <v>66</v>
          </cell>
          <cell r="R54">
            <v>0.5</v>
          </cell>
          <cell r="Y54">
            <v>89</v>
          </cell>
          <cell r="Z54">
            <v>16</v>
          </cell>
          <cell r="AC54">
            <v>9.56</v>
          </cell>
          <cell r="AD54">
            <v>7.7</v>
          </cell>
          <cell r="AE54">
            <v>138</v>
          </cell>
          <cell r="AF54">
            <v>4.9000000000000004</v>
          </cell>
          <cell r="AH54">
            <v>9.9</v>
          </cell>
          <cell r="AJ54">
            <v>3.9</v>
          </cell>
          <cell r="AX54">
            <v>32.299999999999997</v>
          </cell>
          <cell r="AY54">
            <v>32.200000000000003</v>
          </cell>
          <cell r="AZ54">
            <v>14.9</v>
          </cell>
          <cell r="BI54">
            <v>0.82</v>
          </cell>
          <cell r="BK54">
            <v>1.72</v>
          </cell>
          <cell r="BN54">
            <v>82.022471910112358</v>
          </cell>
          <cell r="BQ54" t="str">
            <v/>
          </cell>
          <cell r="BT54" t="str">
            <v>游黃明媛</v>
          </cell>
          <cell r="BU54">
            <v>55.05</v>
          </cell>
          <cell r="BV54">
            <v>53.65</v>
          </cell>
          <cell r="BW54">
            <v>53.7</v>
          </cell>
          <cell r="BX54">
            <v>2.5139664804469167E-2</v>
          </cell>
          <cell r="BY54">
            <v>4</v>
          </cell>
          <cell r="BZ54">
            <v>44</v>
          </cell>
          <cell r="CA54">
            <v>2.0000234097705154</v>
          </cell>
        </row>
        <row r="55">
          <cell r="D55" t="str">
            <v>戴陳仙妹</v>
          </cell>
          <cell r="E55" t="str">
            <v>B415</v>
          </cell>
          <cell r="F55">
            <v>1120406</v>
          </cell>
          <cell r="G55">
            <v>6.16</v>
          </cell>
          <cell r="H55">
            <v>3.86</v>
          </cell>
          <cell r="I55">
            <v>11.9</v>
          </cell>
          <cell r="J55">
            <v>35.5</v>
          </cell>
          <cell r="K55">
            <v>92</v>
          </cell>
          <cell r="L55">
            <v>182</v>
          </cell>
          <cell r="N55">
            <v>3.5</v>
          </cell>
          <cell r="O55">
            <v>19</v>
          </cell>
          <cell r="P55">
            <v>17</v>
          </cell>
          <cell r="Q55">
            <v>103</v>
          </cell>
          <cell r="R55">
            <v>0.6</v>
          </cell>
          <cell r="Y55">
            <v>45</v>
          </cell>
          <cell r="Z55">
            <v>10</v>
          </cell>
          <cell r="AC55">
            <v>8.17</v>
          </cell>
          <cell r="AD55">
            <v>4.7</v>
          </cell>
          <cell r="AE55">
            <v>137</v>
          </cell>
          <cell r="AF55">
            <v>3.8</v>
          </cell>
          <cell r="AG55">
            <v>100</v>
          </cell>
          <cell r="AH55">
            <v>9.1999999999999993</v>
          </cell>
          <cell r="AJ55">
            <v>3.8</v>
          </cell>
          <cell r="AW55">
            <v>100</v>
          </cell>
          <cell r="AX55">
            <v>30.8</v>
          </cell>
          <cell r="AY55">
            <v>33.5</v>
          </cell>
          <cell r="AZ55">
            <v>13</v>
          </cell>
          <cell r="BI55">
            <v>0.78</v>
          </cell>
          <cell r="BK55">
            <v>1.5</v>
          </cell>
          <cell r="BN55">
            <v>77.777777777777786</v>
          </cell>
          <cell r="BQ55">
            <v>114</v>
          </cell>
          <cell r="BT55" t="str">
            <v>戴陳仙妹</v>
          </cell>
          <cell r="BU55">
            <v>57.7</v>
          </cell>
          <cell r="BV55">
            <v>56</v>
          </cell>
          <cell r="BW55">
            <v>56</v>
          </cell>
          <cell r="BX55">
            <v>3.0357142857142909E-2</v>
          </cell>
          <cell r="BY55">
            <v>4</v>
          </cell>
          <cell r="BZ55">
            <v>44</v>
          </cell>
          <cell r="CA55">
            <v>1.7573797599341294</v>
          </cell>
        </row>
        <row r="56">
          <cell r="D56" t="str">
            <v>鄭湯明珠</v>
          </cell>
          <cell r="E56" t="str">
            <v>B416</v>
          </cell>
          <cell r="F56">
            <v>1120406</v>
          </cell>
          <cell r="G56">
            <v>5.07</v>
          </cell>
          <cell r="H56">
            <v>3.71</v>
          </cell>
          <cell r="I56">
            <v>10.9</v>
          </cell>
          <cell r="J56">
            <v>31.6</v>
          </cell>
          <cell r="K56">
            <v>85.2</v>
          </cell>
          <cell r="L56">
            <v>169</v>
          </cell>
          <cell r="N56">
            <v>4.3</v>
          </cell>
          <cell r="O56">
            <v>18</v>
          </cell>
          <cell r="P56">
            <v>12</v>
          </cell>
          <cell r="Q56">
            <v>69</v>
          </cell>
          <cell r="R56">
            <v>0.8</v>
          </cell>
          <cell r="Y56">
            <v>77</v>
          </cell>
          <cell r="Z56">
            <v>16</v>
          </cell>
          <cell r="AC56">
            <v>9.89</v>
          </cell>
          <cell r="AD56">
            <v>7</v>
          </cell>
          <cell r="AE56">
            <v>137</v>
          </cell>
          <cell r="AF56">
            <v>4.2</v>
          </cell>
          <cell r="AH56">
            <v>8.9</v>
          </cell>
          <cell r="AJ56">
            <v>4.2</v>
          </cell>
          <cell r="AX56">
            <v>29.4</v>
          </cell>
          <cell r="AY56">
            <v>34.5</v>
          </cell>
          <cell r="AZ56">
            <v>12.6</v>
          </cell>
          <cell r="BI56">
            <v>0.79</v>
          </cell>
          <cell r="BK56">
            <v>1.57</v>
          </cell>
          <cell r="BN56">
            <v>79.220779220779207</v>
          </cell>
          <cell r="BQ56" t="str">
            <v/>
          </cell>
          <cell r="BT56" t="str">
            <v>鄭湯明珠</v>
          </cell>
          <cell r="BU56">
            <v>58.2</v>
          </cell>
          <cell r="BV56">
            <v>55.4</v>
          </cell>
          <cell r="BW56">
            <v>55.4</v>
          </cell>
          <cell r="BX56">
            <v>5.0541516245487444E-2</v>
          </cell>
          <cell r="BY56">
            <v>4</v>
          </cell>
          <cell r="BZ56">
            <v>44</v>
          </cell>
          <cell r="CA56">
            <v>1.9038612176114116</v>
          </cell>
        </row>
        <row r="57">
          <cell r="D57" t="str">
            <v>許阿月</v>
          </cell>
          <cell r="E57" t="str">
            <v>B417</v>
          </cell>
          <cell r="F57">
            <v>1120404</v>
          </cell>
          <cell r="G57">
            <v>4.96</v>
          </cell>
          <cell r="H57">
            <v>3.33</v>
          </cell>
          <cell r="I57">
            <v>11</v>
          </cell>
          <cell r="J57">
            <v>33.4</v>
          </cell>
          <cell r="K57">
            <v>100.3</v>
          </cell>
          <cell r="L57">
            <v>148</v>
          </cell>
          <cell r="N57">
            <v>4</v>
          </cell>
          <cell r="O57">
            <v>11</v>
          </cell>
          <cell r="P57">
            <v>9</v>
          </cell>
          <cell r="Q57">
            <v>81</v>
          </cell>
          <cell r="R57">
            <v>0.6</v>
          </cell>
          <cell r="Y57">
            <v>85</v>
          </cell>
          <cell r="Z57">
            <v>13</v>
          </cell>
          <cell r="AC57">
            <v>7.07</v>
          </cell>
          <cell r="AD57">
            <v>5.8</v>
          </cell>
          <cell r="AE57">
            <v>139</v>
          </cell>
          <cell r="AF57">
            <v>4.8</v>
          </cell>
          <cell r="AH57">
            <v>10.3</v>
          </cell>
          <cell r="AJ57">
            <v>4.5</v>
          </cell>
          <cell r="AX57">
            <v>33</v>
          </cell>
          <cell r="AY57">
            <v>32.9</v>
          </cell>
          <cell r="AZ57">
            <v>12.6</v>
          </cell>
          <cell r="BI57">
            <v>0.85</v>
          </cell>
          <cell r="BK57">
            <v>1.88</v>
          </cell>
          <cell r="BN57">
            <v>84.705882352941174</v>
          </cell>
          <cell r="BQ57" t="str">
            <v/>
          </cell>
          <cell r="BT57" t="str">
            <v>許阿月</v>
          </cell>
          <cell r="BU57">
            <v>47</v>
          </cell>
          <cell r="BV57">
            <v>45.35</v>
          </cell>
          <cell r="BW57">
            <v>44.8</v>
          </cell>
          <cell r="BX57">
            <v>4.9107142857142926E-2</v>
          </cell>
          <cell r="BY57">
            <v>3.75</v>
          </cell>
          <cell r="BZ57">
            <v>44</v>
          </cell>
          <cell r="CA57">
            <v>2.222108036753859</v>
          </cell>
        </row>
        <row r="58">
          <cell r="D58" t="str">
            <v>歐麗秋</v>
          </cell>
          <cell r="E58" t="str">
            <v>B418</v>
          </cell>
          <cell r="F58">
            <v>1120406</v>
          </cell>
          <cell r="G58">
            <v>8.69</v>
          </cell>
          <cell r="H58">
            <v>3.46</v>
          </cell>
          <cell r="I58">
            <v>10</v>
          </cell>
          <cell r="J58">
            <v>31</v>
          </cell>
          <cell r="K58">
            <v>89.6</v>
          </cell>
          <cell r="L58">
            <v>327</v>
          </cell>
          <cell r="N58">
            <v>3.7</v>
          </cell>
          <cell r="O58">
            <v>19</v>
          </cell>
          <cell r="P58">
            <v>13</v>
          </cell>
          <cell r="Q58">
            <v>90</v>
          </cell>
          <cell r="R58">
            <v>0.4</v>
          </cell>
          <cell r="Y58">
            <v>77</v>
          </cell>
          <cell r="Z58">
            <v>15</v>
          </cell>
          <cell r="AC58">
            <v>8.83</v>
          </cell>
          <cell r="AD58">
            <v>7.8</v>
          </cell>
          <cell r="AE58">
            <v>143</v>
          </cell>
          <cell r="AF58">
            <v>4</v>
          </cell>
          <cell r="AG58">
            <v>103</v>
          </cell>
          <cell r="AH58">
            <v>8.5</v>
          </cell>
          <cell r="AJ58">
            <v>4.4000000000000004</v>
          </cell>
          <cell r="AW58">
            <v>103</v>
          </cell>
          <cell r="AX58">
            <v>28.9</v>
          </cell>
          <cell r="AY58">
            <v>32.299999999999997</v>
          </cell>
          <cell r="AZ58">
            <v>13.1</v>
          </cell>
          <cell r="BI58">
            <v>0.81</v>
          </cell>
          <cell r="BK58">
            <v>1.64</v>
          </cell>
          <cell r="BN58">
            <v>80.519480519480524</v>
          </cell>
          <cell r="BQ58">
            <v>108</v>
          </cell>
          <cell r="BT58" t="str">
            <v>歐麗秋</v>
          </cell>
          <cell r="BU58">
            <v>52.5</v>
          </cell>
          <cell r="BV58">
            <v>50.6</v>
          </cell>
          <cell r="BW58">
            <v>50.7</v>
          </cell>
          <cell r="BX58">
            <v>3.5502958579881602E-2</v>
          </cell>
          <cell r="BY58">
            <v>4</v>
          </cell>
          <cell r="BZ58">
            <v>44</v>
          </cell>
          <cell r="CA58">
            <v>1.939796676771218</v>
          </cell>
        </row>
        <row r="59">
          <cell r="D59" t="str">
            <v>陳琪鈁</v>
          </cell>
          <cell r="E59" t="str">
            <v>B419</v>
          </cell>
          <cell r="F59">
            <v>1120406</v>
          </cell>
          <cell r="G59">
            <v>5.92</v>
          </cell>
          <cell r="H59">
            <v>3.13</v>
          </cell>
          <cell r="I59">
            <v>10.4</v>
          </cell>
          <cell r="J59">
            <v>31.6</v>
          </cell>
          <cell r="K59">
            <v>101</v>
          </cell>
          <cell r="L59">
            <v>179</v>
          </cell>
          <cell r="N59">
            <v>3.7</v>
          </cell>
          <cell r="O59">
            <v>14</v>
          </cell>
          <cell r="P59">
            <v>9</v>
          </cell>
          <cell r="Q59">
            <v>109</v>
          </cell>
          <cell r="R59">
            <v>0.4</v>
          </cell>
          <cell r="Y59">
            <v>82</v>
          </cell>
          <cell r="Z59">
            <v>18</v>
          </cell>
          <cell r="AC59">
            <v>7.06</v>
          </cell>
          <cell r="AD59">
            <v>6.5</v>
          </cell>
          <cell r="AE59">
            <v>134</v>
          </cell>
          <cell r="AF59">
            <v>4.7</v>
          </cell>
          <cell r="AG59">
            <v>98</v>
          </cell>
          <cell r="AH59">
            <v>7.9</v>
          </cell>
          <cell r="AJ59">
            <v>4.5999999999999996</v>
          </cell>
          <cell r="AW59">
            <v>98</v>
          </cell>
          <cell r="AX59">
            <v>33.200000000000003</v>
          </cell>
          <cell r="AY59">
            <v>32.9</v>
          </cell>
          <cell r="AZ59">
            <v>13.1</v>
          </cell>
          <cell r="BI59">
            <v>0.78</v>
          </cell>
          <cell r="BK59">
            <v>1.52</v>
          </cell>
          <cell r="BN59">
            <v>78.048780487804876</v>
          </cell>
          <cell r="BQ59">
            <v>168</v>
          </cell>
          <cell r="BT59" t="str">
            <v>陳琪鈁</v>
          </cell>
          <cell r="BU59">
            <v>58.05</v>
          </cell>
          <cell r="BV59">
            <v>55.6</v>
          </cell>
          <cell r="BW59">
            <v>54</v>
          </cell>
          <cell r="BX59">
            <v>7.4999999999999942E-2</v>
          </cell>
          <cell r="BY59">
            <v>4</v>
          </cell>
          <cell r="BZ59">
            <v>44</v>
          </cell>
          <cell r="CA59">
            <v>1.816315764223893</v>
          </cell>
        </row>
        <row r="60">
          <cell r="D60" t="str">
            <v>林碧雄</v>
          </cell>
          <cell r="E60" t="str">
            <v>U128</v>
          </cell>
          <cell r="F60">
            <v>1120405</v>
          </cell>
          <cell r="G60">
            <v>6.72</v>
          </cell>
          <cell r="H60">
            <v>3.25</v>
          </cell>
          <cell r="I60">
            <v>10.5</v>
          </cell>
          <cell r="J60">
            <v>31.4</v>
          </cell>
          <cell r="K60">
            <v>96.6</v>
          </cell>
          <cell r="L60">
            <v>155</v>
          </cell>
          <cell r="N60">
            <v>4</v>
          </cell>
          <cell r="O60">
            <v>13</v>
          </cell>
          <cell r="P60">
            <v>10</v>
          </cell>
          <cell r="Q60">
            <v>56</v>
          </cell>
          <cell r="R60">
            <v>1</v>
          </cell>
          <cell r="Y60">
            <v>77</v>
          </cell>
          <cell r="Z60">
            <v>21</v>
          </cell>
          <cell r="AC60">
            <v>8.24</v>
          </cell>
          <cell r="AD60">
            <v>7.4</v>
          </cell>
          <cell r="AE60">
            <v>138</v>
          </cell>
          <cell r="AF60">
            <v>4.7</v>
          </cell>
          <cell r="AG60">
            <v>98</v>
          </cell>
          <cell r="AH60">
            <v>9.8000000000000007</v>
          </cell>
          <cell r="AJ60">
            <v>5</v>
          </cell>
          <cell r="AW60">
            <v>98</v>
          </cell>
          <cell r="AX60">
            <v>32.299999999999997</v>
          </cell>
          <cell r="AY60">
            <v>33.4</v>
          </cell>
          <cell r="AZ60">
            <v>12.4</v>
          </cell>
          <cell r="BI60">
            <v>0.73</v>
          </cell>
          <cell r="BK60">
            <v>1.3</v>
          </cell>
          <cell r="BN60">
            <v>72.727272727272734</v>
          </cell>
          <cell r="BQ60">
            <v>111</v>
          </cell>
          <cell r="BT60" t="str">
            <v>林碧雄</v>
          </cell>
          <cell r="BU60">
            <v>56.8</v>
          </cell>
          <cell r="BV60">
            <v>54.5</v>
          </cell>
          <cell r="BW60">
            <v>54.6</v>
          </cell>
          <cell r="BX60">
            <v>4.0293040293040212E-2</v>
          </cell>
          <cell r="BY60">
            <v>3.83</v>
          </cell>
          <cell r="BZ60">
            <v>44</v>
          </cell>
          <cell r="CA60">
            <v>1.5469807565409583</v>
          </cell>
        </row>
        <row r="61">
          <cell r="D61" t="str">
            <v>呂王淑李</v>
          </cell>
          <cell r="E61" t="str">
            <v>U129</v>
          </cell>
          <cell r="F61">
            <v>1120405</v>
          </cell>
          <cell r="G61">
            <v>5.1100000000000003</v>
          </cell>
          <cell r="H61">
            <v>3.23</v>
          </cell>
          <cell r="I61">
            <v>10.5</v>
          </cell>
          <cell r="J61">
            <v>32</v>
          </cell>
          <cell r="K61">
            <v>99.1</v>
          </cell>
          <cell r="L61">
            <v>230</v>
          </cell>
          <cell r="N61">
            <v>4.2</v>
          </cell>
          <cell r="O61">
            <v>15</v>
          </cell>
          <cell r="P61">
            <v>9</v>
          </cell>
          <cell r="Q61">
            <v>67</v>
          </cell>
          <cell r="R61">
            <v>0.6</v>
          </cell>
          <cell r="Y61">
            <v>80</v>
          </cell>
          <cell r="Z61">
            <v>18</v>
          </cell>
          <cell r="AC61">
            <v>8.1</v>
          </cell>
          <cell r="AD61">
            <v>5.8</v>
          </cell>
          <cell r="AE61">
            <v>138</v>
          </cell>
          <cell r="AF61">
            <v>4.7</v>
          </cell>
          <cell r="AH61">
            <v>10.8</v>
          </cell>
          <cell r="AJ61">
            <v>4.5</v>
          </cell>
          <cell r="AX61">
            <v>32.5</v>
          </cell>
          <cell r="AY61">
            <v>32.799999999999997</v>
          </cell>
          <cell r="AZ61">
            <v>12.2</v>
          </cell>
          <cell r="BI61">
            <v>0.78</v>
          </cell>
          <cell r="BK61">
            <v>1.49</v>
          </cell>
          <cell r="BN61">
            <v>77.5</v>
          </cell>
          <cell r="BQ61" t="str">
            <v/>
          </cell>
          <cell r="BT61" t="str">
            <v>呂王淑李</v>
          </cell>
          <cell r="BU61">
            <v>55.15</v>
          </cell>
          <cell r="BV61">
            <v>53.9</v>
          </cell>
          <cell r="BW61">
            <v>54</v>
          </cell>
          <cell r="BX61">
            <v>2.1296296296296272E-2</v>
          </cell>
          <cell r="BY61">
            <v>3.5</v>
          </cell>
          <cell r="BZ61">
            <v>44</v>
          </cell>
          <cell r="CA61">
            <v>1.6990529417098257</v>
          </cell>
        </row>
        <row r="62">
          <cell r="D62" t="str">
            <v>林天扶</v>
          </cell>
          <cell r="E62" t="str">
            <v>U406</v>
          </cell>
          <cell r="F62">
            <v>1120406</v>
          </cell>
          <cell r="G62">
            <v>7.79</v>
          </cell>
          <cell r="H62">
            <v>3.07</v>
          </cell>
          <cell r="I62">
            <v>9.8000000000000007</v>
          </cell>
          <cell r="J62">
            <v>29</v>
          </cell>
          <cell r="K62">
            <v>94.5</v>
          </cell>
          <cell r="L62">
            <v>147</v>
          </cell>
          <cell r="N62">
            <v>4</v>
          </cell>
          <cell r="O62">
            <v>9</v>
          </cell>
          <cell r="P62">
            <v>7</v>
          </cell>
          <cell r="Q62">
            <v>69</v>
          </cell>
          <cell r="R62">
            <v>0.6</v>
          </cell>
          <cell r="Y62">
            <v>87</v>
          </cell>
          <cell r="Z62">
            <v>25</v>
          </cell>
          <cell r="AC62">
            <v>11.01</v>
          </cell>
          <cell r="AD62">
            <v>6.5</v>
          </cell>
          <cell r="AE62">
            <v>134</v>
          </cell>
          <cell r="AF62">
            <v>3.9</v>
          </cell>
          <cell r="AH62">
            <v>9.6</v>
          </cell>
          <cell r="AJ62">
            <v>5.4</v>
          </cell>
          <cell r="AX62">
            <v>31.9</v>
          </cell>
          <cell r="AY62">
            <v>33.799999999999997</v>
          </cell>
          <cell r="AZ62">
            <v>15</v>
          </cell>
          <cell r="BI62">
            <v>0.71</v>
          </cell>
          <cell r="BK62">
            <v>1.25</v>
          </cell>
          <cell r="BN62">
            <v>71.264367816091962</v>
          </cell>
          <cell r="BQ62" t="str">
            <v/>
          </cell>
          <cell r="BT62" t="str">
            <v>林天扶</v>
          </cell>
          <cell r="BU62">
            <v>74.349999999999994</v>
          </cell>
          <cell r="BV62">
            <v>72.05</v>
          </cell>
          <cell r="BW62">
            <v>72.599999999999994</v>
          </cell>
          <cell r="BX62">
            <v>2.4104683195592287E-2</v>
          </cell>
          <cell r="BY62">
            <v>3.5</v>
          </cell>
          <cell r="BZ62">
            <v>44</v>
          </cell>
          <cell r="CA62">
            <v>1.4451357700106557</v>
          </cell>
        </row>
        <row r="63">
          <cell r="D63" t="str">
            <v>廖萬得</v>
          </cell>
          <cell r="E63" t="str">
            <v>U418</v>
          </cell>
          <cell r="F63">
            <v>1120406</v>
          </cell>
          <cell r="G63">
            <v>7.08</v>
          </cell>
          <cell r="H63">
            <v>3.37</v>
          </cell>
          <cell r="I63">
            <v>10</v>
          </cell>
          <cell r="J63">
            <v>30.7</v>
          </cell>
          <cell r="K63">
            <v>91.1</v>
          </cell>
          <cell r="L63">
            <v>196</v>
          </cell>
          <cell r="N63">
            <v>4.2</v>
          </cell>
          <cell r="O63">
            <v>16</v>
          </cell>
          <cell r="P63">
            <v>13</v>
          </cell>
          <cell r="Q63">
            <v>93</v>
          </cell>
          <cell r="R63">
            <v>0.7</v>
          </cell>
          <cell r="Y63">
            <v>104</v>
          </cell>
          <cell r="Z63">
            <v>28</v>
          </cell>
          <cell r="AC63">
            <v>9.32</v>
          </cell>
          <cell r="AD63">
            <v>7.5</v>
          </cell>
          <cell r="AE63">
            <v>139</v>
          </cell>
          <cell r="AF63">
            <v>5.6</v>
          </cell>
          <cell r="AG63">
            <v>96</v>
          </cell>
          <cell r="AH63">
            <v>8.5</v>
          </cell>
          <cell r="AJ63">
            <v>5.3</v>
          </cell>
          <cell r="AW63">
            <v>96</v>
          </cell>
          <cell r="AX63">
            <v>29.7</v>
          </cell>
          <cell r="AY63">
            <v>32.6</v>
          </cell>
          <cell r="AZ63">
            <v>12.7</v>
          </cell>
          <cell r="BI63">
            <v>0.73</v>
          </cell>
          <cell r="BK63">
            <v>1.31</v>
          </cell>
          <cell r="BN63">
            <v>73.07692307692308</v>
          </cell>
          <cell r="BQ63">
            <v>193</v>
          </cell>
          <cell r="BT63" t="str">
            <v>廖萬得</v>
          </cell>
          <cell r="BU63">
            <v>58.2</v>
          </cell>
          <cell r="BV63">
            <v>55.7</v>
          </cell>
          <cell r="BW63">
            <v>55.2</v>
          </cell>
          <cell r="BX63">
            <v>5.434782608695652E-2</v>
          </cell>
          <cell r="BY63">
            <v>4</v>
          </cell>
          <cell r="BZ63">
            <v>44</v>
          </cell>
          <cell r="CA63">
            <v>1.575961233344489</v>
          </cell>
        </row>
        <row r="64">
          <cell r="D64" t="str">
            <v>林國超</v>
          </cell>
          <cell r="E64" t="str">
            <v>U419</v>
          </cell>
          <cell r="F64">
            <v>1120406</v>
          </cell>
          <cell r="G64">
            <v>4.42</v>
          </cell>
          <cell r="H64">
            <v>4.7</v>
          </cell>
          <cell r="I64">
            <v>9.6999999999999993</v>
          </cell>
          <cell r="J64">
            <v>32.1</v>
          </cell>
          <cell r="K64">
            <v>68.3</v>
          </cell>
          <cell r="L64">
            <v>163</v>
          </cell>
          <cell r="N64">
            <v>3.6</v>
          </cell>
          <cell r="O64">
            <v>11</v>
          </cell>
          <cell r="P64">
            <v>7</v>
          </cell>
          <cell r="Q64">
            <v>53</v>
          </cell>
          <cell r="R64">
            <v>0.5</v>
          </cell>
          <cell r="Y64">
            <v>49</v>
          </cell>
          <cell r="Z64">
            <v>12</v>
          </cell>
          <cell r="AC64">
            <v>6.76</v>
          </cell>
          <cell r="AD64">
            <v>5.3</v>
          </cell>
          <cell r="AE64">
            <v>133</v>
          </cell>
          <cell r="AF64">
            <v>5.0999999999999996</v>
          </cell>
          <cell r="AG64">
            <v>96</v>
          </cell>
          <cell r="AH64">
            <v>8.4</v>
          </cell>
          <cell r="AJ64">
            <v>5.8</v>
          </cell>
          <cell r="AW64">
            <v>96</v>
          </cell>
          <cell r="AX64">
            <v>20.6</v>
          </cell>
          <cell r="AY64">
            <v>30.2</v>
          </cell>
          <cell r="AZ64">
            <v>17.100000000000001</v>
          </cell>
          <cell r="BI64">
            <v>0.76</v>
          </cell>
          <cell r="BK64">
            <v>1.41</v>
          </cell>
          <cell r="BN64">
            <v>75.510204081632651</v>
          </cell>
          <cell r="BQ64">
            <v>114</v>
          </cell>
          <cell r="BT64" t="str">
            <v>林國超</v>
          </cell>
          <cell r="BU64">
            <v>72.5</v>
          </cell>
          <cell r="BV64">
            <v>69.7</v>
          </cell>
          <cell r="BW64">
            <v>68.5</v>
          </cell>
          <cell r="BX64">
            <v>5.8394160583941604E-2</v>
          </cell>
          <cell r="BY64">
            <v>4</v>
          </cell>
          <cell r="BZ64">
            <v>44</v>
          </cell>
          <cell r="CA64">
            <v>1.67319767312719</v>
          </cell>
        </row>
        <row r="65">
          <cell r="D65" t="str">
            <v>黃國榮</v>
          </cell>
          <cell r="E65" t="str">
            <v>U420</v>
          </cell>
          <cell r="F65">
            <v>1120406</v>
          </cell>
          <cell r="G65">
            <v>7.1</v>
          </cell>
          <cell r="H65">
            <v>3.47</v>
          </cell>
          <cell r="I65">
            <v>10.7</v>
          </cell>
          <cell r="J65">
            <v>32.1</v>
          </cell>
          <cell r="K65">
            <v>92.5</v>
          </cell>
          <cell r="L65">
            <v>276</v>
          </cell>
          <cell r="N65">
            <v>3.9</v>
          </cell>
          <cell r="O65">
            <v>9</v>
          </cell>
          <cell r="P65">
            <v>12</v>
          </cell>
          <cell r="Q65">
            <v>41</v>
          </cell>
          <cell r="R65">
            <v>0.5</v>
          </cell>
          <cell r="Y65">
            <v>82</v>
          </cell>
          <cell r="Z65">
            <v>23</v>
          </cell>
          <cell r="AC65">
            <v>10.65</v>
          </cell>
          <cell r="AD65">
            <v>7.3</v>
          </cell>
          <cell r="AE65">
            <v>137</v>
          </cell>
          <cell r="AF65">
            <v>4.7</v>
          </cell>
          <cell r="AG65">
            <v>99</v>
          </cell>
          <cell r="AH65">
            <v>8.3000000000000007</v>
          </cell>
          <cell r="AJ65">
            <v>7.1</v>
          </cell>
          <cell r="AW65">
            <v>99</v>
          </cell>
          <cell r="AX65">
            <v>30.8</v>
          </cell>
          <cell r="AY65">
            <v>33.299999999999997</v>
          </cell>
          <cell r="AZ65">
            <v>14</v>
          </cell>
          <cell r="BI65">
            <v>0.72</v>
          </cell>
          <cell r="BK65">
            <v>1.27</v>
          </cell>
          <cell r="BN65">
            <v>71.951219512195124</v>
          </cell>
          <cell r="BQ65">
            <v>174</v>
          </cell>
          <cell r="BT65" t="str">
            <v>黃國榮</v>
          </cell>
          <cell r="BU65">
            <v>74.599999999999994</v>
          </cell>
          <cell r="BV65">
            <v>71.599999999999994</v>
          </cell>
          <cell r="BW65">
            <v>70.599999999999994</v>
          </cell>
          <cell r="BX65">
            <v>5.6657223796034002E-2</v>
          </cell>
          <cell r="BY65">
            <v>3.75</v>
          </cell>
          <cell r="BZ65">
            <v>44</v>
          </cell>
          <cell r="CA65">
            <v>1.5108098199814455</v>
          </cell>
        </row>
        <row r="66">
          <cell r="D66" t="str">
            <v>劉麗菁</v>
          </cell>
          <cell r="E66" t="str">
            <v>U519</v>
          </cell>
          <cell r="F66">
            <v>1120406</v>
          </cell>
          <cell r="G66">
            <v>5.16</v>
          </cell>
          <cell r="H66">
            <v>3.54</v>
          </cell>
          <cell r="I66">
            <v>11.3</v>
          </cell>
          <cell r="J66">
            <v>32.799999999999997</v>
          </cell>
          <cell r="K66">
            <v>92.7</v>
          </cell>
          <cell r="L66">
            <v>223</v>
          </cell>
          <cell r="N66">
            <v>4.2</v>
          </cell>
          <cell r="O66">
            <v>15</v>
          </cell>
          <cell r="P66">
            <v>14</v>
          </cell>
          <cell r="Q66">
            <v>65</v>
          </cell>
          <cell r="R66">
            <v>0.5</v>
          </cell>
          <cell r="Y66">
            <v>74</v>
          </cell>
          <cell r="Z66">
            <v>14</v>
          </cell>
          <cell r="AC66">
            <v>9.35</v>
          </cell>
          <cell r="AD66">
            <v>5.9</v>
          </cell>
          <cell r="AE66">
            <v>144</v>
          </cell>
          <cell r="AF66">
            <v>4.3</v>
          </cell>
          <cell r="AH66">
            <v>9.1999999999999993</v>
          </cell>
          <cell r="AJ66">
            <v>5.6</v>
          </cell>
          <cell r="AX66">
            <v>31.9</v>
          </cell>
          <cell r="AY66">
            <v>34.5</v>
          </cell>
          <cell r="AZ66">
            <v>12</v>
          </cell>
          <cell r="BI66">
            <v>0.81</v>
          </cell>
          <cell r="BK66">
            <v>1.67</v>
          </cell>
          <cell r="BN66">
            <v>81.081081081081081</v>
          </cell>
          <cell r="BQ66" t="str">
            <v/>
          </cell>
          <cell r="BT66" t="str">
            <v>劉麗菁</v>
          </cell>
          <cell r="BU66">
            <v>57.1</v>
          </cell>
          <cell r="BV66">
            <v>55.6</v>
          </cell>
          <cell r="BW66">
            <v>55.6</v>
          </cell>
          <cell r="BX66">
            <v>2.6978417266187049E-2</v>
          </cell>
          <cell r="BY66">
            <v>4</v>
          </cell>
          <cell r="BZ66">
            <v>44</v>
          </cell>
          <cell r="CA66">
            <v>1.9403547543690629</v>
          </cell>
        </row>
        <row r="67">
          <cell r="D67" t="str">
            <v>許素秋</v>
          </cell>
          <cell r="E67" t="str">
            <v>U520</v>
          </cell>
          <cell r="F67">
            <v>1120406</v>
          </cell>
          <cell r="G67">
            <v>8.8000000000000007</v>
          </cell>
          <cell r="H67">
            <v>3.19</v>
          </cell>
          <cell r="I67">
            <v>9.6</v>
          </cell>
          <cell r="J67">
            <v>30.7</v>
          </cell>
          <cell r="K67">
            <v>96.2</v>
          </cell>
          <cell r="L67">
            <v>231</v>
          </cell>
          <cell r="N67">
            <v>3.7</v>
          </cell>
          <cell r="O67">
            <v>16</v>
          </cell>
          <cell r="P67">
            <v>11</v>
          </cell>
          <cell r="Q67">
            <v>96</v>
          </cell>
          <cell r="R67">
            <v>0.5</v>
          </cell>
          <cell r="Y67">
            <v>65</v>
          </cell>
          <cell r="Z67">
            <v>18</v>
          </cell>
          <cell r="AC67">
            <v>10.75</v>
          </cell>
          <cell r="AD67">
            <v>1.8</v>
          </cell>
          <cell r="AE67">
            <v>141</v>
          </cell>
          <cell r="AF67">
            <v>3.6</v>
          </cell>
          <cell r="AG67">
            <v>101</v>
          </cell>
          <cell r="AH67">
            <v>8.1</v>
          </cell>
          <cell r="AJ67">
            <v>3.3</v>
          </cell>
          <cell r="AW67">
            <v>101</v>
          </cell>
          <cell r="AX67">
            <v>30.1</v>
          </cell>
          <cell r="AY67">
            <v>31.3</v>
          </cell>
          <cell r="AZ67">
            <v>13.4</v>
          </cell>
          <cell r="BI67">
            <v>0.72</v>
          </cell>
          <cell r="BK67">
            <v>1.28</v>
          </cell>
          <cell r="BN67">
            <v>72.307692307692307</v>
          </cell>
          <cell r="BQ67">
            <v>123</v>
          </cell>
          <cell r="BT67" t="str">
            <v>許素秋</v>
          </cell>
          <cell r="BU67">
            <v>66.75</v>
          </cell>
          <cell r="BV67">
            <v>65.25</v>
          </cell>
          <cell r="BW67">
            <v>65.3</v>
          </cell>
          <cell r="BX67">
            <v>2.2205206738131745E-2</v>
          </cell>
          <cell r="BY67">
            <v>3.5</v>
          </cell>
          <cell r="BZ67">
            <v>44</v>
          </cell>
          <cell r="CA67">
            <v>1.4602842141450438</v>
          </cell>
        </row>
        <row r="68">
          <cell r="D68" t="str">
            <v>陳秋蘋</v>
          </cell>
          <cell r="E68" t="str">
            <v>U535</v>
          </cell>
          <cell r="F68">
            <v>1120406</v>
          </cell>
          <cell r="G68">
            <v>4.62</v>
          </cell>
          <cell r="H68">
            <v>3.54</v>
          </cell>
          <cell r="I68">
            <v>11.4</v>
          </cell>
          <cell r="J68">
            <v>35.4</v>
          </cell>
          <cell r="K68">
            <v>100</v>
          </cell>
          <cell r="L68">
            <v>104</v>
          </cell>
          <cell r="N68">
            <v>3.7</v>
          </cell>
          <cell r="O68">
            <v>11</v>
          </cell>
          <cell r="P68">
            <v>7</v>
          </cell>
          <cell r="Q68">
            <v>65</v>
          </cell>
          <cell r="R68">
            <v>0.6</v>
          </cell>
          <cell r="Y68">
            <v>67</v>
          </cell>
          <cell r="Z68">
            <v>18</v>
          </cell>
          <cell r="AC68">
            <v>8.68</v>
          </cell>
          <cell r="AD68">
            <v>4.8</v>
          </cell>
          <cell r="AE68">
            <v>139</v>
          </cell>
          <cell r="AF68">
            <v>5.2</v>
          </cell>
          <cell r="AH68">
            <v>8.3000000000000007</v>
          </cell>
          <cell r="AJ68">
            <v>5</v>
          </cell>
          <cell r="AX68">
            <v>32.200000000000003</v>
          </cell>
          <cell r="AY68">
            <v>32.200000000000003</v>
          </cell>
          <cell r="AZ68">
            <v>13</v>
          </cell>
          <cell r="BI68">
            <v>0.73</v>
          </cell>
          <cell r="BK68">
            <v>1.31</v>
          </cell>
          <cell r="BN68">
            <v>73.134328358208961</v>
          </cell>
          <cell r="BQ68" t="str">
            <v/>
          </cell>
          <cell r="BT68" t="str">
            <v>陳秋蘋</v>
          </cell>
          <cell r="BU68">
            <v>56.35</v>
          </cell>
          <cell r="BV68">
            <v>53.95</v>
          </cell>
          <cell r="BW68">
            <v>52.7</v>
          </cell>
          <cell r="BX68">
            <v>6.9259962049335835E-2</v>
          </cell>
          <cell r="BY68">
            <v>4</v>
          </cell>
          <cell r="BZ68">
            <v>44</v>
          </cell>
          <cell r="CA68">
            <v>1.5772574051414163</v>
          </cell>
        </row>
        <row r="69">
          <cell r="D69" t="str">
            <v>陳英蘭</v>
          </cell>
          <cell r="E69" t="str">
            <v>U527</v>
          </cell>
          <cell r="F69">
            <v>1120406</v>
          </cell>
          <cell r="G69">
            <v>7.44</v>
          </cell>
          <cell r="H69">
            <v>3.76</v>
          </cell>
          <cell r="I69">
            <v>11.3</v>
          </cell>
          <cell r="J69">
            <v>32.9</v>
          </cell>
          <cell r="K69">
            <v>87.5</v>
          </cell>
          <cell r="L69">
            <v>175</v>
          </cell>
          <cell r="N69">
            <v>4.2</v>
          </cell>
          <cell r="O69">
            <v>24</v>
          </cell>
          <cell r="P69">
            <v>32</v>
          </cell>
          <cell r="Q69">
            <v>95</v>
          </cell>
          <cell r="R69">
            <v>0.7</v>
          </cell>
          <cell r="Y69">
            <v>74</v>
          </cell>
          <cell r="Z69">
            <v>16</v>
          </cell>
          <cell r="AC69">
            <v>9.1199999999999992</v>
          </cell>
          <cell r="AD69">
            <v>6.8</v>
          </cell>
          <cell r="AE69">
            <v>137</v>
          </cell>
          <cell r="AF69">
            <v>4.5999999999999996</v>
          </cell>
          <cell r="AG69">
            <v>94</v>
          </cell>
          <cell r="AH69">
            <v>9.6999999999999993</v>
          </cell>
          <cell r="AJ69">
            <v>6</v>
          </cell>
          <cell r="AW69">
            <v>94</v>
          </cell>
          <cell r="AX69">
            <v>30.1</v>
          </cell>
          <cell r="AY69">
            <v>34.299999999999997</v>
          </cell>
          <cell r="AZ69">
            <v>12</v>
          </cell>
          <cell r="BI69">
            <v>0.78</v>
          </cell>
          <cell r="BK69">
            <v>1.53</v>
          </cell>
          <cell r="BN69">
            <v>78.378378378378372</v>
          </cell>
          <cell r="BQ69">
            <v>132</v>
          </cell>
          <cell r="BT69" t="str">
            <v>陳英蘭</v>
          </cell>
          <cell r="BU69">
            <v>57.3</v>
          </cell>
          <cell r="BV69">
            <v>55.05</v>
          </cell>
          <cell r="BW69">
            <v>55</v>
          </cell>
          <cell r="BX69">
            <v>4.1818181818181768E-2</v>
          </cell>
          <cell r="BY69">
            <v>4</v>
          </cell>
          <cell r="BZ69">
            <v>44</v>
          </cell>
          <cell r="CA69">
            <v>1.8242027488628465</v>
          </cell>
        </row>
        <row r="70">
          <cell r="D70" t="str">
            <v>陳繼慶</v>
          </cell>
          <cell r="E70" t="str">
            <v>B401</v>
          </cell>
          <cell r="F70">
            <v>1120406</v>
          </cell>
          <cell r="G70">
            <v>8.51</v>
          </cell>
          <cell r="H70">
            <v>3.86</v>
          </cell>
          <cell r="I70">
            <v>11.7</v>
          </cell>
          <cell r="J70">
            <v>34.700000000000003</v>
          </cell>
          <cell r="K70">
            <v>89.9</v>
          </cell>
          <cell r="L70">
            <v>257</v>
          </cell>
          <cell r="N70">
            <v>4.4000000000000004</v>
          </cell>
          <cell r="O70">
            <v>18</v>
          </cell>
          <cell r="P70">
            <v>25</v>
          </cell>
          <cell r="Q70">
            <v>57</v>
          </cell>
          <cell r="R70">
            <v>0.6</v>
          </cell>
          <cell r="Y70">
            <v>75</v>
          </cell>
          <cell r="Z70">
            <v>22</v>
          </cell>
          <cell r="AC70">
            <v>13.45</v>
          </cell>
          <cell r="AD70">
            <v>7.5</v>
          </cell>
          <cell r="AE70">
            <v>141</v>
          </cell>
          <cell r="AF70">
            <v>4.4000000000000004</v>
          </cell>
          <cell r="AH70">
            <v>9.3000000000000007</v>
          </cell>
          <cell r="AJ70">
            <v>4.8</v>
          </cell>
          <cell r="AX70">
            <v>30.3</v>
          </cell>
          <cell r="AY70">
            <v>33.700000000000003</v>
          </cell>
          <cell r="AZ70">
            <v>12.2</v>
          </cell>
          <cell r="BI70">
            <v>0.71</v>
          </cell>
          <cell r="BK70">
            <v>1.23</v>
          </cell>
          <cell r="BN70">
            <v>70.666666666666671</v>
          </cell>
          <cell r="BQ70" t="str">
            <v/>
          </cell>
          <cell r="BT70" t="str">
            <v>陳繼慶</v>
          </cell>
          <cell r="BU70">
            <v>79.900000000000006</v>
          </cell>
          <cell r="BV70">
            <v>78.8</v>
          </cell>
          <cell r="BW70">
            <v>78.8</v>
          </cell>
          <cell r="BX70">
            <v>1.3959390862944272E-2</v>
          </cell>
          <cell r="BY70">
            <v>4</v>
          </cell>
          <cell r="BZ70">
            <v>44</v>
          </cell>
          <cell r="CA70">
            <v>1.3834644694656599</v>
          </cell>
        </row>
        <row r="71">
          <cell r="D71" t="str">
            <v>余福龍</v>
          </cell>
          <cell r="E71" t="str">
            <v>B402</v>
          </cell>
          <cell r="F71">
            <v>1120406</v>
          </cell>
          <cell r="G71">
            <v>9.74</v>
          </cell>
          <cell r="H71">
            <v>4.4400000000000004</v>
          </cell>
          <cell r="I71">
            <v>13</v>
          </cell>
          <cell r="J71">
            <v>42.1</v>
          </cell>
          <cell r="K71">
            <v>94.8</v>
          </cell>
          <cell r="L71">
            <v>122</v>
          </cell>
          <cell r="N71">
            <v>4</v>
          </cell>
          <cell r="O71">
            <v>24</v>
          </cell>
          <cell r="P71">
            <v>18</v>
          </cell>
          <cell r="Q71">
            <v>118</v>
          </cell>
          <cell r="R71">
            <v>0.4</v>
          </cell>
          <cell r="Y71">
            <v>61</v>
          </cell>
          <cell r="Z71">
            <v>15</v>
          </cell>
          <cell r="AC71">
            <v>8.86</v>
          </cell>
          <cell r="AD71">
            <v>7.8</v>
          </cell>
          <cell r="AE71">
            <v>135</v>
          </cell>
          <cell r="AF71">
            <v>4.3</v>
          </cell>
          <cell r="AG71">
            <v>97</v>
          </cell>
          <cell r="AH71">
            <v>9.1</v>
          </cell>
          <cell r="AJ71">
            <v>2.2000000000000002</v>
          </cell>
          <cell r="AW71">
            <v>97</v>
          </cell>
          <cell r="AX71">
            <v>29.3</v>
          </cell>
          <cell r="AY71">
            <v>30.9</v>
          </cell>
          <cell r="AZ71">
            <v>15.1</v>
          </cell>
          <cell r="BI71">
            <v>0.75</v>
          </cell>
          <cell r="BK71">
            <v>1.4</v>
          </cell>
          <cell r="BN71">
            <v>75.409836065573771</v>
          </cell>
          <cell r="BQ71">
            <v>191</v>
          </cell>
          <cell r="BT71" t="str">
            <v>余福龍</v>
          </cell>
          <cell r="BU71">
            <v>57</v>
          </cell>
          <cell r="BV71">
            <v>56.1</v>
          </cell>
          <cell r="BW71">
            <v>56.2</v>
          </cell>
          <cell r="BX71">
            <v>1.4234875444839807E-2</v>
          </cell>
          <cell r="BY71">
            <v>3.83</v>
          </cell>
          <cell r="BZ71">
            <v>44</v>
          </cell>
          <cell r="CA71">
            <v>1.5862648752221435</v>
          </cell>
        </row>
        <row r="72">
          <cell r="D72" t="str">
            <v>張秀鳳</v>
          </cell>
          <cell r="E72" t="str">
            <v>B403</v>
          </cell>
          <cell r="F72">
            <v>1120406</v>
          </cell>
          <cell r="G72">
            <v>7.9</v>
          </cell>
          <cell r="H72">
            <v>3.28</v>
          </cell>
          <cell r="I72">
            <v>7.4</v>
          </cell>
          <cell r="J72">
            <v>24.8</v>
          </cell>
          <cell r="K72">
            <v>75.599999999999994</v>
          </cell>
          <cell r="L72">
            <v>137</v>
          </cell>
          <cell r="N72">
            <v>3.7</v>
          </cell>
          <cell r="O72">
            <v>15</v>
          </cell>
          <cell r="P72">
            <v>15</v>
          </cell>
          <cell r="Q72">
            <v>48</v>
          </cell>
          <cell r="R72">
            <v>0.5</v>
          </cell>
          <cell r="Y72">
            <v>75</v>
          </cell>
          <cell r="Z72">
            <v>17</v>
          </cell>
          <cell r="AC72">
            <v>9.3800000000000008</v>
          </cell>
          <cell r="AD72">
            <v>8</v>
          </cell>
          <cell r="AE72">
            <v>140</v>
          </cell>
          <cell r="AF72">
            <v>3.8</v>
          </cell>
          <cell r="AG72">
            <v>98</v>
          </cell>
          <cell r="AH72">
            <v>10.6</v>
          </cell>
          <cell r="AJ72">
            <v>4.5</v>
          </cell>
          <cell r="AW72">
            <v>98</v>
          </cell>
          <cell r="AX72">
            <v>22.6</v>
          </cell>
          <cell r="AY72">
            <v>29.8</v>
          </cell>
          <cell r="AZ72">
            <v>16.8</v>
          </cell>
          <cell r="BI72">
            <v>0.77</v>
          </cell>
          <cell r="BK72">
            <v>1.48</v>
          </cell>
          <cell r="BN72">
            <v>77.333333333333329</v>
          </cell>
          <cell r="BQ72">
            <v>196</v>
          </cell>
          <cell r="BT72" t="str">
            <v>張秀鳳</v>
          </cell>
          <cell r="BU72">
            <v>64.25</v>
          </cell>
          <cell r="BV72">
            <v>62.55</v>
          </cell>
          <cell r="BW72">
            <v>62.6</v>
          </cell>
          <cell r="BX72">
            <v>2.6357827476038317E-2</v>
          </cell>
          <cell r="BY72">
            <v>4</v>
          </cell>
          <cell r="BZ72">
            <v>44</v>
          </cell>
          <cell r="CA72">
            <v>1.7236181968657183</v>
          </cell>
        </row>
        <row r="73">
          <cell r="D73" t="str">
            <v>周陳善</v>
          </cell>
          <cell r="E73" t="str">
            <v>B405</v>
          </cell>
          <cell r="F73">
            <v>1120406</v>
          </cell>
          <cell r="G73">
            <v>8.1199999999999992</v>
          </cell>
          <cell r="H73">
            <v>3.68</v>
          </cell>
          <cell r="I73">
            <v>10.9</v>
          </cell>
          <cell r="J73">
            <v>33.200000000000003</v>
          </cell>
          <cell r="K73">
            <v>90.2</v>
          </cell>
          <cell r="L73">
            <v>229</v>
          </cell>
          <cell r="N73">
            <v>3.9</v>
          </cell>
          <cell r="O73">
            <v>14</v>
          </cell>
          <cell r="P73">
            <v>11</v>
          </cell>
          <cell r="Q73">
            <v>113</v>
          </cell>
          <cell r="R73">
            <v>1.2</v>
          </cell>
          <cell r="Y73">
            <v>96</v>
          </cell>
          <cell r="Z73">
            <v>19</v>
          </cell>
          <cell r="AC73">
            <v>9.2899999999999991</v>
          </cell>
          <cell r="AD73">
            <v>6.5</v>
          </cell>
          <cell r="AE73">
            <v>133</v>
          </cell>
          <cell r="AF73">
            <v>4.5999999999999996</v>
          </cell>
          <cell r="AH73">
            <v>9.9</v>
          </cell>
          <cell r="AJ73">
            <v>3.5</v>
          </cell>
          <cell r="AX73">
            <v>29.6</v>
          </cell>
          <cell r="AY73">
            <v>32.799999999999997</v>
          </cell>
          <cell r="AZ73">
            <v>13.9</v>
          </cell>
          <cell r="BI73">
            <v>0.8</v>
          </cell>
          <cell r="BK73">
            <v>1.62</v>
          </cell>
          <cell r="BN73">
            <v>80.208333333333343</v>
          </cell>
          <cell r="BQ73" t="str">
            <v/>
          </cell>
          <cell r="BT73" t="str">
            <v>周陳善</v>
          </cell>
          <cell r="BU73">
            <v>53.45</v>
          </cell>
          <cell r="BV73">
            <v>52.85</v>
          </cell>
          <cell r="BW73">
            <v>52.8</v>
          </cell>
          <cell r="BX73">
            <v>1.2310606060606169E-2</v>
          </cell>
          <cell r="BY73">
            <v>3.5</v>
          </cell>
          <cell r="BZ73">
            <v>44</v>
          </cell>
          <cell r="CA73">
            <v>1.8099944618853701</v>
          </cell>
        </row>
        <row r="74">
          <cell r="D74" t="str">
            <v>游添順</v>
          </cell>
          <cell r="E74" t="str">
            <v>B406</v>
          </cell>
          <cell r="F74">
            <v>1120406</v>
          </cell>
          <cell r="G74">
            <v>6.72</v>
          </cell>
          <cell r="H74">
            <v>4.12</v>
          </cell>
          <cell r="I74">
            <v>12.6</v>
          </cell>
          <cell r="J74">
            <v>37.6</v>
          </cell>
          <cell r="K74">
            <v>91.3</v>
          </cell>
          <cell r="L74">
            <v>139</v>
          </cell>
          <cell r="N74">
            <v>4.4000000000000004</v>
          </cell>
          <cell r="O74">
            <v>27</v>
          </cell>
          <cell r="P74">
            <v>20</v>
          </cell>
          <cell r="Q74">
            <v>55</v>
          </cell>
          <cell r="R74">
            <v>0.6</v>
          </cell>
          <cell r="Y74">
            <v>96</v>
          </cell>
          <cell r="Z74">
            <v>24</v>
          </cell>
          <cell r="AC74">
            <v>11.94</v>
          </cell>
          <cell r="AD74">
            <v>6.6</v>
          </cell>
          <cell r="AE74">
            <v>136</v>
          </cell>
          <cell r="AF74">
            <v>5.5</v>
          </cell>
          <cell r="AG74">
            <v>97</v>
          </cell>
          <cell r="AH74">
            <v>8.5</v>
          </cell>
          <cell r="AJ74">
            <v>6.4</v>
          </cell>
          <cell r="AW74">
            <v>97</v>
          </cell>
          <cell r="AX74">
            <v>30.6</v>
          </cell>
          <cell r="AY74">
            <v>33.5</v>
          </cell>
          <cell r="AZ74">
            <v>13.4</v>
          </cell>
          <cell r="BI74">
            <v>0.75</v>
          </cell>
          <cell r="BK74">
            <v>1.39</v>
          </cell>
          <cell r="BN74">
            <v>75</v>
          </cell>
          <cell r="BQ74">
            <v>171</v>
          </cell>
          <cell r="BT74" t="str">
            <v>游添順</v>
          </cell>
          <cell r="BU74">
            <v>57.6</v>
          </cell>
          <cell r="BV74">
            <v>54.6</v>
          </cell>
          <cell r="BW74">
            <v>54.8</v>
          </cell>
          <cell r="BX74">
            <v>5.1094890510948988E-2</v>
          </cell>
          <cell r="BY74">
            <v>3.75</v>
          </cell>
          <cell r="BZ74">
            <v>44</v>
          </cell>
          <cell r="CA74">
            <v>1.6858310293330723</v>
          </cell>
        </row>
        <row r="75">
          <cell r="D75" t="str">
            <v>呂泳漣</v>
          </cell>
          <cell r="E75" t="str">
            <v>B407</v>
          </cell>
          <cell r="F75">
            <v>1120406</v>
          </cell>
          <cell r="G75">
            <v>5.61</v>
          </cell>
          <cell r="H75">
            <v>3.58</v>
          </cell>
          <cell r="I75">
            <v>11</v>
          </cell>
          <cell r="J75">
            <v>33.299999999999997</v>
          </cell>
          <cell r="K75">
            <v>93</v>
          </cell>
          <cell r="L75">
            <v>196</v>
          </cell>
          <cell r="N75">
            <v>3.9</v>
          </cell>
          <cell r="O75">
            <v>10</v>
          </cell>
          <cell r="P75">
            <v>11</v>
          </cell>
          <cell r="Q75">
            <v>73</v>
          </cell>
          <cell r="R75">
            <v>0.5</v>
          </cell>
          <cell r="Y75">
            <v>55</v>
          </cell>
          <cell r="Z75">
            <v>15</v>
          </cell>
          <cell r="AC75">
            <v>7.82</v>
          </cell>
          <cell r="AD75">
            <v>6.1</v>
          </cell>
          <cell r="AE75">
            <v>140</v>
          </cell>
          <cell r="AF75">
            <v>4.9000000000000004</v>
          </cell>
          <cell r="AG75">
            <v>100</v>
          </cell>
          <cell r="AH75">
            <v>8.6999999999999993</v>
          </cell>
          <cell r="AJ75">
            <v>2.9</v>
          </cell>
          <cell r="AW75">
            <v>100</v>
          </cell>
          <cell r="AX75">
            <v>30.7</v>
          </cell>
          <cell r="AY75">
            <v>33</v>
          </cell>
          <cell r="AZ75">
            <v>12.8</v>
          </cell>
          <cell r="BI75">
            <v>0.73</v>
          </cell>
          <cell r="BK75">
            <v>1.3</v>
          </cell>
          <cell r="BN75">
            <v>72.727272727272734</v>
          </cell>
          <cell r="BQ75">
            <v>181</v>
          </cell>
          <cell r="BT75" t="str">
            <v>呂泳漣</v>
          </cell>
          <cell r="BU75">
            <v>70.7</v>
          </cell>
          <cell r="BV75">
            <v>69.400000000000006</v>
          </cell>
          <cell r="BW75">
            <v>69.599999999999994</v>
          </cell>
          <cell r="BX75">
            <v>1.5804597701149548E-2</v>
          </cell>
          <cell r="BY75">
            <v>3.83</v>
          </cell>
          <cell r="BZ75">
            <v>44</v>
          </cell>
          <cell r="CA75">
            <v>1.4755044061721352</v>
          </cell>
        </row>
        <row r="76">
          <cell r="D76" t="str">
            <v>官阿明</v>
          </cell>
          <cell r="E76" t="str">
            <v>B408</v>
          </cell>
          <cell r="F76">
            <v>1120406</v>
          </cell>
          <cell r="G76">
            <v>6.98</v>
          </cell>
          <cell r="H76">
            <v>3.82</v>
          </cell>
          <cell r="I76">
            <v>11.6</v>
          </cell>
          <cell r="J76">
            <v>35.9</v>
          </cell>
          <cell r="K76">
            <v>94</v>
          </cell>
          <cell r="L76">
            <v>142</v>
          </cell>
          <cell r="N76">
            <v>4.2</v>
          </cell>
          <cell r="O76">
            <v>12</v>
          </cell>
          <cell r="P76">
            <v>12</v>
          </cell>
          <cell r="Q76">
            <v>34</v>
          </cell>
          <cell r="R76">
            <v>0.6</v>
          </cell>
          <cell r="Y76">
            <v>64</v>
          </cell>
          <cell r="Z76">
            <v>12</v>
          </cell>
          <cell r="AC76">
            <v>9.6199999999999992</v>
          </cell>
          <cell r="AD76">
            <v>7.1</v>
          </cell>
          <cell r="AE76">
            <v>140</v>
          </cell>
          <cell r="AF76">
            <v>5.6</v>
          </cell>
          <cell r="AG76">
            <v>98</v>
          </cell>
          <cell r="AH76">
            <v>8.6999999999999993</v>
          </cell>
          <cell r="AJ76">
            <v>3.8</v>
          </cell>
          <cell r="AW76">
            <v>98</v>
          </cell>
          <cell r="AX76">
            <v>30.4</v>
          </cell>
          <cell r="AY76">
            <v>32.299999999999997</v>
          </cell>
          <cell r="AZ76">
            <v>12.9</v>
          </cell>
          <cell r="BI76">
            <v>0.81</v>
          </cell>
          <cell r="BK76">
            <v>1.67</v>
          </cell>
          <cell r="BN76">
            <v>81.25</v>
          </cell>
          <cell r="BQ76">
            <v>129</v>
          </cell>
          <cell r="BT76" t="str">
            <v>官阿明</v>
          </cell>
          <cell r="BU76">
            <v>52</v>
          </cell>
          <cell r="BV76">
            <v>50.3</v>
          </cell>
          <cell r="BW76">
            <v>50.3</v>
          </cell>
          <cell r="BX76">
            <v>3.379721669980125E-2</v>
          </cell>
          <cell r="BY76">
            <v>4</v>
          </cell>
          <cell r="BZ76">
            <v>44</v>
          </cell>
          <cell r="CA76">
            <v>1.9741189907028087</v>
          </cell>
        </row>
        <row r="77">
          <cell r="D77" t="str">
            <v>鄭正德</v>
          </cell>
          <cell r="E77" t="str">
            <v>U452</v>
          </cell>
          <cell r="F77">
            <v>1120403</v>
          </cell>
          <cell r="G77">
            <v>7.19</v>
          </cell>
          <cell r="H77">
            <v>3</v>
          </cell>
          <cell r="I77">
            <v>9.6999999999999993</v>
          </cell>
          <cell r="J77">
            <v>28.6</v>
          </cell>
          <cell r="K77">
            <v>95.3</v>
          </cell>
          <cell r="L77">
            <v>94</v>
          </cell>
          <cell r="N77">
            <v>3.7</v>
          </cell>
          <cell r="O77">
            <v>14</v>
          </cell>
          <cell r="P77">
            <v>13</v>
          </cell>
          <cell r="Q77">
            <v>72</v>
          </cell>
          <cell r="R77">
            <v>0.6</v>
          </cell>
          <cell r="Y77">
            <v>88</v>
          </cell>
          <cell r="Z77">
            <v>24</v>
          </cell>
          <cell r="AC77">
            <v>8.5</v>
          </cell>
          <cell r="AD77">
            <v>9.1</v>
          </cell>
          <cell r="AE77">
            <v>138</v>
          </cell>
          <cell r="AF77">
            <v>4.4000000000000004</v>
          </cell>
          <cell r="AH77">
            <v>8.3000000000000007</v>
          </cell>
          <cell r="AJ77">
            <v>5.5</v>
          </cell>
          <cell r="AX77">
            <v>32.299999999999997</v>
          </cell>
          <cell r="AY77">
            <v>33.9</v>
          </cell>
          <cell r="AZ77">
            <v>15.3</v>
          </cell>
          <cell r="BI77">
            <v>0.73</v>
          </cell>
          <cell r="BK77">
            <v>1.3</v>
          </cell>
          <cell r="BN77">
            <v>72.727272727272734</v>
          </cell>
          <cell r="BQ77" t="str">
            <v/>
          </cell>
          <cell r="BT77" t="str">
            <v>鄭正德</v>
          </cell>
          <cell r="BU77">
            <v>66.900000000000006</v>
          </cell>
          <cell r="BV77">
            <v>65.2</v>
          </cell>
          <cell r="BW77">
            <v>65</v>
          </cell>
          <cell r="BX77">
            <v>2.9230769230769317E-2</v>
          </cell>
          <cell r="BY77">
            <v>4</v>
          </cell>
          <cell r="BZ77">
            <v>68</v>
          </cell>
          <cell r="CA77">
            <v>1.5034966581480373</v>
          </cell>
        </row>
        <row r="78">
          <cell r="D78" t="str">
            <v>於鄧玉嬌</v>
          </cell>
          <cell r="E78" t="str">
            <v>B113</v>
          </cell>
          <cell r="F78">
            <v>1120405</v>
          </cell>
          <cell r="G78">
            <v>7.64</v>
          </cell>
          <cell r="H78">
            <v>3.62</v>
          </cell>
          <cell r="I78">
            <v>11</v>
          </cell>
          <cell r="J78">
            <v>33</v>
          </cell>
          <cell r="K78">
            <v>91.2</v>
          </cell>
          <cell r="L78">
            <v>182</v>
          </cell>
          <cell r="N78">
            <v>3.3</v>
          </cell>
          <cell r="O78">
            <v>12</v>
          </cell>
          <cell r="P78">
            <v>11</v>
          </cell>
          <cell r="Q78">
            <v>74</v>
          </cell>
          <cell r="R78">
            <v>0.3</v>
          </cell>
          <cell r="Y78">
            <v>89</v>
          </cell>
          <cell r="Z78">
            <v>16</v>
          </cell>
          <cell r="AC78">
            <v>7.98</v>
          </cell>
          <cell r="AD78">
            <v>7.8</v>
          </cell>
          <cell r="AE78">
            <v>139</v>
          </cell>
          <cell r="AF78">
            <v>5</v>
          </cell>
          <cell r="AG78">
            <v>98</v>
          </cell>
          <cell r="AH78">
            <v>9.1</v>
          </cell>
          <cell r="AJ78">
            <v>8</v>
          </cell>
          <cell r="AW78">
            <v>98</v>
          </cell>
          <cell r="AX78">
            <v>30.4</v>
          </cell>
          <cell r="AY78">
            <v>33.299999999999997</v>
          </cell>
          <cell r="AZ78">
            <v>13.3</v>
          </cell>
          <cell r="BI78">
            <v>0.82</v>
          </cell>
          <cell r="BK78">
            <v>1.72</v>
          </cell>
          <cell r="BN78">
            <v>82.022471910112358</v>
          </cell>
          <cell r="BQ78">
            <v>212</v>
          </cell>
          <cell r="BT78" t="str">
            <v>於鄧玉嬌</v>
          </cell>
          <cell r="BU78">
            <v>52.15</v>
          </cell>
          <cell r="BV78">
            <v>49.9</v>
          </cell>
          <cell r="BW78">
            <v>50</v>
          </cell>
          <cell r="BX78">
            <v>4.2999999999999969E-2</v>
          </cell>
          <cell r="BY78">
            <v>4</v>
          </cell>
          <cell r="BZ78">
            <v>44</v>
          </cell>
          <cell r="CA78">
            <v>2.0640519034207476</v>
          </cell>
        </row>
        <row r="79">
          <cell r="D79" t="str">
            <v>烏金妹</v>
          </cell>
          <cell r="E79" t="str">
            <v>B115</v>
          </cell>
          <cell r="F79">
            <v>1120406</v>
          </cell>
          <cell r="G79">
            <v>6.38</v>
          </cell>
          <cell r="H79">
            <v>3.58</v>
          </cell>
          <cell r="I79">
            <v>10.7</v>
          </cell>
          <cell r="J79">
            <v>33.5</v>
          </cell>
          <cell r="K79">
            <v>93.6</v>
          </cell>
          <cell r="L79">
            <v>181</v>
          </cell>
          <cell r="N79">
            <v>4.2</v>
          </cell>
          <cell r="O79">
            <v>11</v>
          </cell>
          <cell r="P79">
            <v>10</v>
          </cell>
          <cell r="Q79">
            <v>122</v>
          </cell>
          <cell r="R79">
            <v>0.7</v>
          </cell>
          <cell r="Y79">
            <v>90</v>
          </cell>
          <cell r="Z79">
            <v>21</v>
          </cell>
          <cell r="AC79">
            <v>12.34</v>
          </cell>
          <cell r="AD79">
            <v>8.8000000000000007</v>
          </cell>
          <cell r="AE79">
            <v>141</v>
          </cell>
          <cell r="AF79">
            <v>5.8</v>
          </cell>
          <cell r="AG79">
            <v>104</v>
          </cell>
          <cell r="AH79">
            <v>8.5</v>
          </cell>
          <cell r="AJ79">
            <v>7.1</v>
          </cell>
          <cell r="AW79">
            <v>104</v>
          </cell>
          <cell r="AX79">
            <v>29.9</v>
          </cell>
          <cell r="AY79">
            <v>31.9</v>
          </cell>
          <cell r="AZ79">
            <v>13.1</v>
          </cell>
          <cell r="BI79">
            <v>0.77</v>
          </cell>
          <cell r="BK79">
            <v>1.46</v>
          </cell>
          <cell r="BN79">
            <v>76.666666666666657</v>
          </cell>
          <cell r="BQ79">
            <v>140</v>
          </cell>
          <cell r="BT79" t="str">
            <v>烏金妹</v>
          </cell>
          <cell r="BU79">
            <v>81.349999999999994</v>
          </cell>
          <cell r="BV79">
            <v>78.25</v>
          </cell>
          <cell r="BW79">
            <v>79.2</v>
          </cell>
          <cell r="BX79">
            <v>2.7146464646464537E-2</v>
          </cell>
          <cell r="BY79">
            <v>4</v>
          </cell>
          <cell r="BZ79">
            <v>44</v>
          </cell>
          <cell r="CA79">
            <v>1.7289062557644197</v>
          </cell>
        </row>
        <row r="80">
          <cell r="D80" t="str">
            <v>蔡美惠</v>
          </cell>
          <cell r="E80" t="str">
            <v>B116</v>
          </cell>
          <cell r="F80">
            <v>1120405</v>
          </cell>
          <cell r="G80">
            <v>6.88</v>
          </cell>
          <cell r="H80">
            <v>5.15</v>
          </cell>
          <cell r="I80">
            <v>11.4</v>
          </cell>
          <cell r="J80">
            <v>36.299999999999997</v>
          </cell>
          <cell r="K80">
            <v>70.5</v>
          </cell>
          <cell r="L80">
            <v>166</v>
          </cell>
          <cell r="N80">
            <v>4.3</v>
          </cell>
          <cell r="O80">
            <v>18</v>
          </cell>
          <cell r="P80">
            <v>20</v>
          </cell>
          <cell r="Q80">
            <v>39</v>
          </cell>
          <cell r="R80">
            <v>1</v>
          </cell>
          <cell r="Y80">
            <v>79</v>
          </cell>
          <cell r="Z80">
            <v>16</v>
          </cell>
          <cell r="AC80">
            <v>9.77</v>
          </cell>
          <cell r="AD80">
            <v>8.6</v>
          </cell>
          <cell r="AE80">
            <v>138</v>
          </cell>
          <cell r="AF80">
            <v>4.9000000000000004</v>
          </cell>
          <cell r="AG80">
            <v>100</v>
          </cell>
          <cell r="AH80">
            <v>9.6999999999999993</v>
          </cell>
          <cell r="AJ80">
            <v>6.3</v>
          </cell>
          <cell r="AW80">
            <v>100</v>
          </cell>
          <cell r="AX80">
            <v>22.1</v>
          </cell>
          <cell r="AY80">
            <v>31.4</v>
          </cell>
          <cell r="AZ80">
            <v>15.6</v>
          </cell>
          <cell r="BI80">
            <v>0.8</v>
          </cell>
          <cell r="BK80">
            <v>1.6</v>
          </cell>
          <cell r="BN80">
            <v>79.74683544303798</v>
          </cell>
          <cell r="BQ80">
            <v>105</v>
          </cell>
          <cell r="BT80" t="str">
            <v>蔡美惠</v>
          </cell>
          <cell r="BU80">
            <v>58.7</v>
          </cell>
          <cell r="BV80">
            <v>57</v>
          </cell>
          <cell r="BW80">
            <v>57</v>
          </cell>
          <cell r="BX80">
            <v>2.9824561403508823E-2</v>
          </cell>
          <cell r="BY80">
            <v>4</v>
          </cell>
          <cell r="BZ80">
            <v>44</v>
          </cell>
          <cell r="CA80">
            <v>1.8669911793330289</v>
          </cell>
        </row>
        <row r="81">
          <cell r="D81" t="str">
            <v>施世棠</v>
          </cell>
          <cell r="E81" t="str">
            <v>B117</v>
          </cell>
          <cell r="F81">
            <v>1120405</v>
          </cell>
          <cell r="G81">
            <v>6.62</v>
          </cell>
          <cell r="H81">
            <v>2.38</v>
          </cell>
          <cell r="I81">
            <v>6.8</v>
          </cell>
          <cell r="J81">
            <v>21.3</v>
          </cell>
          <cell r="K81">
            <v>89.5</v>
          </cell>
          <cell r="L81">
            <v>272</v>
          </cell>
          <cell r="N81">
            <v>3.5</v>
          </cell>
          <cell r="O81">
            <v>13</v>
          </cell>
          <cell r="P81">
            <v>22</v>
          </cell>
          <cell r="Q81">
            <v>56</v>
          </cell>
          <cell r="R81">
            <v>0.4</v>
          </cell>
          <cell r="Y81">
            <v>82</v>
          </cell>
          <cell r="Z81">
            <v>27</v>
          </cell>
          <cell r="AC81">
            <v>9.7200000000000006</v>
          </cell>
          <cell r="AD81">
            <v>8</v>
          </cell>
          <cell r="AE81">
            <v>133</v>
          </cell>
          <cell r="AF81">
            <v>4.4000000000000004</v>
          </cell>
          <cell r="AG81">
            <v>97</v>
          </cell>
          <cell r="AH81">
            <v>8</v>
          </cell>
          <cell r="AJ81">
            <v>6.2</v>
          </cell>
          <cell r="AW81">
            <v>97</v>
          </cell>
          <cell r="AX81">
            <v>28.6</v>
          </cell>
          <cell r="AY81">
            <v>31.9</v>
          </cell>
          <cell r="AZ81">
            <v>18.899999999999999</v>
          </cell>
          <cell r="BI81">
            <v>0.67</v>
          </cell>
          <cell r="BK81">
            <v>1.1100000000000001</v>
          </cell>
          <cell r="BN81">
            <v>67.073170731707307</v>
          </cell>
          <cell r="BQ81">
            <v>150</v>
          </cell>
          <cell r="BT81" t="str">
            <v>施世棠</v>
          </cell>
          <cell r="BU81">
            <v>68.5</v>
          </cell>
          <cell r="BV81">
            <v>66.2</v>
          </cell>
          <cell r="BW81">
            <v>66.7</v>
          </cell>
          <cell r="BX81">
            <v>2.6986506746626643E-2</v>
          </cell>
          <cell r="BY81">
            <v>4</v>
          </cell>
          <cell r="BZ81">
            <v>44</v>
          </cell>
          <cell r="CA81">
            <v>1.3120535929509725</v>
          </cell>
        </row>
        <row r="82">
          <cell r="D82" t="str">
            <v>曾水繁</v>
          </cell>
          <cell r="E82" t="str">
            <v>B118</v>
          </cell>
          <cell r="F82">
            <v>1120405</v>
          </cell>
          <cell r="G82">
            <v>4.82</v>
          </cell>
          <cell r="H82">
            <v>3.33</v>
          </cell>
          <cell r="I82">
            <v>9.8000000000000007</v>
          </cell>
          <cell r="J82">
            <v>31.8</v>
          </cell>
          <cell r="K82">
            <v>95.5</v>
          </cell>
          <cell r="L82">
            <v>152</v>
          </cell>
          <cell r="N82">
            <v>3.6</v>
          </cell>
          <cell r="O82">
            <v>40</v>
          </cell>
          <cell r="P82">
            <v>37</v>
          </cell>
          <cell r="Q82">
            <v>119</v>
          </cell>
          <cell r="R82">
            <v>1.5</v>
          </cell>
          <cell r="Y82">
            <v>82</v>
          </cell>
          <cell r="Z82">
            <v>21</v>
          </cell>
          <cell r="AC82">
            <v>7.38</v>
          </cell>
          <cell r="AD82">
            <v>7.6</v>
          </cell>
          <cell r="AE82">
            <v>136</v>
          </cell>
          <cell r="AF82">
            <v>5.2</v>
          </cell>
          <cell r="AG82">
            <v>98</v>
          </cell>
          <cell r="AH82">
            <v>8.4</v>
          </cell>
          <cell r="AJ82">
            <v>3.8</v>
          </cell>
          <cell r="AW82">
            <v>98</v>
          </cell>
          <cell r="AX82">
            <v>29.4</v>
          </cell>
          <cell r="AY82">
            <v>30.8</v>
          </cell>
          <cell r="AZ82">
            <v>14.3</v>
          </cell>
          <cell r="BI82">
            <v>0.74</v>
          </cell>
          <cell r="BK82">
            <v>1.36</v>
          </cell>
          <cell r="BN82">
            <v>74.390243902439025</v>
          </cell>
          <cell r="BQ82">
            <v>111</v>
          </cell>
          <cell r="BT82" t="str">
            <v>曾水繁</v>
          </cell>
          <cell r="BU82">
            <v>67</v>
          </cell>
          <cell r="BV82">
            <v>64.55</v>
          </cell>
          <cell r="BW82">
            <v>64.5</v>
          </cell>
          <cell r="BX82">
            <v>3.875968992248062E-2</v>
          </cell>
          <cell r="BY82">
            <v>4</v>
          </cell>
          <cell r="BZ82">
            <v>44</v>
          </cell>
          <cell r="CA82">
            <v>1.6134733700205102</v>
          </cell>
        </row>
        <row r="83">
          <cell r="D83" t="str">
            <v>連彬貴</v>
          </cell>
          <cell r="E83" t="str">
            <v>B119</v>
          </cell>
          <cell r="F83">
            <v>1120405</v>
          </cell>
          <cell r="G83">
            <v>8</v>
          </cell>
          <cell r="H83">
            <v>3.58</v>
          </cell>
          <cell r="I83">
            <v>10.9</v>
          </cell>
          <cell r="J83">
            <v>33.1</v>
          </cell>
          <cell r="K83">
            <v>92.5</v>
          </cell>
          <cell r="L83">
            <v>140</v>
          </cell>
          <cell r="N83">
            <v>3.9</v>
          </cell>
          <cell r="O83">
            <v>17</v>
          </cell>
          <cell r="P83">
            <v>16</v>
          </cell>
          <cell r="Q83">
            <v>77</v>
          </cell>
          <cell r="R83">
            <v>0.6</v>
          </cell>
          <cell r="Y83">
            <v>72</v>
          </cell>
          <cell r="Z83">
            <v>16</v>
          </cell>
          <cell r="AC83">
            <v>9.76</v>
          </cell>
          <cell r="AD83">
            <v>5.2</v>
          </cell>
          <cell r="AE83">
            <v>133</v>
          </cell>
          <cell r="AF83">
            <v>4.9000000000000004</v>
          </cell>
          <cell r="AG83">
            <v>96</v>
          </cell>
          <cell r="AH83">
            <v>8.1999999999999993</v>
          </cell>
          <cell r="AJ83">
            <v>4.2</v>
          </cell>
          <cell r="AW83">
            <v>96</v>
          </cell>
          <cell r="AX83">
            <v>30.4</v>
          </cell>
          <cell r="AY83">
            <v>32.9</v>
          </cell>
          <cell r="AZ83">
            <v>13.2</v>
          </cell>
          <cell r="BI83">
            <v>0.78</v>
          </cell>
          <cell r="BK83">
            <v>1.5</v>
          </cell>
          <cell r="BN83">
            <v>77.777777777777786</v>
          </cell>
          <cell r="BQ83">
            <v>169</v>
          </cell>
          <cell r="BT83" t="str">
            <v>連彬貴</v>
          </cell>
          <cell r="BU83">
            <v>65.900000000000006</v>
          </cell>
          <cell r="BV83">
            <v>64.2</v>
          </cell>
          <cell r="BW83">
            <v>64.3</v>
          </cell>
          <cell r="BX83">
            <v>2.4883359253499358E-2</v>
          </cell>
          <cell r="BY83">
            <v>4</v>
          </cell>
          <cell r="BZ83">
            <v>44</v>
          </cell>
          <cell r="CA83">
            <v>1.744885941015077</v>
          </cell>
        </row>
        <row r="84">
          <cell r="D84" t="str">
            <v>余周香蘭</v>
          </cell>
          <cell r="E84" t="str">
            <v>B215</v>
          </cell>
          <cell r="F84">
            <v>1120405</v>
          </cell>
          <cell r="G84">
            <v>5.09</v>
          </cell>
          <cell r="H84">
            <v>3.22</v>
          </cell>
          <cell r="I84">
            <v>9.6999999999999993</v>
          </cell>
          <cell r="J84">
            <v>29.8</v>
          </cell>
          <cell r="K84">
            <v>92.5</v>
          </cell>
          <cell r="L84">
            <v>132</v>
          </cell>
          <cell r="N84">
            <v>3.9</v>
          </cell>
          <cell r="O84">
            <v>16</v>
          </cell>
          <cell r="P84">
            <v>11</v>
          </cell>
          <cell r="Q84">
            <v>54</v>
          </cell>
          <cell r="R84">
            <v>0.8</v>
          </cell>
          <cell r="Y84">
            <v>85</v>
          </cell>
          <cell r="Z84">
            <v>17</v>
          </cell>
          <cell r="AC84">
            <v>8.18</v>
          </cell>
          <cell r="AD84">
            <v>8.1999999999999993</v>
          </cell>
          <cell r="AE84">
            <v>138</v>
          </cell>
          <cell r="AF84">
            <v>6.1</v>
          </cell>
          <cell r="AG84">
            <v>100</v>
          </cell>
          <cell r="AH84">
            <v>9</v>
          </cell>
          <cell r="AJ84">
            <v>4</v>
          </cell>
          <cell r="AW84">
            <v>100</v>
          </cell>
          <cell r="AX84">
            <v>30.1</v>
          </cell>
          <cell r="AY84">
            <v>32.6</v>
          </cell>
          <cell r="AZ84">
            <v>13.5</v>
          </cell>
          <cell r="BI84">
            <v>0.8</v>
          </cell>
          <cell r="BK84">
            <v>1.61</v>
          </cell>
          <cell r="BN84">
            <v>80</v>
          </cell>
          <cell r="BQ84">
            <v>229</v>
          </cell>
          <cell r="BT84" t="str">
            <v>余周香蘭</v>
          </cell>
          <cell r="BU84">
            <v>51.4</v>
          </cell>
          <cell r="BV84">
            <v>49.95</v>
          </cell>
          <cell r="BW84">
            <v>49.8</v>
          </cell>
          <cell r="BX84">
            <v>3.2128514056224931E-2</v>
          </cell>
          <cell r="BY84">
            <v>3.75</v>
          </cell>
          <cell r="BZ84">
            <v>44</v>
          </cell>
          <cell r="CA84">
            <v>1.8677526377276708</v>
          </cell>
        </row>
        <row r="85">
          <cell r="D85" t="str">
            <v>詹月桂</v>
          </cell>
          <cell r="E85" t="str">
            <v>B216</v>
          </cell>
          <cell r="F85">
            <v>1120407</v>
          </cell>
          <cell r="G85">
            <v>8.57</v>
          </cell>
          <cell r="H85">
            <v>3.45</v>
          </cell>
          <cell r="I85">
            <v>11.1</v>
          </cell>
          <cell r="J85">
            <v>33.200000000000003</v>
          </cell>
          <cell r="K85">
            <v>96.2</v>
          </cell>
          <cell r="L85">
            <v>250</v>
          </cell>
          <cell r="N85">
            <v>4.0999999999999996</v>
          </cell>
          <cell r="O85">
            <v>14</v>
          </cell>
          <cell r="P85">
            <v>12</v>
          </cell>
          <cell r="Q85">
            <v>83</v>
          </cell>
          <cell r="R85">
            <v>0.8</v>
          </cell>
          <cell r="Y85">
            <v>140</v>
          </cell>
          <cell r="Z85">
            <v>27</v>
          </cell>
          <cell r="AC85">
            <v>10.25</v>
          </cell>
          <cell r="AD85">
            <v>5.2</v>
          </cell>
          <cell r="AE85">
            <v>138</v>
          </cell>
          <cell r="AF85">
            <v>4.7</v>
          </cell>
          <cell r="AG85">
            <v>100</v>
          </cell>
          <cell r="AH85">
            <v>8.1999999999999993</v>
          </cell>
          <cell r="AJ85">
            <v>9.4</v>
          </cell>
          <cell r="AW85">
            <v>100</v>
          </cell>
          <cell r="AX85">
            <v>32.200000000000003</v>
          </cell>
          <cell r="AY85">
            <v>33.4</v>
          </cell>
          <cell r="AZ85">
            <v>12.1</v>
          </cell>
          <cell r="BI85">
            <v>0.81</v>
          </cell>
          <cell r="BK85">
            <v>1.65</v>
          </cell>
          <cell r="BN85">
            <v>80.714285714285722</v>
          </cell>
          <cell r="BQ85">
            <v>158</v>
          </cell>
          <cell r="BT85" t="str">
            <v>詹月桂</v>
          </cell>
          <cell r="BU85">
            <v>63.55</v>
          </cell>
          <cell r="BV85">
            <v>62.1</v>
          </cell>
          <cell r="BW85">
            <v>62</v>
          </cell>
          <cell r="BX85">
            <v>2.4999999999999953E-2</v>
          </cell>
          <cell r="BY85">
            <v>4</v>
          </cell>
          <cell r="BZ85">
            <v>92</v>
          </cell>
          <cell r="CA85">
            <v>1.9048754953442555</v>
          </cell>
        </row>
        <row r="86">
          <cell r="D86" t="str">
            <v>吳陳寶月</v>
          </cell>
          <cell r="E86" t="str">
            <v>U552</v>
          </cell>
          <cell r="F86">
            <v>1120405</v>
          </cell>
          <cell r="G86">
            <v>5.74</v>
          </cell>
          <cell r="H86">
            <v>2.92</v>
          </cell>
          <cell r="I86">
            <v>9.4</v>
          </cell>
          <cell r="J86">
            <v>27.6</v>
          </cell>
          <cell r="K86">
            <v>94.5</v>
          </cell>
          <cell r="L86">
            <v>260</v>
          </cell>
          <cell r="N86">
            <v>3.5</v>
          </cell>
          <cell r="O86">
            <v>17</v>
          </cell>
          <cell r="P86">
            <v>9</v>
          </cell>
          <cell r="Q86">
            <v>36</v>
          </cell>
          <cell r="R86">
            <v>0.5</v>
          </cell>
          <cell r="Y86">
            <v>95</v>
          </cell>
          <cell r="Z86">
            <v>26</v>
          </cell>
          <cell r="AC86">
            <v>4.2699999999999996</v>
          </cell>
          <cell r="AD86">
            <v>3.9</v>
          </cell>
          <cell r="AE86">
            <v>129</v>
          </cell>
          <cell r="AF86">
            <v>3.6</v>
          </cell>
          <cell r="AG86">
            <v>94</v>
          </cell>
          <cell r="AH86">
            <v>8.6</v>
          </cell>
          <cell r="AJ86">
            <v>3.1</v>
          </cell>
          <cell r="AW86">
            <v>94</v>
          </cell>
          <cell r="AX86">
            <v>32.200000000000003</v>
          </cell>
          <cell r="AY86">
            <v>34.1</v>
          </cell>
          <cell r="AZ86">
            <v>12.9</v>
          </cell>
          <cell r="BI86">
            <v>0.73</v>
          </cell>
          <cell r="BK86">
            <v>1.3</v>
          </cell>
          <cell r="BN86">
            <v>72.631578947368425</v>
          </cell>
          <cell r="BQ86">
            <v>152</v>
          </cell>
          <cell r="BT86" t="str">
            <v>吳陳寶月</v>
          </cell>
          <cell r="BU86">
            <v>60.3</v>
          </cell>
          <cell r="BV86">
            <v>57.05</v>
          </cell>
          <cell r="BW86">
            <v>57.4</v>
          </cell>
          <cell r="BX86">
            <v>5.0522648083623667E-2</v>
          </cell>
          <cell r="BY86">
            <v>4</v>
          </cell>
          <cell r="BZ86">
            <v>92</v>
          </cell>
          <cell r="CA86">
            <v>1.5934246716875302</v>
          </cell>
        </row>
        <row r="87">
          <cell r="D87" t="str">
            <v>吳定憲</v>
          </cell>
          <cell r="E87" t="str">
            <v>B217</v>
          </cell>
          <cell r="F87">
            <v>1120405</v>
          </cell>
          <cell r="G87">
            <v>5.14</v>
          </cell>
          <cell r="H87">
            <v>4.6900000000000004</v>
          </cell>
          <cell r="I87">
            <v>12.4</v>
          </cell>
          <cell r="J87">
            <v>38.799999999999997</v>
          </cell>
          <cell r="K87">
            <v>82.7</v>
          </cell>
          <cell r="L87">
            <v>168</v>
          </cell>
          <cell r="N87">
            <v>3.9</v>
          </cell>
          <cell r="O87">
            <v>14</v>
          </cell>
          <cell r="P87">
            <v>12</v>
          </cell>
          <cell r="Q87">
            <v>75</v>
          </cell>
          <cell r="R87">
            <v>0.5</v>
          </cell>
          <cell r="Y87">
            <v>66</v>
          </cell>
          <cell r="Z87">
            <v>20</v>
          </cell>
          <cell r="AC87">
            <v>8.34</v>
          </cell>
          <cell r="AD87">
            <v>6.5</v>
          </cell>
          <cell r="AE87">
            <v>138</v>
          </cell>
          <cell r="AF87">
            <v>4.0999999999999996</v>
          </cell>
          <cell r="AG87">
            <v>98</v>
          </cell>
          <cell r="AH87">
            <v>8.6999999999999993</v>
          </cell>
          <cell r="AJ87">
            <v>4.8</v>
          </cell>
          <cell r="AW87">
            <v>98</v>
          </cell>
          <cell r="AX87">
            <v>26.4</v>
          </cell>
          <cell r="AY87">
            <v>32</v>
          </cell>
          <cell r="AZ87">
            <v>12.7</v>
          </cell>
          <cell r="BI87">
            <v>0.7</v>
          </cell>
          <cell r="BK87">
            <v>1.19</v>
          </cell>
          <cell r="BN87">
            <v>69.696969696969703</v>
          </cell>
          <cell r="BQ87">
            <v>146</v>
          </cell>
          <cell r="BT87" t="str">
            <v>吳定憲</v>
          </cell>
          <cell r="BU87">
            <v>65.05</v>
          </cell>
          <cell r="BV87">
            <v>62.4</v>
          </cell>
          <cell r="BW87">
            <v>62</v>
          </cell>
          <cell r="BX87">
            <v>4.9193548387096726E-2</v>
          </cell>
          <cell r="BY87">
            <v>4</v>
          </cell>
          <cell r="BZ87">
            <v>44</v>
          </cell>
          <cell r="CA87">
            <v>1.4303546761337678</v>
          </cell>
        </row>
        <row r="88">
          <cell r="D88" t="str">
            <v>歐秀蕙</v>
          </cell>
          <cell r="E88" t="str">
            <v>B218</v>
          </cell>
          <cell r="F88">
            <v>1120405</v>
          </cell>
          <cell r="G88">
            <v>6.51</v>
          </cell>
          <cell r="H88">
            <v>3.82</v>
          </cell>
          <cell r="I88">
            <v>10.7</v>
          </cell>
          <cell r="J88">
            <v>33.700000000000003</v>
          </cell>
          <cell r="K88">
            <v>88.2</v>
          </cell>
          <cell r="L88">
            <v>117</v>
          </cell>
          <cell r="N88">
            <v>3.9</v>
          </cell>
          <cell r="O88">
            <v>15</v>
          </cell>
          <cell r="P88">
            <v>11</v>
          </cell>
          <cell r="Q88">
            <v>59</v>
          </cell>
          <cell r="R88">
            <v>0.8</v>
          </cell>
          <cell r="Y88">
            <v>73</v>
          </cell>
          <cell r="Z88">
            <v>18</v>
          </cell>
          <cell r="AC88">
            <v>7.88</v>
          </cell>
          <cell r="AD88">
            <v>7.1</v>
          </cell>
          <cell r="AE88">
            <v>140</v>
          </cell>
          <cell r="AF88">
            <v>4.7</v>
          </cell>
          <cell r="AH88">
            <v>9.8000000000000007</v>
          </cell>
          <cell r="AJ88">
            <v>4.0999999999999996</v>
          </cell>
          <cell r="AX88">
            <v>28</v>
          </cell>
          <cell r="AY88">
            <v>31.8</v>
          </cell>
          <cell r="AZ88">
            <v>14</v>
          </cell>
          <cell r="BI88">
            <v>0.75</v>
          </cell>
          <cell r="BK88">
            <v>1.4</v>
          </cell>
          <cell r="BN88">
            <v>75.342465753424662</v>
          </cell>
          <cell r="BQ88" t="str">
            <v/>
          </cell>
          <cell r="BT88" t="str">
            <v>歐秀蕙</v>
          </cell>
          <cell r="BU88">
            <v>60.25</v>
          </cell>
          <cell r="BV88">
            <v>57.9</v>
          </cell>
          <cell r="BW88">
            <v>57.8</v>
          </cell>
          <cell r="BX88">
            <v>4.2387543252595208E-2</v>
          </cell>
          <cell r="BY88">
            <v>4</v>
          </cell>
          <cell r="BZ88">
            <v>44</v>
          </cell>
          <cell r="CA88">
            <v>1.6664159064521049</v>
          </cell>
        </row>
        <row r="89">
          <cell r="D89" t="str">
            <v>黃玉娥</v>
          </cell>
          <cell r="E89" t="str">
            <v>B219</v>
          </cell>
          <cell r="F89">
            <v>1120405</v>
          </cell>
          <cell r="G89">
            <v>5.0199999999999996</v>
          </cell>
          <cell r="H89">
            <v>3.38</v>
          </cell>
          <cell r="I89">
            <v>10.4</v>
          </cell>
          <cell r="J89">
            <v>32</v>
          </cell>
          <cell r="K89">
            <v>94.7</v>
          </cell>
          <cell r="L89">
            <v>131</v>
          </cell>
          <cell r="N89">
            <v>3.6</v>
          </cell>
          <cell r="O89">
            <v>17</v>
          </cell>
          <cell r="P89">
            <v>11</v>
          </cell>
          <cell r="Q89">
            <v>85</v>
          </cell>
          <cell r="R89">
            <v>0.7</v>
          </cell>
          <cell r="Y89">
            <v>79</v>
          </cell>
          <cell r="Z89">
            <v>16</v>
          </cell>
          <cell r="AC89">
            <v>7.73</v>
          </cell>
          <cell r="AD89">
            <v>6.2</v>
          </cell>
          <cell r="AE89">
            <v>136</v>
          </cell>
          <cell r="AF89">
            <v>4.4000000000000004</v>
          </cell>
          <cell r="AH89">
            <v>9.5</v>
          </cell>
          <cell r="AJ89">
            <v>3.8</v>
          </cell>
          <cell r="AX89">
            <v>30.8</v>
          </cell>
          <cell r="AY89">
            <v>32.5</v>
          </cell>
          <cell r="AZ89">
            <v>14.6</v>
          </cell>
          <cell r="BI89">
            <v>0.8</v>
          </cell>
          <cell r="BK89">
            <v>1.6</v>
          </cell>
          <cell r="BN89">
            <v>79.74683544303798</v>
          </cell>
          <cell r="BQ89" t="str">
            <v/>
          </cell>
          <cell r="BT89" t="str">
            <v>黃玉娥</v>
          </cell>
          <cell r="BU89">
            <v>56.95</v>
          </cell>
          <cell r="BV89">
            <v>55.4</v>
          </cell>
          <cell r="BW89">
            <v>54.8</v>
          </cell>
          <cell r="BX89">
            <v>3.9233576642335871E-2</v>
          </cell>
          <cell r="BY89">
            <v>3.75</v>
          </cell>
          <cell r="BZ89">
            <v>44</v>
          </cell>
          <cell r="CA89">
            <v>1.849255217278162</v>
          </cell>
        </row>
        <row r="90">
          <cell r="D90" t="str">
            <v>鄭陳寶秀</v>
          </cell>
          <cell r="E90" t="str">
            <v>U221</v>
          </cell>
          <cell r="F90">
            <v>1120405</v>
          </cell>
          <cell r="G90">
            <v>4.74</v>
          </cell>
          <cell r="H90">
            <v>3.32</v>
          </cell>
          <cell r="I90">
            <v>9.8000000000000007</v>
          </cell>
          <cell r="J90">
            <v>30.5</v>
          </cell>
          <cell r="K90">
            <v>91.9</v>
          </cell>
          <cell r="L90">
            <v>194</v>
          </cell>
          <cell r="N90">
            <v>3.7</v>
          </cell>
          <cell r="O90">
            <v>17</v>
          </cell>
          <cell r="P90">
            <v>12</v>
          </cell>
          <cell r="Q90">
            <v>83</v>
          </cell>
          <cell r="R90">
            <v>0.6</v>
          </cell>
          <cell r="Y90">
            <v>51</v>
          </cell>
          <cell r="Z90">
            <v>12</v>
          </cell>
          <cell r="AC90">
            <v>6.16</v>
          </cell>
          <cell r="AD90">
            <v>6.5</v>
          </cell>
          <cell r="AE90">
            <v>135</v>
          </cell>
          <cell r="AF90">
            <v>6.2</v>
          </cell>
          <cell r="AG90">
            <v>98</v>
          </cell>
          <cell r="AH90">
            <v>8.6</v>
          </cell>
          <cell r="AJ90">
            <v>4.9000000000000004</v>
          </cell>
          <cell r="AW90">
            <v>98</v>
          </cell>
          <cell r="AX90">
            <v>29.5</v>
          </cell>
          <cell r="AY90">
            <v>32.1</v>
          </cell>
          <cell r="AZ90">
            <v>14.9</v>
          </cell>
          <cell r="BI90">
            <v>0.76</v>
          </cell>
          <cell r="BK90">
            <v>1.45</v>
          </cell>
          <cell r="BN90">
            <v>76.470588235294116</v>
          </cell>
          <cell r="BQ90">
            <v>329</v>
          </cell>
          <cell r="BT90" t="str">
            <v>鄭陳寶秀</v>
          </cell>
          <cell r="BU90">
            <v>56.4</v>
          </cell>
          <cell r="BV90">
            <v>55.4</v>
          </cell>
          <cell r="BW90">
            <v>54.5</v>
          </cell>
          <cell r="BX90">
            <v>3.4862385321100892E-2</v>
          </cell>
          <cell r="BY90">
            <v>3.5</v>
          </cell>
          <cell r="BZ90">
            <v>44</v>
          </cell>
          <cell r="CA90">
            <v>1.6309536502103568</v>
          </cell>
        </row>
        <row r="91">
          <cell r="D91" t="str">
            <v>許楊蘭</v>
          </cell>
          <cell r="E91" t="str">
            <v>U233</v>
          </cell>
          <cell r="F91">
            <v>1120405</v>
          </cell>
          <cell r="G91">
            <v>5.57</v>
          </cell>
          <cell r="H91">
            <v>3.74</v>
          </cell>
          <cell r="I91">
            <v>11.3</v>
          </cell>
          <cell r="J91">
            <v>35.5</v>
          </cell>
          <cell r="K91">
            <v>94.9</v>
          </cell>
          <cell r="L91">
            <v>163</v>
          </cell>
          <cell r="N91">
            <v>3.3</v>
          </cell>
          <cell r="O91">
            <v>19</v>
          </cell>
          <cell r="P91">
            <v>13</v>
          </cell>
          <cell r="Q91">
            <v>60</v>
          </cell>
          <cell r="R91">
            <v>0.4</v>
          </cell>
          <cell r="Y91">
            <v>58</v>
          </cell>
          <cell r="Z91">
            <v>14</v>
          </cell>
          <cell r="AC91">
            <v>5.94</v>
          </cell>
          <cell r="AD91">
            <v>4.2</v>
          </cell>
          <cell r="AE91">
            <v>138</v>
          </cell>
          <cell r="AF91">
            <v>4.3</v>
          </cell>
          <cell r="AG91">
            <v>102</v>
          </cell>
          <cell r="AH91">
            <v>8.4</v>
          </cell>
          <cell r="AJ91">
            <v>3.5</v>
          </cell>
          <cell r="AW91">
            <v>102</v>
          </cell>
          <cell r="AX91">
            <v>30.2</v>
          </cell>
          <cell r="AY91">
            <v>31.8</v>
          </cell>
          <cell r="AZ91">
            <v>14.2</v>
          </cell>
          <cell r="BI91">
            <v>0.76</v>
          </cell>
          <cell r="BK91">
            <v>1.42</v>
          </cell>
          <cell r="BN91">
            <v>75.862068965517238</v>
          </cell>
          <cell r="BQ91">
            <v>256</v>
          </cell>
          <cell r="BT91" t="str">
            <v>許楊蘭</v>
          </cell>
          <cell r="BU91">
            <v>61.7</v>
          </cell>
          <cell r="BV91">
            <v>59.8</v>
          </cell>
          <cell r="BW91">
            <v>59.4</v>
          </cell>
          <cell r="BX91">
            <v>3.8720538720538794E-2</v>
          </cell>
          <cell r="BY91">
            <v>4</v>
          </cell>
          <cell r="BZ91">
            <v>44</v>
          </cell>
          <cell r="CA91">
            <v>1.6638557428397489</v>
          </cell>
        </row>
        <row r="92">
          <cell r="D92" t="str">
            <v>游清朝</v>
          </cell>
          <cell r="E92" t="str">
            <v>U408</v>
          </cell>
          <cell r="F92">
            <v>1120406</v>
          </cell>
          <cell r="G92">
            <v>5.0199999999999996</v>
          </cell>
          <cell r="H92">
            <v>5.0599999999999996</v>
          </cell>
          <cell r="I92">
            <v>11</v>
          </cell>
          <cell r="J92">
            <v>34.9</v>
          </cell>
          <cell r="K92">
            <v>69</v>
          </cell>
          <cell r="L92">
            <v>171</v>
          </cell>
          <cell r="N92">
            <v>4</v>
          </cell>
          <cell r="O92">
            <v>22</v>
          </cell>
          <cell r="P92">
            <v>27</v>
          </cell>
          <cell r="Q92">
            <v>91</v>
          </cell>
          <cell r="R92">
            <v>0.7</v>
          </cell>
          <cell r="Y92">
            <v>80</v>
          </cell>
          <cell r="Z92">
            <v>23</v>
          </cell>
          <cell r="AC92">
            <v>9.8800000000000008</v>
          </cell>
          <cell r="AD92">
            <v>6.6</v>
          </cell>
          <cell r="AE92">
            <v>141</v>
          </cell>
          <cell r="AF92">
            <v>5.5</v>
          </cell>
          <cell r="AH92">
            <v>8.1</v>
          </cell>
          <cell r="AJ92">
            <v>7.2</v>
          </cell>
          <cell r="AX92">
            <v>21.7</v>
          </cell>
          <cell r="AY92">
            <v>31.5</v>
          </cell>
          <cell r="AZ92">
            <v>15</v>
          </cell>
          <cell r="BI92">
            <v>0.71</v>
          </cell>
          <cell r="BK92">
            <v>1.25</v>
          </cell>
          <cell r="BN92">
            <v>71.25</v>
          </cell>
          <cell r="BQ92" t="str">
            <v/>
          </cell>
          <cell r="BT92" t="str">
            <v>游清朝</v>
          </cell>
          <cell r="BU92">
            <v>77.900000000000006</v>
          </cell>
          <cell r="BV92">
            <v>75.75</v>
          </cell>
          <cell r="BW92">
            <v>75.7</v>
          </cell>
          <cell r="BX92">
            <v>2.9062087186261597E-2</v>
          </cell>
          <cell r="BY92">
            <v>4</v>
          </cell>
          <cell r="BZ92">
            <v>44</v>
          </cell>
          <cell r="CA92">
            <v>1.4495039914505894</v>
          </cell>
        </row>
        <row r="93">
          <cell r="D93" t="str">
            <v>吳阿笨</v>
          </cell>
          <cell r="E93" t="str">
            <v>U411</v>
          </cell>
          <cell r="F93">
            <v>1120406</v>
          </cell>
          <cell r="G93">
            <v>4.53</v>
          </cell>
          <cell r="H93">
            <v>4.3099999999999996</v>
          </cell>
          <cell r="I93">
            <v>11</v>
          </cell>
          <cell r="J93">
            <v>34.299999999999997</v>
          </cell>
          <cell r="K93">
            <v>79.599999999999994</v>
          </cell>
          <cell r="L93">
            <v>154</v>
          </cell>
          <cell r="N93">
            <v>3.9</v>
          </cell>
          <cell r="O93">
            <v>9</v>
          </cell>
          <cell r="P93">
            <v>12</v>
          </cell>
          <cell r="Q93">
            <v>70</v>
          </cell>
          <cell r="R93">
            <v>0.7</v>
          </cell>
          <cell r="Y93">
            <v>62</v>
          </cell>
          <cell r="Z93">
            <v>17</v>
          </cell>
          <cell r="AC93">
            <v>9.64</v>
          </cell>
          <cell r="AD93">
            <v>6.8</v>
          </cell>
          <cell r="AE93">
            <v>138</v>
          </cell>
          <cell r="AF93">
            <v>5.5</v>
          </cell>
          <cell r="AG93">
            <v>98</v>
          </cell>
          <cell r="AH93">
            <v>8.1999999999999993</v>
          </cell>
          <cell r="AJ93">
            <v>5.7</v>
          </cell>
          <cell r="AW93">
            <v>98</v>
          </cell>
          <cell r="AX93">
            <v>25.5</v>
          </cell>
          <cell r="AY93">
            <v>32.1</v>
          </cell>
          <cell r="AZ93">
            <v>16</v>
          </cell>
          <cell r="BI93">
            <v>0.73</v>
          </cell>
          <cell r="BK93">
            <v>1.29</v>
          </cell>
          <cell r="BN93">
            <v>72.58064516129032</v>
          </cell>
          <cell r="BQ93">
            <v>247</v>
          </cell>
          <cell r="BT93" t="str">
            <v>吳阿笨</v>
          </cell>
          <cell r="BU93">
            <v>63.1</v>
          </cell>
          <cell r="BV93">
            <v>61.2</v>
          </cell>
          <cell r="BW93">
            <v>60.6</v>
          </cell>
          <cell r="BX93">
            <v>4.1254125412541254E-2</v>
          </cell>
          <cell r="BY93">
            <v>4</v>
          </cell>
          <cell r="BZ93">
            <v>44</v>
          </cell>
          <cell r="CA93">
            <v>1.5124071854867958</v>
          </cell>
        </row>
        <row r="94">
          <cell r="D94" t="str">
            <v>呂陳金蓮</v>
          </cell>
          <cell r="E94" t="str">
            <v>U502</v>
          </cell>
          <cell r="F94">
            <v>1120406</v>
          </cell>
          <cell r="G94">
            <v>6.67</v>
          </cell>
          <cell r="H94">
            <v>3.69</v>
          </cell>
          <cell r="I94">
            <v>10.4</v>
          </cell>
          <cell r="J94">
            <v>32.4</v>
          </cell>
          <cell r="K94">
            <v>87.8</v>
          </cell>
          <cell r="L94">
            <v>262</v>
          </cell>
          <cell r="N94">
            <v>3.7</v>
          </cell>
          <cell r="O94">
            <v>15</v>
          </cell>
          <cell r="P94">
            <v>14</v>
          </cell>
          <cell r="Q94">
            <v>88</v>
          </cell>
          <cell r="R94">
            <v>0.6</v>
          </cell>
          <cell r="Y94">
            <v>71</v>
          </cell>
          <cell r="Z94">
            <v>16</v>
          </cell>
          <cell r="AC94">
            <v>8.08</v>
          </cell>
          <cell r="AD94">
            <v>7.7</v>
          </cell>
          <cell r="AE94">
            <v>140</v>
          </cell>
          <cell r="AF94">
            <v>4.4000000000000004</v>
          </cell>
          <cell r="AG94">
            <v>99</v>
          </cell>
          <cell r="AH94">
            <v>8.9</v>
          </cell>
          <cell r="AJ94">
            <v>5.3</v>
          </cell>
          <cell r="AW94">
            <v>99</v>
          </cell>
          <cell r="AX94">
            <v>28.2</v>
          </cell>
          <cell r="AY94">
            <v>32.1</v>
          </cell>
          <cell r="AZ94">
            <v>15.6</v>
          </cell>
          <cell r="BI94">
            <v>0.77</v>
          </cell>
          <cell r="BK94">
            <v>1.49</v>
          </cell>
          <cell r="BN94">
            <v>77.464788732394368</v>
          </cell>
          <cell r="BQ94">
            <v>119</v>
          </cell>
          <cell r="BT94" t="str">
            <v>呂陳金蓮</v>
          </cell>
          <cell r="BU94">
            <v>80.400000000000006</v>
          </cell>
          <cell r="BV94">
            <v>75.7</v>
          </cell>
          <cell r="BW94">
            <v>78.2</v>
          </cell>
          <cell r="BX94">
            <v>2.8132992327365765E-2</v>
          </cell>
          <cell r="BY94">
            <v>3.83</v>
          </cell>
          <cell r="BZ94">
            <v>44</v>
          </cell>
          <cell r="CA94">
            <v>1.83561172650753</v>
          </cell>
        </row>
        <row r="95">
          <cell r="D95" t="str">
            <v>周笠綸</v>
          </cell>
          <cell r="E95" t="str">
            <v>U601</v>
          </cell>
          <cell r="F95">
            <v>1120406</v>
          </cell>
          <cell r="G95">
            <v>5.29</v>
          </cell>
          <cell r="H95">
            <v>3.11</v>
          </cell>
          <cell r="I95">
            <v>10</v>
          </cell>
          <cell r="J95">
            <v>29.2</v>
          </cell>
          <cell r="K95">
            <v>93.9</v>
          </cell>
          <cell r="L95">
            <v>138</v>
          </cell>
          <cell r="N95">
            <v>4.2</v>
          </cell>
          <cell r="O95">
            <v>15</v>
          </cell>
          <cell r="P95">
            <v>16</v>
          </cell>
          <cell r="Q95">
            <v>76</v>
          </cell>
          <cell r="R95">
            <v>0.7</v>
          </cell>
          <cell r="Y95">
            <v>84</v>
          </cell>
          <cell r="Z95">
            <v>23</v>
          </cell>
          <cell r="AC95">
            <v>11.94</v>
          </cell>
          <cell r="AD95">
            <v>8.4</v>
          </cell>
          <cell r="AE95">
            <v>139</v>
          </cell>
          <cell r="AF95">
            <v>5</v>
          </cell>
          <cell r="AG95">
            <v>96</v>
          </cell>
          <cell r="AH95">
            <v>9.8000000000000007</v>
          </cell>
          <cell r="AJ95">
            <v>7.3</v>
          </cell>
          <cell r="AW95">
            <v>96</v>
          </cell>
          <cell r="AX95">
            <v>32.200000000000003</v>
          </cell>
          <cell r="AY95">
            <v>34.200000000000003</v>
          </cell>
          <cell r="AZ95">
            <v>13.4</v>
          </cell>
          <cell r="BI95">
            <v>0.73</v>
          </cell>
          <cell r="BK95">
            <v>1.3</v>
          </cell>
          <cell r="BN95">
            <v>72.61904761904762</v>
          </cell>
          <cell r="BQ95">
            <v>240</v>
          </cell>
          <cell r="BT95" t="str">
            <v>周笠綸</v>
          </cell>
          <cell r="BU95">
            <v>77.05</v>
          </cell>
          <cell r="BV95">
            <v>72.5</v>
          </cell>
          <cell r="BW95">
            <v>71.8</v>
          </cell>
          <cell r="BX95">
            <v>7.3119777158774379E-2</v>
          </cell>
          <cell r="BY95">
            <v>4</v>
          </cell>
          <cell r="BZ95">
            <v>44</v>
          </cell>
          <cell r="CA95">
            <v>1.6104957590386371</v>
          </cell>
        </row>
        <row r="96">
          <cell r="D96" t="str">
            <v>周志湘</v>
          </cell>
          <cell r="E96" t="str">
            <v>U602</v>
          </cell>
          <cell r="F96">
            <v>1120406</v>
          </cell>
          <cell r="G96">
            <v>7.96</v>
          </cell>
          <cell r="H96">
            <v>3.53</v>
          </cell>
          <cell r="I96">
            <v>10.9</v>
          </cell>
          <cell r="J96">
            <v>32.4</v>
          </cell>
          <cell r="K96">
            <v>91.8</v>
          </cell>
          <cell r="L96">
            <v>248</v>
          </cell>
          <cell r="N96">
            <v>4</v>
          </cell>
          <cell r="O96">
            <v>12</v>
          </cell>
          <cell r="P96">
            <v>16</v>
          </cell>
          <cell r="Q96">
            <v>77</v>
          </cell>
          <cell r="R96">
            <v>0.6</v>
          </cell>
          <cell r="Y96">
            <v>58</v>
          </cell>
          <cell r="Z96">
            <v>16</v>
          </cell>
          <cell r="AC96">
            <v>9.2100000000000009</v>
          </cell>
          <cell r="AD96">
            <v>5.6</v>
          </cell>
          <cell r="AE96">
            <v>140</v>
          </cell>
          <cell r="AF96">
            <v>4.4000000000000004</v>
          </cell>
          <cell r="AH96">
            <v>9</v>
          </cell>
          <cell r="AJ96">
            <v>4.2</v>
          </cell>
          <cell r="AX96">
            <v>30.9</v>
          </cell>
          <cell r="AY96">
            <v>33.6</v>
          </cell>
          <cell r="AZ96">
            <v>13.6</v>
          </cell>
          <cell r="BI96">
            <v>0.72</v>
          </cell>
          <cell r="BK96">
            <v>1.29</v>
          </cell>
          <cell r="BN96">
            <v>72.41379310344827</v>
          </cell>
          <cell r="BQ96" t="str">
            <v/>
          </cell>
          <cell r="BT96" t="str">
            <v>周志湘</v>
          </cell>
          <cell r="BU96">
            <v>62.2</v>
          </cell>
          <cell r="BV96">
            <v>60.25</v>
          </cell>
          <cell r="BW96">
            <v>60.2</v>
          </cell>
          <cell r="BX96">
            <v>3.3222591362126241E-2</v>
          </cell>
          <cell r="BY96">
            <v>4</v>
          </cell>
          <cell r="BZ96">
            <v>44</v>
          </cell>
          <cell r="CA96">
            <v>1.5093639798264074</v>
          </cell>
        </row>
        <row r="97">
          <cell r="D97" t="str">
            <v>曾錦圓</v>
          </cell>
          <cell r="E97" t="str">
            <v>B507</v>
          </cell>
          <cell r="F97">
            <v>1120406</v>
          </cell>
          <cell r="G97">
            <v>3.57</v>
          </cell>
          <cell r="H97">
            <v>3.35</v>
          </cell>
          <cell r="I97">
            <v>10.4</v>
          </cell>
          <cell r="J97">
            <v>31.3</v>
          </cell>
          <cell r="K97">
            <v>93.4</v>
          </cell>
          <cell r="L97">
            <v>205</v>
          </cell>
          <cell r="N97">
            <v>3.9</v>
          </cell>
          <cell r="O97">
            <v>16</v>
          </cell>
          <cell r="P97">
            <v>11</v>
          </cell>
          <cell r="Q97">
            <v>70</v>
          </cell>
          <cell r="R97">
            <v>0.8</v>
          </cell>
          <cell r="Y97">
            <v>119</v>
          </cell>
          <cell r="Z97">
            <v>37</v>
          </cell>
          <cell r="AC97">
            <v>14.72</v>
          </cell>
          <cell r="AD97">
            <v>14.5</v>
          </cell>
          <cell r="AE97">
            <v>141</v>
          </cell>
          <cell r="AF97">
            <v>4.7</v>
          </cell>
          <cell r="AH97">
            <v>7.5</v>
          </cell>
          <cell r="AJ97">
            <v>9.1</v>
          </cell>
          <cell r="AX97">
            <v>31</v>
          </cell>
          <cell r="AY97">
            <v>33.200000000000003</v>
          </cell>
          <cell r="AZ97">
            <v>12.1</v>
          </cell>
          <cell r="BI97">
            <v>0.69</v>
          </cell>
          <cell r="BK97">
            <v>1.17</v>
          </cell>
          <cell r="BN97">
            <v>68.907563025210081</v>
          </cell>
          <cell r="BQ97" t="str">
            <v/>
          </cell>
          <cell r="BT97" t="str">
            <v>曾錦圓</v>
          </cell>
          <cell r="BU97">
            <v>58</v>
          </cell>
          <cell r="BV97">
            <v>54.85</v>
          </cell>
          <cell r="BW97">
            <v>53.6</v>
          </cell>
          <cell r="BX97">
            <v>8.2089552238805943E-2</v>
          </cell>
          <cell r="BY97">
            <v>3</v>
          </cell>
          <cell r="BZ97">
            <v>44</v>
          </cell>
          <cell r="CA97">
            <v>1.4157573804995596</v>
          </cell>
        </row>
        <row r="98">
          <cell r="D98" t="str">
            <v>陳月雲</v>
          </cell>
          <cell r="E98" t="str">
            <v>U202</v>
          </cell>
          <cell r="F98">
            <v>1120403</v>
          </cell>
          <cell r="G98">
            <v>5.82</v>
          </cell>
          <cell r="H98">
            <v>2.79</v>
          </cell>
          <cell r="I98">
            <v>9.4</v>
          </cell>
          <cell r="J98">
            <v>29.1</v>
          </cell>
          <cell r="K98">
            <v>104.3</v>
          </cell>
          <cell r="L98">
            <v>175</v>
          </cell>
          <cell r="N98">
            <v>3.3</v>
          </cell>
          <cell r="O98">
            <v>20</v>
          </cell>
          <cell r="P98">
            <v>10</v>
          </cell>
          <cell r="Q98">
            <v>96</v>
          </cell>
          <cell r="R98">
            <v>0.7</v>
          </cell>
          <cell r="Y98">
            <v>56</v>
          </cell>
          <cell r="Z98">
            <v>11</v>
          </cell>
          <cell r="AC98">
            <v>7.82</v>
          </cell>
          <cell r="AD98">
            <v>5.8</v>
          </cell>
          <cell r="AE98">
            <v>141</v>
          </cell>
          <cell r="AF98">
            <v>3.9</v>
          </cell>
          <cell r="AH98">
            <v>8.1</v>
          </cell>
          <cell r="AJ98">
            <v>3.5</v>
          </cell>
          <cell r="AX98">
            <v>33.700000000000003</v>
          </cell>
          <cell r="AY98">
            <v>32.299999999999997</v>
          </cell>
          <cell r="AZ98">
            <v>13.4</v>
          </cell>
          <cell r="BI98">
            <v>0.8</v>
          </cell>
          <cell r="BK98">
            <v>1.63</v>
          </cell>
          <cell r="BN98">
            <v>80.357142857142861</v>
          </cell>
          <cell r="BQ98" t="str">
            <v/>
          </cell>
          <cell r="BT98" t="str">
            <v>陳月雲</v>
          </cell>
          <cell r="BU98">
            <v>48.1</v>
          </cell>
          <cell r="BV98">
            <v>46.15</v>
          </cell>
          <cell r="BW98">
            <v>43.8</v>
          </cell>
          <cell r="BX98">
            <v>9.8173515981735265E-2</v>
          </cell>
          <cell r="BY98">
            <v>3.83</v>
          </cell>
          <cell r="BZ98">
            <v>44</v>
          </cell>
          <cell r="CA98">
            <v>1.9370067572529728</v>
          </cell>
        </row>
        <row r="99">
          <cell r="D99" t="str">
            <v>簡麗芳</v>
          </cell>
          <cell r="E99" t="str">
            <v>U205</v>
          </cell>
          <cell r="F99">
            <v>1120405</v>
          </cell>
          <cell r="G99">
            <v>6.59</v>
          </cell>
          <cell r="H99">
            <v>3.59</v>
          </cell>
          <cell r="I99">
            <v>11.6</v>
          </cell>
          <cell r="J99">
            <v>33.700000000000003</v>
          </cell>
          <cell r="K99">
            <v>93.9</v>
          </cell>
          <cell r="L99">
            <v>248</v>
          </cell>
          <cell r="N99">
            <v>3.8</v>
          </cell>
          <cell r="O99">
            <v>15</v>
          </cell>
          <cell r="P99">
            <v>13</v>
          </cell>
          <cell r="Q99">
            <v>32</v>
          </cell>
          <cell r="R99">
            <v>0.4</v>
          </cell>
          <cell r="Y99">
            <v>71</v>
          </cell>
          <cell r="Z99">
            <v>13</v>
          </cell>
          <cell r="AC99">
            <v>9.68</v>
          </cell>
          <cell r="AD99">
            <v>7.4</v>
          </cell>
          <cell r="AE99">
            <v>132</v>
          </cell>
          <cell r="AF99">
            <v>4.5999999999999996</v>
          </cell>
          <cell r="AG99">
            <v>93</v>
          </cell>
          <cell r="AH99">
            <v>9.6</v>
          </cell>
          <cell r="AJ99">
            <v>3.6</v>
          </cell>
          <cell r="AW99">
            <v>93</v>
          </cell>
          <cell r="AX99">
            <v>32.299999999999997</v>
          </cell>
          <cell r="AY99">
            <v>34.4</v>
          </cell>
          <cell r="AZ99">
            <v>14.2</v>
          </cell>
          <cell r="BI99">
            <v>0.82</v>
          </cell>
          <cell r="BK99">
            <v>1.7</v>
          </cell>
          <cell r="BN99">
            <v>81.690140845070431</v>
          </cell>
          <cell r="BQ99">
            <v>215</v>
          </cell>
          <cell r="BT99" t="str">
            <v>簡麗芳</v>
          </cell>
          <cell r="BU99">
            <v>61.2</v>
          </cell>
          <cell r="BV99">
            <v>58.8</v>
          </cell>
          <cell r="BW99">
            <v>58.8</v>
          </cell>
          <cell r="BX99">
            <v>4.0816326530612346E-2</v>
          </cell>
          <cell r="BY99">
            <v>3.83</v>
          </cell>
          <cell r="BZ99">
            <v>44</v>
          </cell>
          <cell r="CA99">
            <v>2.0179706151026795</v>
          </cell>
        </row>
        <row r="100">
          <cell r="D100" t="str">
            <v>楊清松</v>
          </cell>
          <cell r="E100" t="str">
            <v>U206</v>
          </cell>
          <cell r="F100">
            <v>1120405</v>
          </cell>
          <cell r="G100">
            <v>3.57</v>
          </cell>
          <cell r="H100">
            <v>4.57</v>
          </cell>
          <cell r="I100">
            <v>10.7</v>
          </cell>
          <cell r="J100">
            <v>33.799999999999997</v>
          </cell>
          <cell r="K100">
            <v>74</v>
          </cell>
          <cell r="L100">
            <v>200</v>
          </cell>
          <cell r="N100">
            <v>3.7</v>
          </cell>
          <cell r="O100">
            <v>55</v>
          </cell>
          <cell r="P100">
            <v>65</v>
          </cell>
          <cell r="Q100">
            <v>108</v>
          </cell>
          <cell r="R100">
            <v>1</v>
          </cell>
          <cell r="Y100">
            <v>75</v>
          </cell>
          <cell r="Z100">
            <v>19</v>
          </cell>
          <cell r="AC100">
            <v>7.28</v>
          </cell>
          <cell r="AD100">
            <v>6.1</v>
          </cell>
          <cell r="AE100">
            <v>136</v>
          </cell>
          <cell r="AF100">
            <v>3.8</v>
          </cell>
          <cell r="AH100">
            <v>8.3000000000000007</v>
          </cell>
          <cell r="AJ100">
            <v>2.1</v>
          </cell>
          <cell r="AX100">
            <v>23.4</v>
          </cell>
          <cell r="AY100">
            <v>31.7</v>
          </cell>
          <cell r="AZ100">
            <v>14.3</v>
          </cell>
          <cell r="BI100">
            <v>0.75</v>
          </cell>
          <cell r="BK100">
            <v>1.37</v>
          </cell>
          <cell r="BN100">
            <v>74.666666666666657</v>
          </cell>
          <cell r="BQ100" t="str">
            <v/>
          </cell>
          <cell r="BT100" t="str">
            <v>楊清松</v>
          </cell>
          <cell r="BU100">
            <v>65</v>
          </cell>
          <cell r="BV100">
            <v>65.5</v>
          </cell>
          <cell r="BW100">
            <v>63.1</v>
          </cell>
          <cell r="BX100">
            <v>3.0110935023771768E-2</v>
          </cell>
          <cell r="BY100">
            <v>3.75</v>
          </cell>
          <cell r="BZ100">
            <v>44</v>
          </cell>
          <cell r="CA100">
            <v>1.4753239519573469</v>
          </cell>
        </row>
        <row r="101">
          <cell r="D101" t="str">
            <v>戴秀陵</v>
          </cell>
          <cell r="E101" t="str">
            <v>U251</v>
          </cell>
          <cell r="F101">
            <v>1120405</v>
          </cell>
          <cell r="G101">
            <v>5.38</v>
          </cell>
          <cell r="H101">
            <v>3.62</v>
          </cell>
          <cell r="I101">
            <v>11.2</v>
          </cell>
          <cell r="J101">
            <v>33.5</v>
          </cell>
          <cell r="K101">
            <v>92.5</v>
          </cell>
          <cell r="L101">
            <v>167</v>
          </cell>
          <cell r="N101">
            <v>4.5</v>
          </cell>
          <cell r="O101">
            <v>10</v>
          </cell>
          <cell r="P101">
            <v>6</v>
          </cell>
          <cell r="Q101">
            <v>170</v>
          </cell>
          <cell r="R101">
            <v>0.6</v>
          </cell>
          <cell r="Y101">
            <v>81</v>
          </cell>
          <cell r="Z101">
            <v>14</v>
          </cell>
          <cell r="AC101">
            <v>8.6999999999999993</v>
          </cell>
          <cell r="AD101">
            <v>8.6999999999999993</v>
          </cell>
          <cell r="AE101">
            <v>136</v>
          </cell>
          <cell r="AF101">
            <v>3.3</v>
          </cell>
          <cell r="AH101">
            <v>6.7</v>
          </cell>
          <cell r="AJ101">
            <v>4.5</v>
          </cell>
          <cell r="AX101">
            <v>30.9</v>
          </cell>
          <cell r="AY101">
            <v>33.4</v>
          </cell>
          <cell r="AZ101">
            <v>12.6</v>
          </cell>
          <cell r="BI101">
            <v>0.83</v>
          </cell>
          <cell r="BK101">
            <v>1.76</v>
          </cell>
          <cell r="BN101">
            <v>82.716049382716051</v>
          </cell>
          <cell r="BQ101" t="str">
            <v/>
          </cell>
          <cell r="BT101" t="str">
            <v>戴秀陵</v>
          </cell>
          <cell r="BU101">
            <v>37.5</v>
          </cell>
          <cell r="BV101">
            <v>37.5</v>
          </cell>
          <cell r="BW101">
            <v>38.9</v>
          </cell>
          <cell r="BX101">
            <v>-3.5989717223650353E-2</v>
          </cell>
          <cell r="BY101">
            <v>3.5</v>
          </cell>
          <cell r="BZ101">
            <v>92</v>
          </cell>
          <cell r="CA101">
            <v>1.9321290035572343</v>
          </cell>
        </row>
        <row r="102">
          <cell r="D102" t="str">
            <v>陳詩豪</v>
          </cell>
          <cell r="E102" t="str">
            <v>U301</v>
          </cell>
          <cell r="F102">
            <v>1120405</v>
          </cell>
          <cell r="G102">
            <v>10.61</v>
          </cell>
          <cell r="H102">
            <v>3.91</v>
          </cell>
          <cell r="I102">
            <v>11.3</v>
          </cell>
          <cell r="J102">
            <v>34.799999999999997</v>
          </cell>
          <cell r="K102">
            <v>89</v>
          </cell>
          <cell r="L102">
            <v>276</v>
          </cell>
          <cell r="N102">
            <v>3.9</v>
          </cell>
          <cell r="O102">
            <v>20</v>
          </cell>
          <cell r="P102">
            <v>25</v>
          </cell>
          <cell r="Q102">
            <v>62</v>
          </cell>
          <cell r="R102">
            <v>0.8</v>
          </cell>
          <cell r="Y102">
            <v>82</v>
          </cell>
          <cell r="Z102">
            <v>26</v>
          </cell>
          <cell r="AC102">
            <v>13.54</v>
          </cell>
          <cell r="AD102">
            <v>9.1</v>
          </cell>
          <cell r="AE102">
            <v>139</v>
          </cell>
          <cell r="AF102">
            <v>4.9000000000000004</v>
          </cell>
          <cell r="AH102">
            <v>9.3000000000000007</v>
          </cell>
          <cell r="AJ102">
            <v>6.4</v>
          </cell>
          <cell r="AX102">
            <v>28.9</v>
          </cell>
          <cell r="AY102">
            <v>32.5</v>
          </cell>
          <cell r="AZ102">
            <v>14</v>
          </cell>
          <cell r="BI102">
            <v>0.68</v>
          </cell>
          <cell r="BK102">
            <v>1.1499999999999999</v>
          </cell>
          <cell r="BN102">
            <v>68.292682926829258</v>
          </cell>
          <cell r="BQ102" t="str">
            <v/>
          </cell>
          <cell r="BT102" t="str">
            <v>陳詩豪</v>
          </cell>
          <cell r="BU102">
            <v>97.1</v>
          </cell>
          <cell r="BV102">
            <v>93.5</v>
          </cell>
          <cell r="BW102">
            <v>93.3</v>
          </cell>
          <cell r="BX102">
            <v>4.0728831725616262E-2</v>
          </cell>
          <cell r="BY102">
            <v>4</v>
          </cell>
          <cell r="BZ102">
            <v>44</v>
          </cell>
          <cell r="CA102">
            <v>1.3662915104246844</v>
          </cell>
        </row>
        <row r="103">
          <cell r="D103" t="str">
            <v>張錦光</v>
          </cell>
          <cell r="E103" t="str">
            <v>U302</v>
          </cell>
          <cell r="F103">
            <v>1120405</v>
          </cell>
          <cell r="G103">
            <v>5.07</v>
          </cell>
          <cell r="H103">
            <v>3.41</v>
          </cell>
          <cell r="I103">
            <v>11</v>
          </cell>
          <cell r="J103">
            <v>33.5</v>
          </cell>
          <cell r="K103">
            <v>98.2</v>
          </cell>
          <cell r="L103">
            <v>148</v>
          </cell>
          <cell r="N103">
            <v>4.0999999999999996</v>
          </cell>
          <cell r="O103">
            <v>10</v>
          </cell>
          <cell r="P103">
            <v>12</v>
          </cell>
          <cell r="Q103">
            <v>30</v>
          </cell>
          <cell r="R103">
            <v>0.6</v>
          </cell>
          <cell r="Y103">
            <v>65</v>
          </cell>
          <cell r="Z103">
            <v>19</v>
          </cell>
          <cell r="AC103">
            <v>9.1199999999999992</v>
          </cell>
          <cell r="AD103">
            <v>5.3</v>
          </cell>
          <cell r="AE103">
            <v>136</v>
          </cell>
          <cell r="AF103">
            <v>5.2</v>
          </cell>
          <cell r="AG103">
            <v>99</v>
          </cell>
          <cell r="AH103">
            <v>8.8000000000000007</v>
          </cell>
          <cell r="AJ103">
            <v>4</v>
          </cell>
          <cell r="AW103">
            <v>99</v>
          </cell>
          <cell r="AX103">
            <v>32.299999999999997</v>
          </cell>
          <cell r="AY103">
            <v>32.799999999999997</v>
          </cell>
          <cell r="AZ103">
            <v>13</v>
          </cell>
          <cell r="BI103">
            <v>0.71</v>
          </cell>
          <cell r="BK103">
            <v>1.23</v>
          </cell>
          <cell r="BN103">
            <v>70.769230769230759</v>
          </cell>
          <cell r="BQ103">
            <v>166</v>
          </cell>
          <cell r="BT103" t="str">
            <v>張錦光</v>
          </cell>
          <cell r="BU103">
            <v>62.65</v>
          </cell>
          <cell r="BV103">
            <v>60.7</v>
          </cell>
          <cell r="BW103">
            <v>60.5</v>
          </cell>
          <cell r="BX103">
            <v>3.5537190082644603E-2</v>
          </cell>
          <cell r="BY103">
            <v>3.5</v>
          </cell>
          <cell r="BZ103">
            <v>44</v>
          </cell>
          <cell r="CA103">
            <v>1.4262756202258537</v>
          </cell>
        </row>
        <row r="104">
          <cell r="D104" t="str">
            <v>陳勇興</v>
          </cell>
          <cell r="E104" t="str">
            <v>U303</v>
          </cell>
          <cell r="F104">
            <v>1120405</v>
          </cell>
          <cell r="G104">
            <v>6.31</v>
          </cell>
          <cell r="H104">
            <v>3.76</v>
          </cell>
          <cell r="I104">
            <v>11</v>
          </cell>
          <cell r="J104">
            <v>33.5</v>
          </cell>
          <cell r="K104">
            <v>89.1</v>
          </cell>
          <cell r="L104">
            <v>220</v>
          </cell>
          <cell r="N104">
            <v>3.6</v>
          </cell>
          <cell r="O104">
            <v>18</v>
          </cell>
          <cell r="P104">
            <v>17</v>
          </cell>
          <cell r="Q104">
            <v>161</v>
          </cell>
          <cell r="R104">
            <v>0.5</v>
          </cell>
          <cell r="Y104">
            <v>63</v>
          </cell>
          <cell r="Z104">
            <v>18</v>
          </cell>
          <cell r="AC104">
            <v>10.130000000000001</v>
          </cell>
          <cell r="AD104">
            <v>8.5</v>
          </cell>
          <cell r="AE104">
            <v>133</v>
          </cell>
          <cell r="AF104">
            <v>3.5</v>
          </cell>
          <cell r="AG104">
            <v>96</v>
          </cell>
          <cell r="AH104">
            <v>8.3000000000000007</v>
          </cell>
          <cell r="AJ104">
            <v>5.5</v>
          </cell>
          <cell r="AW104">
            <v>96</v>
          </cell>
          <cell r="AX104">
            <v>29.3</v>
          </cell>
          <cell r="AY104">
            <v>32.799999999999997</v>
          </cell>
          <cell r="AZ104">
            <v>14.1</v>
          </cell>
          <cell r="BI104">
            <v>0.71</v>
          </cell>
          <cell r="BK104">
            <v>1.25</v>
          </cell>
          <cell r="BN104">
            <v>71.428571428571431</v>
          </cell>
          <cell r="BQ104">
            <v>498</v>
          </cell>
          <cell r="BT104" t="str">
            <v>陳勇興</v>
          </cell>
          <cell r="BU104">
            <v>61.45</v>
          </cell>
          <cell r="BV104">
            <v>58.5</v>
          </cell>
          <cell r="BW104">
            <v>58.5</v>
          </cell>
          <cell r="BX104">
            <v>5.0427350427350477E-2</v>
          </cell>
          <cell r="BY104">
            <v>4</v>
          </cell>
          <cell r="BZ104">
            <v>44</v>
          </cell>
          <cell r="CA104">
            <v>1.5228285557673866</v>
          </cell>
        </row>
        <row r="105">
          <cell r="D105" t="str">
            <v>蔡文旺</v>
          </cell>
          <cell r="E105" t="str">
            <v>U305</v>
          </cell>
          <cell r="F105">
            <v>1120405</v>
          </cell>
          <cell r="G105">
            <v>5.8</v>
          </cell>
          <cell r="H105">
            <v>3.92</v>
          </cell>
          <cell r="I105">
            <v>11.2</v>
          </cell>
          <cell r="J105">
            <v>33.299999999999997</v>
          </cell>
          <cell r="K105">
            <v>84.9</v>
          </cell>
          <cell r="L105">
            <v>197</v>
          </cell>
          <cell r="N105">
            <v>4.0999999999999996</v>
          </cell>
          <cell r="O105">
            <v>14</v>
          </cell>
          <cell r="P105">
            <v>18</v>
          </cell>
          <cell r="Q105">
            <v>55</v>
          </cell>
          <cell r="R105">
            <v>0.8</v>
          </cell>
          <cell r="Y105">
            <v>55</v>
          </cell>
          <cell r="Z105">
            <v>12</v>
          </cell>
          <cell r="AC105">
            <v>10.42</v>
          </cell>
          <cell r="AD105">
            <v>5.4</v>
          </cell>
          <cell r="AE105">
            <v>139</v>
          </cell>
          <cell r="AF105">
            <v>4.2</v>
          </cell>
          <cell r="AG105">
            <v>101</v>
          </cell>
          <cell r="AH105">
            <v>9.1999999999999993</v>
          </cell>
          <cell r="AJ105">
            <v>3.4</v>
          </cell>
          <cell r="AW105">
            <v>101</v>
          </cell>
          <cell r="AX105">
            <v>28.6</v>
          </cell>
          <cell r="AY105">
            <v>33.6</v>
          </cell>
          <cell r="AZ105">
            <v>15</v>
          </cell>
          <cell r="BI105">
            <v>0.78</v>
          </cell>
          <cell r="BK105">
            <v>1.52</v>
          </cell>
          <cell r="BN105">
            <v>78.181818181818187</v>
          </cell>
          <cell r="BQ105">
            <v>147</v>
          </cell>
          <cell r="BT105" t="str">
            <v>蔡文旺</v>
          </cell>
          <cell r="BU105">
            <v>63.2</v>
          </cell>
          <cell r="BV105">
            <v>61.1</v>
          </cell>
          <cell r="BW105">
            <v>61</v>
          </cell>
          <cell r="BX105">
            <v>3.6065573770491847E-2</v>
          </cell>
          <cell r="BY105">
            <v>4</v>
          </cell>
          <cell r="BZ105">
            <v>44</v>
          </cell>
          <cell r="CA105">
            <v>1.7922650130247695</v>
          </cell>
        </row>
        <row r="106">
          <cell r="D106" t="str">
            <v>梁格銘</v>
          </cell>
          <cell r="E106" t="str">
            <v>U306</v>
          </cell>
          <cell r="F106">
            <v>1120405</v>
          </cell>
          <cell r="G106">
            <v>5.44</v>
          </cell>
          <cell r="H106">
            <v>3.43</v>
          </cell>
          <cell r="I106">
            <v>10.6</v>
          </cell>
          <cell r="J106">
            <v>32.4</v>
          </cell>
          <cell r="K106">
            <v>94.5</v>
          </cell>
          <cell r="L106">
            <v>266</v>
          </cell>
          <cell r="N106">
            <v>4.3</v>
          </cell>
          <cell r="O106">
            <v>7</v>
          </cell>
          <cell r="P106">
            <v>7</v>
          </cell>
          <cell r="Q106">
            <v>62</v>
          </cell>
          <cell r="R106">
            <v>0.6</v>
          </cell>
          <cell r="Y106">
            <v>78</v>
          </cell>
          <cell r="Z106">
            <v>19</v>
          </cell>
          <cell r="AC106">
            <v>9.32</v>
          </cell>
          <cell r="AD106">
            <v>6.8</v>
          </cell>
          <cell r="AE106">
            <v>141</v>
          </cell>
          <cell r="AF106">
            <v>5.5</v>
          </cell>
          <cell r="AG106">
            <v>100</v>
          </cell>
          <cell r="AH106">
            <v>8.6999999999999993</v>
          </cell>
          <cell r="AJ106">
            <v>6</v>
          </cell>
          <cell r="AW106">
            <v>100</v>
          </cell>
          <cell r="AX106">
            <v>30.9</v>
          </cell>
          <cell r="AY106">
            <v>32.700000000000003</v>
          </cell>
          <cell r="AZ106">
            <v>12.1</v>
          </cell>
          <cell r="BI106">
            <v>0.76</v>
          </cell>
          <cell r="BK106">
            <v>1.41</v>
          </cell>
          <cell r="BN106">
            <v>75.641025641025635</v>
          </cell>
          <cell r="BQ106">
            <v>84</v>
          </cell>
          <cell r="BT106" t="str">
            <v>梁格銘</v>
          </cell>
          <cell r="BU106">
            <v>81</v>
          </cell>
          <cell r="BV106">
            <v>77.599999999999994</v>
          </cell>
          <cell r="BW106">
            <v>77.8</v>
          </cell>
          <cell r="BX106">
            <v>4.1131105398457622E-2</v>
          </cell>
          <cell r="BY106">
            <v>4</v>
          </cell>
          <cell r="BZ106">
            <v>44</v>
          </cell>
          <cell r="CA106">
            <v>1.6910091701381935</v>
          </cell>
        </row>
        <row r="107">
          <cell r="D107" t="str">
            <v>劉瑛珠</v>
          </cell>
          <cell r="E107" t="str">
            <v>B210</v>
          </cell>
          <cell r="F107">
            <v>1120405</v>
          </cell>
          <cell r="G107">
            <v>4.78</v>
          </cell>
          <cell r="H107">
            <v>4.37</v>
          </cell>
          <cell r="I107">
            <v>11.7</v>
          </cell>
          <cell r="J107">
            <v>36.299999999999997</v>
          </cell>
          <cell r="K107">
            <v>83.1</v>
          </cell>
          <cell r="L107">
            <v>200</v>
          </cell>
          <cell r="N107">
            <v>3.9</v>
          </cell>
          <cell r="O107">
            <v>14</v>
          </cell>
          <cell r="P107">
            <v>13</v>
          </cell>
          <cell r="Q107">
            <v>63</v>
          </cell>
          <cell r="R107">
            <v>0.8</v>
          </cell>
          <cell r="Y107">
            <v>69</v>
          </cell>
          <cell r="Z107">
            <v>13</v>
          </cell>
          <cell r="AC107">
            <v>7.2</v>
          </cell>
          <cell r="AD107">
            <v>6.4</v>
          </cell>
          <cell r="AE107">
            <v>134</v>
          </cell>
          <cell r="AF107">
            <v>3.9</v>
          </cell>
          <cell r="AG107">
            <v>93</v>
          </cell>
          <cell r="AH107">
            <v>9.5</v>
          </cell>
          <cell r="AJ107">
            <v>3.4</v>
          </cell>
          <cell r="AW107">
            <v>93</v>
          </cell>
          <cell r="AX107">
            <v>26.8</v>
          </cell>
          <cell r="AY107">
            <v>32.200000000000003</v>
          </cell>
          <cell r="AZ107">
            <v>14.4</v>
          </cell>
          <cell r="BI107">
            <v>0.81</v>
          </cell>
          <cell r="BK107">
            <v>1.67</v>
          </cell>
          <cell r="BN107">
            <v>81.159420289855078</v>
          </cell>
          <cell r="BQ107">
            <v>176</v>
          </cell>
          <cell r="BT107" t="str">
            <v>劉瑛珠</v>
          </cell>
          <cell r="BU107">
            <v>41.3</v>
          </cell>
          <cell r="BV107">
            <v>40</v>
          </cell>
          <cell r="BW107">
            <v>40</v>
          </cell>
          <cell r="BX107">
            <v>3.2499999999999932E-2</v>
          </cell>
          <cell r="BY107">
            <v>3.5</v>
          </cell>
          <cell r="BZ107">
            <v>44</v>
          </cell>
          <cell r="CA107">
            <v>1.9386172832522897</v>
          </cell>
        </row>
        <row r="108">
          <cell r="D108" t="str">
            <v>林梅鳳</v>
          </cell>
          <cell r="E108" t="str">
            <v>U131</v>
          </cell>
          <cell r="F108">
            <v>1120405</v>
          </cell>
          <cell r="G108">
            <v>6.47</v>
          </cell>
          <cell r="H108">
            <v>3.32</v>
          </cell>
          <cell r="I108">
            <v>10.199999999999999</v>
          </cell>
          <cell r="J108">
            <v>31.4</v>
          </cell>
          <cell r="K108">
            <v>94.6</v>
          </cell>
          <cell r="L108">
            <v>216</v>
          </cell>
          <cell r="N108">
            <v>3.7</v>
          </cell>
          <cell r="O108">
            <v>14</v>
          </cell>
          <cell r="P108">
            <v>21</v>
          </cell>
          <cell r="Q108">
            <v>58</v>
          </cell>
          <cell r="R108">
            <v>0.4</v>
          </cell>
          <cell r="Y108">
            <v>76</v>
          </cell>
          <cell r="Z108">
            <v>20</v>
          </cell>
          <cell r="AC108">
            <v>9.92</v>
          </cell>
          <cell r="AD108">
            <v>8.1</v>
          </cell>
          <cell r="AE108">
            <v>141</v>
          </cell>
          <cell r="AF108">
            <v>5.2</v>
          </cell>
          <cell r="AG108">
            <v>102</v>
          </cell>
          <cell r="AH108">
            <v>8.5</v>
          </cell>
          <cell r="AJ108">
            <v>4.5</v>
          </cell>
          <cell r="AW108">
            <v>102</v>
          </cell>
          <cell r="AX108">
            <v>30.7</v>
          </cell>
          <cell r="AY108">
            <v>32.5</v>
          </cell>
          <cell r="AZ108">
            <v>13.4</v>
          </cell>
          <cell r="BI108">
            <v>0.74</v>
          </cell>
          <cell r="BK108">
            <v>1.34</v>
          </cell>
          <cell r="BN108">
            <v>73.684210526315795</v>
          </cell>
          <cell r="BQ108">
            <v>180</v>
          </cell>
          <cell r="BT108" t="str">
            <v>林梅鳳</v>
          </cell>
          <cell r="BU108">
            <v>84.75</v>
          </cell>
          <cell r="BV108">
            <v>82.1</v>
          </cell>
          <cell r="BW108">
            <v>82</v>
          </cell>
          <cell r="BX108">
            <v>3.3536585365853661E-2</v>
          </cell>
          <cell r="BY108">
            <v>4</v>
          </cell>
          <cell r="BZ108">
            <v>44</v>
          </cell>
          <cell r="CA108">
            <v>1.5640356455598909</v>
          </cell>
        </row>
        <row r="109">
          <cell r="D109" t="str">
            <v>林炎勳</v>
          </cell>
          <cell r="E109" t="str">
            <v>U207</v>
          </cell>
          <cell r="F109">
            <v>1120405</v>
          </cell>
          <cell r="G109">
            <v>7.44</v>
          </cell>
          <cell r="H109">
            <v>2.92</v>
          </cell>
          <cell r="I109">
            <v>8.4</v>
          </cell>
          <cell r="J109">
            <v>25.5</v>
          </cell>
          <cell r="K109">
            <v>87.3</v>
          </cell>
          <cell r="L109">
            <v>172</v>
          </cell>
          <cell r="N109">
            <v>4.0999999999999996</v>
          </cell>
          <cell r="O109">
            <v>11</v>
          </cell>
          <cell r="P109">
            <v>12</v>
          </cell>
          <cell r="Q109">
            <v>71</v>
          </cell>
          <cell r="R109">
            <v>0.7</v>
          </cell>
          <cell r="Y109">
            <v>74</v>
          </cell>
          <cell r="Z109">
            <v>21</v>
          </cell>
          <cell r="AC109">
            <v>7.38</v>
          </cell>
          <cell r="AD109">
            <v>6.1</v>
          </cell>
          <cell r="AE109">
            <v>138</v>
          </cell>
          <cell r="AF109">
            <v>4.5</v>
          </cell>
          <cell r="AG109">
            <v>99</v>
          </cell>
          <cell r="AH109">
            <v>8.6999999999999993</v>
          </cell>
          <cell r="AJ109">
            <v>4</v>
          </cell>
          <cell r="AW109">
            <v>99</v>
          </cell>
          <cell r="AX109">
            <v>28.8</v>
          </cell>
          <cell r="AY109">
            <v>32.9</v>
          </cell>
          <cell r="AZ109">
            <v>15.3</v>
          </cell>
          <cell r="BI109">
            <v>0.72</v>
          </cell>
          <cell r="BK109">
            <v>1.26</v>
          </cell>
          <cell r="BN109">
            <v>71.621621621621628</v>
          </cell>
          <cell r="BQ109">
            <v>186</v>
          </cell>
          <cell r="BT109" t="str">
            <v>林炎勳</v>
          </cell>
          <cell r="BU109">
            <v>68.8</v>
          </cell>
          <cell r="BV109">
            <v>66</v>
          </cell>
          <cell r="BW109">
            <v>65.400000000000006</v>
          </cell>
          <cell r="BX109">
            <v>5.1987767584097726E-2</v>
          </cell>
          <cell r="BY109">
            <v>4</v>
          </cell>
          <cell r="BZ109">
            <v>44</v>
          </cell>
          <cell r="CA109">
            <v>1.5067439381815075</v>
          </cell>
        </row>
        <row r="110">
          <cell r="D110" t="str">
            <v>陳明玉</v>
          </cell>
          <cell r="E110" t="str">
            <v>U208</v>
          </cell>
          <cell r="F110">
            <v>1120405</v>
          </cell>
          <cell r="G110">
            <v>7.65</v>
          </cell>
          <cell r="H110">
            <v>3.74</v>
          </cell>
          <cell r="I110">
            <v>11</v>
          </cell>
          <cell r="J110">
            <v>34.1</v>
          </cell>
          <cell r="K110">
            <v>91.2</v>
          </cell>
          <cell r="L110">
            <v>253</v>
          </cell>
          <cell r="N110">
            <v>4.0999999999999996</v>
          </cell>
          <cell r="O110">
            <v>13</v>
          </cell>
          <cell r="P110">
            <v>11</v>
          </cell>
          <cell r="Q110">
            <v>59</v>
          </cell>
          <cell r="R110">
            <v>0.4</v>
          </cell>
          <cell r="Y110">
            <v>79</v>
          </cell>
          <cell r="Z110">
            <v>16</v>
          </cell>
          <cell r="AC110">
            <v>7.09</v>
          </cell>
          <cell r="AD110">
            <v>4.8</v>
          </cell>
          <cell r="AE110">
            <v>139</v>
          </cell>
          <cell r="AF110">
            <v>5.2</v>
          </cell>
          <cell r="AG110">
            <v>102</v>
          </cell>
          <cell r="AH110">
            <v>10</v>
          </cell>
          <cell r="AJ110">
            <v>6.1</v>
          </cell>
          <cell r="AW110">
            <v>102</v>
          </cell>
          <cell r="AX110">
            <v>29.4</v>
          </cell>
          <cell r="AY110">
            <v>32.299999999999997</v>
          </cell>
          <cell r="AZ110">
            <v>13.9</v>
          </cell>
          <cell r="BI110">
            <v>0.8</v>
          </cell>
          <cell r="BK110">
            <v>1.6</v>
          </cell>
          <cell r="BN110">
            <v>79.74683544303798</v>
          </cell>
          <cell r="BQ110">
            <v>82</v>
          </cell>
          <cell r="BT110" t="str">
            <v>陳明玉</v>
          </cell>
          <cell r="BU110">
            <v>79.849999999999994</v>
          </cell>
          <cell r="BV110">
            <v>78.599999999999994</v>
          </cell>
          <cell r="BW110">
            <v>78.2</v>
          </cell>
          <cell r="BX110">
            <v>2.1099744245524188E-2</v>
          </cell>
          <cell r="BY110">
            <v>4</v>
          </cell>
          <cell r="BZ110">
            <v>44</v>
          </cell>
          <cell r="CA110">
            <v>1.8211743956112352</v>
          </cell>
        </row>
        <row r="111">
          <cell r="D111" t="str">
            <v>劉杰松</v>
          </cell>
          <cell r="E111" t="str">
            <v>U209</v>
          </cell>
          <cell r="F111">
            <v>1120405</v>
          </cell>
          <cell r="G111">
            <v>7.23</v>
          </cell>
          <cell r="H111">
            <v>5.0199999999999996</v>
          </cell>
          <cell r="I111">
            <v>12.7</v>
          </cell>
          <cell r="J111">
            <v>40.200000000000003</v>
          </cell>
          <cell r="K111">
            <v>80.099999999999994</v>
          </cell>
          <cell r="L111">
            <v>240</v>
          </cell>
          <cell r="N111">
            <v>4.0999999999999996</v>
          </cell>
          <cell r="O111">
            <v>15</v>
          </cell>
          <cell r="P111">
            <v>13</v>
          </cell>
          <cell r="Q111">
            <v>74</v>
          </cell>
          <cell r="R111">
            <v>0.5</v>
          </cell>
          <cell r="Y111">
            <v>73</v>
          </cell>
          <cell r="Z111">
            <v>24</v>
          </cell>
          <cell r="AC111">
            <v>10.25</v>
          </cell>
          <cell r="AD111">
            <v>8.9</v>
          </cell>
          <cell r="AE111">
            <v>137</v>
          </cell>
          <cell r="AF111">
            <v>4.5999999999999996</v>
          </cell>
          <cell r="AG111">
            <v>96</v>
          </cell>
          <cell r="AH111">
            <v>8.6</v>
          </cell>
          <cell r="AJ111">
            <v>4.5</v>
          </cell>
          <cell r="AW111">
            <v>96</v>
          </cell>
          <cell r="AX111">
            <v>25.3</v>
          </cell>
          <cell r="AY111">
            <v>31.6</v>
          </cell>
          <cell r="AZ111">
            <v>18</v>
          </cell>
          <cell r="BI111">
            <v>0.67</v>
          </cell>
          <cell r="BK111">
            <v>1.1100000000000001</v>
          </cell>
          <cell r="BN111">
            <v>67.123287671232873</v>
          </cell>
          <cell r="BQ111">
            <v>159</v>
          </cell>
          <cell r="BT111" t="str">
            <v>劉杰松</v>
          </cell>
          <cell r="BU111">
            <v>100.3</v>
          </cell>
          <cell r="BV111">
            <v>96.3</v>
          </cell>
          <cell r="BW111">
            <v>96</v>
          </cell>
          <cell r="BX111">
            <v>4.4791666666666639E-2</v>
          </cell>
          <cell r="BY111">
            <v>3.83</v>
          </cell>
          <cell r="BZ111">
            <v>44</v>
          </cell>
          <cell r="CA111">
            <v>1.3285869076244239</v>
          </cell>
        </row>
        <row r="112">
          <cell r="D112" t="str">
            <v>李王巧雲</v>
          </cell>
          <cell r="E112" t="str">
            <v>U210</v>
          </cell>
          <cell r="F112">
            <v>1120403</v>
          </cell>
          <cell r="G112">
            <v>6.99</v>
          </cell>
          <cell r="H112">
            <v>3.06</v>
          </cell>
          <cell r="I112">
            <v>9.8000000000000007</v>
          </cell>
          <cell r="J112">
            <v>29.8</v>
          </cell>
          <cell r="K112">
            <v>97.4</v>
          </cell>
          <cell r="L112">
            <v>92</v>
          </cell>
          <cell r="N112">
            <v>3.7</v>
          </cell>
          <cell r="O112">
            <v>12</v>
          </cell>
          <cell r="P112">
            <v>6</v>
          </cell>
          <cell r="Q112">
            <v>68</v>
          </cell>
          <cell r="R112">
            <v>0.4</v>
          </cell>
          <cell r="Y112">
            <v>84</v>
          </cell>
          <cell r="Z112">
            <v>20</v>
          </cell>
          <cell r="AC112">
            <v>7.86</v>
          </cell>
          <cell r="AD112">
            <v>7.3</v>
          </cell>
          <cell r="AE112">
            <v>134</v>
          </cell>
          <cell r="AF112">
            <v>3.6</v>
          </cell>
          <cell r="AG112">
            <v>94</v>
          </cell>
          <cell r="AH112">
            <v>9.1999999999999993</v>
          </cell>
          <cell r="AJ112">
            <v>5.9</v>
          </cell>
          <cell r="AW112">
            <v>94</v>
          </cell>
          <cell r="AX112">
            <v>32</v>
          </cell>
          <cell r="AY112">
            <v>32.9</v>
          </cell>
          <cell r="AZ112">
            <v>15.6</v>
          </cell>
          <cell r="BI112">
            <v>0.76</v>
          </cell>
          <cell r="BK112">
            <v>1.44</v>
          </cell>
          <cell r="BN112">
            <v>76.19047619047619</v>
          </cell>
          <cell r="BQ112">
            <v>165</v>
          </cell>
          <cell r="BT112" t="str">
            <v>李王巧雲</v>
          </cell>
          <cell r="BU112">
            <v>47.65</v>
          </cell>
          <cell r="BV112">
            <v>44.9</v>
          </cell>
          <cell r="BW112">
            <v>44</v>
          </cell>
          <cell r="BX112">
            <v>8.295454545454542E-2</v>
          </cell>
          <cell r="BY112">
            <v>4</v>
          </cell>
          <cell r="BZ112">
            <v>44</v>
          </cell>
          <cell r="CA112">
            <v>1.7733664136254195</v>
          </cell>
        </row>
        <row r="113">
          <cell r="D113" t="str">
            <v>張森雄</v>
          </cell>
          <cell r="E113" t="str">
            <v>U211</v>
          </cell>
          <cell r="F113">
            <v>1120405</v>
          </cell>
          <cell r="G113">
            <v>4.87</v>
          </cell>
          <cell r="H113">
            <v>2.38</v>
          </cell>
          <cell r="I113">
            <v>5</v>
          </cell>
          <cell r="J113">
            <v>15.4</v>
          </cell>
          <cell r="K113">
            <v>64.7</v>
          </cell>
          <cell r="L113">
            <v>121</v>
          </cell>
          <cell r="N113">
            <v>4.0999999999999996</v>
          </cell>
          <cell r="O113">
            <v>11</v>
          </cell>
          <cell r="P113">
            <v>12</v>
          </cell>
          <cell r="Q113">
            <v>56</v>
          </cell>
          <cell r="R113">
            <v>1</v>
          </cell>
          <cell r="Y113">
            <v>80</v>
          </cell>
          <cell r="Z113">
            <v>22</v>
          </cell>
          <cell r="AC113">
            <v>7.86</v>
          </cell>
          <cell r="AD113">
            <v>9</v>
          </cell>
          <cell r="AE113">
            <v>136</v>
          </cell>
          <cell r="AF113">
            <v>4.3</v>
          </cell>
          <cell r="AG113">
            <v>98</v>
          </cell>
          <cell r="AH113">
            <v>8.9</v>
          </cell>
          <cell r="AJ113">
            <v>5.0999999999999996</v>
          </cell>
          <cell r="AW113">
            <v>98</v>
          </cell>
          <cell r="AX113">
            <v>21</v>
          </cell>
          <cell r="AY113">
            <v>32.5</v>
          </cell>
          <cell r="AZ113">
            <v>18.2</v>
          </cell>
          <cell r="BI113">
            <v>0.73</v>
          </cell>
          <cell r="BK113">
            <v>1.29</v>
          </cell>
          <cell r="BN113">
            <v>72.5</v>
          </cell>
          <cell r="BQ113">
            <v>135</v>
          </cell>
          <cell r="BT113" t="str">
            <v>張森雄</v>
          </cell>
          <cell r="BU113">
            <v>65.099999999999994</v>
          </cell>
          <cell r="BV113">
            <v>62.35</v>
          </cell>
          <cell r="BW113">
            <v>62</v>
          </cell>
          <cell r="BX113">
            <v>4.9999999999999906E-2</v>
          </cell>
          <cell r="BY113">
            <v>3.83</v>
          </cell>
          <cell r="BZ113">
            <v>44</v>
          </cell>
          <cell r="CA113">
            <v>1.5430842628765928</v>
          </cell>
        </row>
        <row r="114">
          <cell r="D114" t="str">
            <v>孫桂英</v>
          </cell>
          <cell r="E114" t="str">
            <v>U307</v>
          </cell>
          <cell r="F114">
            <v>1120403</v>
          </cell>
          <cell r="G114">
            <v>6.43</v>
          </cell>
          <cell r="H114">
            <v>3.42</v>
          </cell>
          <cell r="I114">
            <v>10</v>
          </cell>
          <cell r="J114">
            <v>31.1</v>
          </cell>
          <cell r="K114">
            <v>90.9</v>
          </cell>
          <cell r="L114">
            <v>206</v>
          </cell>
          <cell r="N114">
            <v>3.5</v>
          </cell>
          <cell r="O114">
            <v>24</v>
          </cell>
          <cell r="P114">
            <v>14</v>
          </cell>
          <cell r="Q114">
            <v>73</v>
          </cell>
          <cell r="R114">
            <v>0.5</v>
          </cell>
          <cell r="Y114">
            <v>81</v>
          </cell>
          <cell r="Z114">
            <v>17</v>
          </cell>
          <cell r="AC114">
            <v>8.49</v>
          </cell>
          <cell r="AD114">
            <v>8.8000000000000007</v>
          </cell>
          <cell r="AE114">
            <v>137</v>
          </cell>
          <cell r="AF114">
            <v>4.2</v>
          </cell>
          <cell r="AG114">
            <v>100</v>
          </cell>
          <cell r="AH114">
            <v>10.3</v>
          </cell>
          <cell r="AJ114">
            <v>5.0999999999999996</v>
          </cell>
          <cell r="AW114">
            <v>100</v>
          </cell>
          <cell r="AX114">
            <v>29.2</v>
          </cell>
          <cell r="AY114">
            <v>32.200000000000003</v>
          </cell>
          <cell r="AZ114">
            <v>16.2</v>
          </cell>
          <cell r="BI114">
            <v>0.79</v>
          </cell>
          <cell r="BK114">
            <v>1.56</v>
          </cell>
          <cell r="BN114">
            <v>79.012345679012341</v>
          </cell>
          <cell r="BQ114">
            <v>113</v>
          </cell>
          <cell r="BT114" t="str">
            <v>孫桂英</v>
          </cell>
          <cell r="BU114">
            <v>63.4</v>
          </cell>
          <cell r="BV114">
            <v>61.3</v>
          </cell>
          <cell r="BW114">
            <v>61.3</v>
          </cell>
          <cell r="BX114">
            <v>3.4257748776508994E-2</v>
          </cell>
          <cell r="BY114">
            <v>4</v>
          </cell>
          <cell r="BZ114">
            <v>44</v>
          </cell>
          <cell r="CA114">
            <v>1.8385318992850386</v>
          </cell>
        </row>
        <row r="115">
          <cell r="D115" t="str">
            <v>林瑞富</v>
          </cell>
          <cell r="E115" t="str">
            <v>U308</v>
          </cell>
          <cell r="F115">
            <v>1120405</v>
          </cell>
          <cell r="G115">
            <v>5.3</v>
          </cell>
          <cell r="H115">
            <v>3.94</v>
          </cell>
          <cell r="I115">
            <v>12.5</v>
          </cell>
          <cell r="J115">
            <v>37.4</v>
          </cell>
          <cell r="K115">
            <v>94.9</v>
          </cell>
          <cell r="L115">
            <v>205</v>
          </cell>
          <cell r="N115">
            <v>4.0999999999999996</v>
          </cell>
          <cell r="O115">
            <v>17</v>
          </cell>
          <cell r="P115">
            <v>18</v>
          </cell>
          <cell r="Q115">
            <v>81</v>
          </cell>
          <cell r="R115">
            <v>0.4</v>
          </cell>
          <cell r="Y115">
            <v>91</v>
          </cell>
          <cell r="Z115">
            <v>15</v>
          </cell>
          <cell r="AC115">
            <v>7.6</v>
          </cell>
          <cell r="AD115">
            <v>7.8</v>
          </cell>
          <cell r="AE115">
            <v>137</v>
          </cell>
          <cell r="AF115">
            <v>5.2</v>
          </cell>
          <cell r="AH115">
            <v>8.5</v>
          </cell>
          <cell r="AJ115">
            <v>6.8</v>
          </cell>
          <cell r="AX115">
            <v>31.7</v>
          </cell>
          <cell r="AY115">
            <v>33.4</v>
          </cell>
          <cell r="AZ115">
            <v>12.2</v>
          </cell>
          <cell r="BI115">
            <v>0.84</v>
          </cell>
          <cell r="BK115">
            <v>1.8</v>
          </cell>
          <cell r="BN115">
            <v>83.516483516483518</v>
          </cell>
          <cell r="BQ115" t="str">
            <v/>
          </cell>
          <cell r="BT115" t="str">
            <v>林瑞富</v>
          </cell>
          <cell r="BU115">
            <v>51.3</v>
          </cell>
          <cell r="BV115">
            <v>48.9</v>
          </cell>
          <cell r="BW115">
            <v>49</v>
          </cell>
          <cell r="BX115">
            <v>4.6938775510204027E-2</v>
          </cell>
          <cell r="BY115">
            <v>4</v>
          </cell>
          <cell r="BZ115">
            <v>44</v>
          </cell>
          <cell r="CA115">
            <v>2.1866500569121499</v>
          </cell>
        </row>
        <row r="116">
          <cell r="D116" t="str">
            <v>劉淑娟</v>
          </cell>
          <cell r="E116" t="str">
            <v>U309</v>
          </cell>
          <cell r="F116">
            <v>1120405</v>
          </cell>
          <cell r="G116">
            <v>7.23</v>
          </cell>
          <cell r="H116">
            <v>3.05</v>
          </cell>
          <cell r="I116">
            <v>9.6999999999999993</v>
          </cell>
          <cell r="J116">
            <v>29.2</v>
          </cell>
          <cell r="K116">
            <v>95.7</v>
          </cell>
          <cell r="L116">
            <v>264</v>
          </cell>
          <cell r="N116">
            <v>4.3</v>
          </cell>
          <cell r="O116">
            <v>14</v>
          </cell>
          <cell r="P116">
            <v>11</v>
          </cell>
          <cell r="Q116">
            <v>62</v>
          </cell>
          <cell r="R116">
            <v>0.7</v>
          </cell>
          <cell r="Y116">
            <v>71</v>
          </cell>
          <cell r="Z116">
            <v>21</v>
          </cell>
          <cell r="AC116">
            <v>11.48</v>
          </cell>
          <cell r="AD116">
            <v>7.8</v>
          </cell>
          <cell r="AE116">
            <v>139</v>
          </cell>
          <cell r="AF116">
            <v>5.4</v>
          </cell>
          <cell r="AH116">
            <v>8.9</v>
          </cell>
          <cell r="AJ116">
            <v>5.6</v>
          </cell>
          <cell r="AX116">
            <v>31.8</v>
          </cell>
          <cell r="AY116">
            <v>33.200000000000003</v>
          </cell>
          <cell r="AZ116">
            <v>13</v>
          </cell>
          <cell r="BI116">
            <v>0.7</v>
          </cell>
          <cell r="BK116">
            <v>1.22</v>
          </cell>
          <cell r="BN116">
            <v>70.422535211267601</v>
          </cell>
          <cell r="BQ116" t="str">
            <v/>
          </cell>
          <cell r="BT116" t="str">
            <v>劉淑娟</v>
          </cell>
          <cell r="BU116">
            <v>76.599999999999994</v>
          </cell>
          <cell r="BV116">
            <v>73</v>
          </cell>
          <cell r="BW116">
            <v>73</v>
          </cell>
          <cell r="BX116">
            <v>4.9315068493150607E-2</v>
          </cell>
          <cell r="BY116">
            <v>4</v>
          </cell>
          <cell r="BZ116">
            <v>44</v>
          </cell>
          <cell r="CA116">
            <v>1.478868906258455</v>
          </cell>
        </row>
        <row r="117">
          <cell r="D117" t="str">
            <v>許細明</v>
          </cell>
          <cell r="E117" t="str">
            <v>U311</v>
          </cell>
          <cell r="F117">
            <v>1120405</v>
          </cell>
          <cell r="G117">
            <v>4.13</v>
          </cell>
          <cell r="H117">
            <v>3.2</v>
          </cell>
          <cell r="I117">
            <v>10.4</v>
          </cell>
          <cell r="J117">
            <v>31.4</v>
          </cell>
          <cell r="K117">
            <v>98.1</v>
          </cell>
          <cell r="L117">
            <v>122</v>
          </cell>
          <cell r="N117">
            <v>3.9</v>
          </cell>
          <cell r="O117">
            <v>13</v>
          </cell>
          <cell r="P117">
            <v>12</v>
          </cell>
          <cell r="Q117">
            <v>110</v>
          </cell>
          <cell r="R117">
            <v>0.5</v>
          </cell>
          <cell r="Y117">
            <v>82</v>
          </cell>
          <cell r="Z117">
            <v>21</v>
          </cell>
          <cell r="AC117">
            <v>11.87</v>
          </cell>
          <cell r="AD117">
            <v>7.2</v>
          </cell>
          <cell r="AE117">
            <v>141</v>
          </cell>
          <cell r="AF117">
            <v>3.7</v>
          </cell>
          <cell r="AH117">
            <v>10.9</v>
          </cell>
          <cell r="AJ117">
            <v>4.9000000000000004</v>
          </cell>
          <cell r="AX117">
            <v>32.5</v>
          </cell>
          <cell r="AY117">
            <v>33.1</v>
          </cell>
          <cell r="AZ117">
            <v>13.1</v>
          </cell>
          <cell r="BI117">
            <v>0.74</v>
          </cell>
          <cell r="BK117">
            <v>1.36</v>
          </cell>
          <cell r="BN117">
            <v>74.390243902439025</v>
          </cell>
          <cell r="BQ117" t="str">
            <v/>
          </cell>
          <cell r="BT117" t="str">
            <v>許細明</v>
          </cell>
          <cell r="BU117">
            <v>63.95</v>
          </cell>
          <cell r="BV117">
            <v>61.35</v>
          </cell>
          <cell r="BW117">
            <v>61.4</v>
          </cell>
          <cell r="BX117">
            <v>4.1530944625407233E-2</v>
          </cell>
          <cell r="BY117">
            <v>4</v>
          </cell>
          <cell r="BZ117">
            <v>44</v>
          </cell>
          <cell r="CA117">
            <v>1.6272061729959881</v>
          </cell>
        </row>
        <row r="118">
          <cell r="D118" t="str">
            <v>林素</v>
          </cell>
          <cell r="E118" t="str">
            <v>B220</v>
          </cell>
          <cell r="F118">
            <v>1120405</v>
          </cell>
          <cell r="G118">
            <v>5.35</v>
          </cell>
          <cell r="H118">
            <v>3.75</v>
          </cell>
          <cell r="I118">
            <v>11.4</v>
          </cell>
          <cell r="J118">
            <v>33.6</v>
          </cell>
          <cell r="K118">
            <v>89.6</v>
          </cell>
          <cell r="L118">
            <v>186</v>
          </cell>
          <cell r="N118">
            <v>3.9</v>
          </cell>
          <cell r="O118">
            <v>13</v>
          </cell>
          <cell r="P118">
            <v>8</v>
          </cell>
          <cell r="Q118">
            <v>41</v>
          </cell>
          <cell r="R118">
            <v>0.6</v>
          </cell>
          <cell r="Y118">
            <v>55</v>
          </cell>
          <cell r="Z118">
            <v>12</v>
          </cell>
          <cell r="AC118">
            <v>9.75</v>
          </cell>
          <cell r="AD118">
            <v>5.8</v>
          </cell>
          <cell r="AE118">
            <v>135</v>
          </cell>
          <cell r="AF118">
            <v>4.3</v>
          </cell>
          <cell r="AG118">
            <v>96</v>
          </cell>
          <cell r="AH118">
            <v>9.1</v>
          </cell>
          <cell r="AJ118">
            <v>3.6</v>
          </cell>
          <cell r="AW118">
            <v>96</v>
          </cell>
          <cell r="AX118">
            <v>30.4</v>
          </cell>
          <cell r="AY118">
            <v>33.9</v>
          </cell>
          <cell r="AZ118">
            <v>11.9</v>
          </cell>
          <cell r="BI118">
            <v>0.78</v>
          </cell>
          <cell r="BK118">
            <v>1.52</v>
          </cell>
          <cell r="BN118">
            <v>78.181818181818187</v>
          </cell>
          <cell r="BQ118">
            <v>163</v>
          </cell>
          <cell r="BT118" t="str">
            <v>林素</v>
          </cell>
          <cell r="BU118">
            <v>47.8</v>
          </cell>
          <cell r="BV118">
            <v>45.6</v>
          </cell>
          <cell r="BW118">
            <v>45.7</v>
          </cell>
          <cell r="BX118">
            <v>4.5951859956236199E-2</v>
          </cell>
          <cell r="BY118">
            <v>3.83</v>
          </cell>
          <cell r="BZ118">
            <v>44</v>
          </cell>
          <cell r="CA118">
            <v>1.8298937790133945</v>
          </cell>
        </row>
        <row r="119">
          <cell r="D119" t="str">
            <v>林翠鈴</v>
          </cell>
          <cell r="E119" t="str">
            <v>U130</v>
          </cell>
          <cell r="F119">
            <v>1120405</v>
          </cell>
          <cell r="G119">
            <v>6.06</v>
          </cell>
          <cell r="H119">
            <v>3.41</v>
          </cell>
          <cell r="I119">
            <v>9.9</v>
          </cell>
          <cell r="J119">
            <v>30.3</v>
          </cell>
          <cell r="K119">
            <v>88.9</v>
          </cell>
          <cell r="L119">
            <v>171</v>
          </cell>
          <cell r="N119">
            <v>3.8</v>
          </cell>
          <cell r="O119">
            <v>16</v>
          </cell>
          <cell r="P119">
            <v>12</v>
          </cell>
          <cell r="Q119">
            <v>111</v>
          </cell>
          <cell r="R119">
            <v>0.4</v>
          </cell>
          <cell r="Y119">
            <v>82</v>
          </cell>
          <cell r="Z119">
            <v>27</v>
          </cell>
          <cell r="AC119">
            <v>8.6</v>
          </cell>
          <cell r="AD119">
            <v>6.7</v>
          </cell>
          <cell r="AE119">
            <v>134</v>
          </cell>
          <cell r="AF119">
            <v>4.9000000000000004</v>
          </cell>
          <cell r="AH119">
            <v>9.1999999999999993</v>
          </cell>
          <cell r="AJ119">
            <v>4.8</v>
          </cell>
          <cell r="AX119">
            <v>29</v>
          </cell>
          <cell r="AY119">
            <v>32.700000000000003</v>
          </cell>
          <cell r="AZ119">
            <v>13.8</v>
          </cell>
          <cell r="BI119">
            <v>0.67</v>
          </cell>
          <cell r="BK119">
            <v>1.1100000000000001</v>
          </cell>
          <cell r="BN119">
            <v>67.073170731707307</v>
          </cell>
          <cell r="BQ119" t="str">
            <v/>
          </cell>
          <cell r="BT119" t="str">
            <v>林翠鈴</v>
          </cell>
          <cell r="BU119">
            <v>61.65</v>
          </cell>
          <cell r="BV119">
            <v>60.5</v>
          </cell>
          <cell r="BW119">
            <v>60</v>
          </cell>
          <cell r="BX119">
            <v>2.7499999999999976E-2</v>
          </cell>
          <cell r="BY119">
            <v>3.5</v>
          </cell>
          <cell r="BZ119">
            <v>44</v>
          </cell>
          <cell r="CA119">
            <v>1.2538812655202547</v>
          </cell>
        </row>
        <row r="120">
          <cell r="D120" t="str">
            <v>呂</v>
          </cell>
          <cell r="E120" t="str">
            <v>U223</v>
          </cell>
          <cell r="F120">
            <v>1120404</v>
          </cell>
          <cell r="G120">
            <v>10.87</v>
          </cell>
          <cell r="H120">
            <v>4.01</v>
          </cell>
          <cell r="I120">
            <v>11.9</v>
          </cell>
          <cell r="J120">
            <v>37.5</v>
          </cell>
          <cell r="K120">
            <v>93.5</v>
          </cell>
          <cell r="L120">
            <v>260</v>
          </cell>
          <cell r="N120">
            <v>3.9</v>
          </cell>
          <cell r="O120">
            <v>16</v>
          </cell>
          <cell r="P120">
            <v>6</v>
          </cell>
          <cell r="Q120">
            <v>69</v>
          </cell>
          <cell r="R120">
            <v>0.7</v>
          </cell>
          <cell r="Y120">
            <v>79</v>
          </cell>
          <cell r="Z120">
            <v>15</v>
          </cell>
          <cell r="AC120">
            <v>6.22</v>
          </cell>
          <cell r="AD120">
            <v>5.5</v>
          </cell>
          <cell r="AE120">
            <v>139</v>
          </cell>
          <cell r="AF120">
            <v>5.0999999999999996</v>
          </cell>
          <cell r="AH120">
            <v>9.6</v>
          </cell>
          <cell r="AJ120">
            <v>5</v>
          </cell>
          <cell r="AX120">
            <v>29.7</v>
          </cell>
          <cell r="AY120">
            <v>31.7</v>
          </cell>
          <cell r="AZ120">
            <v>13.3</v>
          </cell>
          <cell r="BI120">
            <v>0.81</v>
          </cell>
          <cell r="BK120">
            <v>1.66</v>
          </cell>
          <cell r="BN120">
            <v>81.012658227848107</v>
          </cell>
          <cell r="BQ120" t="str">
            <v/>
          </cell>
          <cell r="BT120" t="str">
            <v>呂双</v>
          </cell>
          <cell r="BU120">
            <v>51.1</v>
          </cell>
          <cell r="BV120">
            <v>49.5</v>
          </cell>
          <cell r="BW120">
            <v>49.4</v>
          </cell>
          <cell r="BX120">
            <v>3.4412955465587106E-2</v>
          </cell>
          <cell r="BY120">
            <v>4</v>
          </cell>
          <cell r="BZ120">
            <v>68</v>
          </cell>
          <cell r="CA120">
            <v>1.9537740209289096</v>
          </cell>
        </row>
        <row r="121">
          <cell r="D121" t="str">
            <v>黃泰元</v>
          </cell>
          <cell r="E121" t="str">
            <v>U318</v>
          </cell>
          <cell r="F121">
            <v>1120405</v>
          </cell>
          <cell r="G121">
            <v>7.82</v>
          </cell>
          <cell r="H121">
            <v>5.69</v>
          </cell>
          <cell r="I121">
            <v>11</v>
          </cell>
          <cell r="J121">
            <v>36.799999999999997</v>
          </cell>
          <cell r="K121">
            <v>64.7</v>
          </cell>
          <cell r="L121">
            <v>161</v>
          </cell>
          <cell r="N121">
            <v>4</v>
          </cell>
          <cell r="O121">
            <v>18</v>
          </cell>
          <cell r="P121">
            <v>19</v>
          </cell>
          <cell r="Q121">
            <v>57</v>
          </cell>
          <cell r="R121">
            <v>1</v>
          </cell>
          <cell r="Y121">
            <v>96</v>
          </cell>
          <cell r="Z121">
            <v>30</v>
          </cell>
          <cell r="AC121">
            <v>11.05</v>
          </cell>
          <cell r="AD121">
            <v>9.5</v>
          </cell>
          <cell r="AE121">
            <v>137</v>
          </cell>
          <cell r="AF121">
            <v>4.0999999999999996</v>
          </cell>
          <cell r="AG121">
            <v>99</v>
          </cell>
          <cell r="AH121">
            <v>9.1</v>
          </cell>
          <cell r="AJ121">
            <v>6.8</v>
          </cell>
          <cell r="AW121">
            <v>99</v>
          </cell>
          <cell r="AX121">
            <v>19.3</v>
          </cell>
          <cell r="AY121">
            <v>29.9</v>
          </cell>
          <cell r="AZ121">
            <v>18.2</v>
          </cell>
          <cell r="BI121">
            <v>0.69</v>
          </cell>
          <cell r="BK121">
            <v>1.1599999999999999</v>
          </cell>
          <cell r="BN121">
            <v>68.75</v>
          </cell>
          <cell r="BQ121">
            <v>164</v>
          </cell>
          <cell r="BT121" t="str">
            <v>黃泰元</v>
          </cell>
          <cell r="BU121">
            <v>110.5</v>
          </cell>
          <cell r="BV121">
            <v>105.8</v>
          </cell>
          <cell r="BW121">
            <v>106</v>
          </cell>
          <cell r="BX121">
            <v>4.2452830188679243E-2</v>
          </cell>
          <cell r="BY121">
            <v>4.16</v>
          </cell>
          <cell r="BZ121">
            <v>44</v>
          </cell>
          <cell r="CA121">
            <v>1.4048609012401605</v>
          </cell>
        </row>
        <row r="122">
          <cell r="D122" t="str">
            <v>邱垂芃</v>
          </cell>
          <cell r="E122" t="str">
            <v>U319</v>
          </cell>
          <cell r="F122">
            <v>1120405</v>
          </cell>
          <cell r="G122">
            <v>10.35</v>
          </cell>
          <cell r="H122">
            <v>4.0599999999999996</v>
          </cell>
          <cell r="I122">
            <v>11.9</v>
          </cell>
          <cell r="J122">
            <v>35.5</v>
          </cell>
          <cell r="K122">
            <v>87.4</v>
          </cell>
          <cell r="L122">
            <v>280</v>
          </cell>
          <cell r="N122">
            <v>4.2</v>
          </cell>
          <cell r="O122">
            <v>18</v>
          </cell>
          <cell r="P122">
            <v>13</v>
          </cell>
          <cell r="Q122">
            <v>77</v>
          </cell>
          <cell r="R122">
            <v>0.7</v>
          </cell>
          <cell r="Y122">
            <v>59</v>
          </cell>
          <cell r="Z122">
            <v>16</v>
          </cell>
          <cell r="AC122">
            <v>12.36</v>
          </cell>
          <cell r="AD122">
            <v>8.6999999999999993</v>
          </cell>
          <cell r="AE122">
            <v>138</v>
          </cell>
          <cell r="AF122">
            <v>4.4000000000000004</v>
          </cell>
          <cell r="AG122">
            <v>97</v>
          </cell>
          <cell r="AH122">
            <v>9.4</v>
          </cell>
          <cell r="AJ122">
            <v>4.4000000000000004</v>
          </cell>
          <cell r="AW122">
            <v>97</v>
          </cell>
          <cell r="AX122">
            <v>29.3</v>
          </cell>
          <cell r="AY122">
            <v>33.5</v>
          </cell>
          <cell r="AZ122">
            <v>13.2</v>
          </cell>
          <cell r="BI122">
            <v>0.73</v>
          </cell>
          <cell r="BK122">
            <v>1.3</v>
          </cell>
          <cell r="BN122">
            <v>72.881355932203391</v>
          </cell>
          <cell r="BQ122">
            <v>107</v>
          </cell>
          <cell r="BT122" t="str">
            <v>邱垂芃</v>
          </cell>
          <cell r="BU122">
            <v>86.8</v>
          </cell>
          <cell r="BV122">
            <v>84.45</v>
          </cell>
          <cell r="BW122">
            <v>84.5</v>
          </cell>
          <cell r="BX122">
            <v>2.7218934911242571E-2</v>
          </cell>
          <cell r="BY122">
            <v>4.16</v>
          </cell>
          <cell r="BZ122">
            <v>44</v>
          </cell>
          <cell r="CA122">
            <v>1.5207740770376146</v>
          </cell>
        </row>
        <row r="123">
          <cell r="D123" t="str">
            <v>陳複華</v>
          </cell>
          <cell r="E123" t="str">
            <v>U320</v>
          </cell>
          <cell r="F123">
            <v>1120405</v>
          </cell>
          <cell r="G123">
            <v>7.32</v>
          </cell>
          <cell r="H123">
            <v>3.46</v>
          </cell>
          <cell r="I123">
            <v>10.7</v>
          </cell>
          <cell r="J123">
            <v>32.5</v>
          </cell>
          <cell r="K123">
            <v>93.9</v>
          </cell>
          <cell r="L123">
            <v>230</v>
          </cell>
          <cell r="N123">
            <v>3.7</v>
          </cell>
          <cell r="O123">
            <v>15</v>
          </cell>
          <cell r="P123">
            <v>13</v>
          </cell>
          <cell r="Q123">
            <v>66</v>
          </cell>
          <cell r="R123">
            <v>0.6</v>
          </cell>
          <cell r="Y123">
            <v>91</v>
          </cell>
          <cell r="Z123">
            <v>24</v>
          </cell>
          <cell r="AC123">
            <v>9.2799999999999994</v>
          </cell>
          <cell r="AD123">
            <v>1.9</v>
          </cell>
          <cell r="AE123">
            <v>138</v>
          </cell>
          <cell r="AF123">
            <v>5.0999999999999996</v>
          </cell>
          <cell r="AG123">
            <v>99</v>
          </cell>
          <cell r="AH123">
            <v>9.1999999999999993</v>
          </cell>
          <cell r="AJ123">
            <v>5.9</v>
          </cell>
          <cell r="AW123">
            <v>99</v>
          </cell>
          <cell r="AX123">
            <v>30.9</v>
          </cell>
          <cell r="AY123">
            <v>32.9</v>
          </cell>
          <cell r="AZ123">
            <v>14.5</v>
          </cell>
          <cell r="BI123">
            <v>0.74</v>
          </cell>
          <cell r="BK123">
            <v>1.33</v>
          </cell>
          <cell r="BN123">
            <v>73.626373626373635</v>
          </cell>
          <cell r="BQ123">
            <v>147</v>
          </cell>
          <cell r="BT123" t="str">
            <v>陳複華</v>
          </cell>
          <cell r="BU123">
            <v>81.599999999999994</v>
          </cell>
          <cell r="BV123">
            <v>79.2</v>
          </cell>
          <cell r="BW123">
            <v>79.400000000000006</v>
          </cell>
          <cell r="BX123">
            <v>2.7707808564231592E-2</v>
          </cell>
          <cell r="BY123">
            <v>4</v>
          </cell>
          <cell r="BZ123">
            <v>44</v>
          </cell>
          <cell r="CA123">
            <v>1.5553954414368463</v>
          </cell>
        </row>
        <row r="124">
          <cell r="D124" t="str">
            <v>葉佐乾</v>
          </cell>
          <cell r="E124" t="str">
            <v>U321</v>
          </cell>
          <cell r="F124">
            <v>1120405</v>
          </cell>
          <cell r="G124">
            <v>6.83</v>
          </cell>
          <cell r="H124">
            <v>3.16</v>
          </cell>
          <cell r="I124">
            <v>10.199999999999999</v>
          </cell>
          <cell r="J124">
            <v>31.4</v>
          </cell>
          <cell r="K124">
            <v>99.4</v>
          </cell>
          <cell r="L124">
            <v>186</v>
          </cell>
          <cell r="N124">
            <v>3.9</v>
          </cell>
          <cell r="O124">
            <v>17</v>
          </cell>
          <cell r="P124">
            <v>9</v>
          </cell>
          <cell r="Q124">
            <v>111</v>
          </cell>
          <cell r="R124">
            <v>0.7</v>
          </cell>
          <cell r="Y124">
            <v>71</v>
          </cell>
          <cell r="Z124">
            <v>21</v>
          </cell>
          <cell r="AC124">
            <v>10.25</v>
          </cell>
          <cell r="AD124">
            <v>5.4</v>
          </cell>
          <cell r="AE124">
            <v>137</v>
          </cell>
          <cell r="AF124">
            <v>5.4</v>
          </cell>
          <cell r="AH124">
            <v>9</v>
          </cell>
          <cell r="AJ124">
            <v>4.4000000000000004</v>
          </cell>
          <cell r="AX124">
            <v>32.299999999999997</v>
          </cell>
          <cell r="AY124">
            <v>32.5</v>
          </cell>
          <cell r="AZ124">
            <v>12.7</v>
          </cell>
          <cell r="BI124">
            <v>0.7</v>
          </cell>
          <cell r="BK124">
            <v>1.22</v>
          </cell>
          <cell r="BN124">
            <v>70.422535211267601</v>
          </cell>
          <cell r="BQ124" t="str">
            <v/>
          </cell>
          <cell r="BT124" t="str">
            <v>葉佐乾</v>
          </cell>
          <cell r="BU124">
            <v>81.599999999999994</v>
          </cell>
          <cell r="BV124">
            <v>79</v>
          </cell>
          <cell r="BW124">
            <v>78.599999999999994</v>
          </cell>
          <cell r="BX124">
            <v>3.8167938931297711E-2</v>
          </cell>
          <cell r="BY124">
            <v>4</v>
          </cell>
          <cell r="BZ124">
            <v>44</v>
          </cell>
          <cell r="CA124">
            <v>1.4302354722226467</v>
          </cell>
        </row>
        <row r="125">
          <cell r="D125" t="str">
            <v>詹君萍</v>
          </cell>
          <cell r="E125" t="str">
            <v>U322</v>
          </cell>
          <cell r="F125">
            <v>1120405</v>
          </cell>
          <cell r="G125">
            <v>5.94</v>
          </cell>
          <cell r="H125">
            <v>3.82</v>
          </cell>
          <cell r="I125">
            <v>11.8</v>
          </cell>
          <cell r="J125">
            <v>35.6</v>
          </cell>
          <cell r="K125">
            <v>93.2</v>
          </cell>
          <cell r="L125">
            <v>229</v>
          </cell>
          <cell r="N125">
            <v>3.9</v>
          </cell>
          <cell r="O125">
            <v>13</v>
          </cell>
          <cell r="P125">
            <v>11</v>
          </cell>
          <cell r="Q125">
            <v>56</v>
          </cell>
          <cell r="R125">
            <v>0.6</v>
          </cell>
          <cell r="Y125">
            <v>90</v>
          </cell>
          <cell r="Z125">
            <v>20</v>
          </cell>
          <cell r="AC125">
            <v>11.36</v>
          </cell>
          <cell r="AD125">
            <v>8.4</v>
          </cell>
          <cell r="AE125">
            <v>140</v>
          </cell>
          <cell r="AF125">
            <v>4.5999999999999996</v>
          </cell>
          <cell r="AH125">
            <v>9.3000000000000007</v>
          </cell>
          <cell r="AJ125">
            <v>7.6</v>
          </cell>
          <cell r="AX125">
            <v>30.9</v>
          </cell>
          <cell r="AY125">
            <v>33.1</v>
          </cell>
          <cell r="AZ125">
            <v>14</v>
          </cell>
          <cell r="BI125">
            <v>0.78</v>
          </cell>
          <cell r="BK125">
            <v>1.5</v>
          </cell>
          <cell r="BN125">
            <v>77.777777777777786</v>
          </cell>
          <cell r="BQ125" t="str">
            <v/>
          </cell>
          <cell r="BT125" t="str">
            <v>詹君萍</v>
          </cell>
          <cell r="BU125">
            <v>62.9</v>
          </cell>
          <cell r="BV125">
            <v>60.4</v>
          </cell>
          <cell r="BW125">
            <v>60</v>
          </cell>
          <cell r="BX125">
            <v>4.8333333333333311E-2</v>
          </cell>
          <cell r="BY125">
            <v>4</v>
          </cell>
          <cell r="BZ125">
            <v>44</v>
          </cell>
          <cell r="CA125">
            <v>1.7929324247086484</v>
          </cell>
        </row>
        <row r="126">
          <cell r="D126" t="str">
            <v>游勝義</v>
          </cell>
          <cell r="E126" t="str">
            <v>U329</v>
          </cell>
          <cell r="F126">
            <v>1120405</v>
          </cell>
          <cell r="G126">
            <v>3.14</v>
          </cell>
          <cell r="H126">
            <v>3.75</v>
          </cell>
          <cell r="I126">
            <v>12.2</v>
          </cell>
          <cell r="J126">
            <v>34.700000000000003</v>
          </cell>
          <cell r="K126">
            <v>92.5</v>
          </cell>
          <cell r="L126">
            <v>46</v>
          </cell>
          <cell r="N126">
            <v>4.0999999999999996</v>
          </cell>
          <cell r="O126">
            <v>19</v>
          </cell>
          <cell r="P126">
            <v>22</v>
          </cell>
          <cell r="Q126">
            <v>132</v>
          </cell>
          <cell r="R126">
            <v>0.8</v>
          </cell>
          <cell r="Y126">
            <v>64</v>
          </cell>
          <cell r="Z126">
            <v>17</v>
          </cell>
          <cell r="AC126">
            <v>12.23</v>
          </cell>
          <cell r="AD126">
            <v>6.1</v>
          </cell>
          <cell r="AE126">
            <v>138</v>
          </cell>
          <cell r="AF126">
            <v>3.9</v>
          </cell>
          <cell r="AG126">
            <v>98</v>
          </cell>
          <cell r="AH126">
            <v>7.8</v>
          </cell>
          <cell r="AJ126">
            <v>4</v>
          </cell>
          <cell r="AW126">
            <v>98</v>
          </cell>
          <cell r="AX126">
            <v>32.5</v>
          </cell>
          <cell r="AY126">
            <v>35.200000000000003</v>
          </cell>
          <cell r="AZ126">
            <v>13.1</v>
          </cell>
          <cell r="BI126">
            <v>0.73</v>
          </cell>
          <cell r="BK126">
            <v>1.33</v>
          </cell>
          <cell r="BN126">
            <v>73.4375</v>
          </cell>
          <cell r="BQ126">
            <v>250</v>
          </cell>
          <cell r="BT126" t="str">
            <v>游勝義</v>
          </cell>
          <cell r="BU126">
            <v>67.55</v>
          </cell>
          <cell r="BV126">
            <v>64.7</v>
          </cell>
          <cell r="BW126">
            <v>64.8</v>
          </cell>
          <cell r="BX126">
            <v>4.2438271604938273E-2</v>
          </cell>
          <cell r="BY126">
            <v>4</v>
          </cell>
          <cell r="BZ126">
            <v>44</v>
          </cell>
          <cell r="CA126">
            <v>1.5892836179204748</v>
          </cell>
        </row>
        <row r="127">
          <cell r="D127" t="str">
            <v>謝勝隆</v>
          </cell>
          <cell r="E127" t="str">
            <v>U212</v>
          </cell>
          <cell r="F127">
            <v>1120405</v>
          </cell>
          <cell r="G127">
            <v>6.93</v>
          </cell>
          <cell r="H127">
            <v>3.15</v>
          </cell>
          <cell r="I127">
            <v>9.8000000000000007</v>
          </cell>
          <cell r="J127">
            <v>30.2</v>
          </cell>
          <cell r="K127">
            <v>95.9</v>
          </cell>
          <cell r="L127">
            <v>127</v>
          </cell>
          <cell r="N127">
            <v>4</v>
          </cell>
          <cell r="O127">
            <v>12</v>
          </cell>
          <cell r="P127">
            <v>17</v>
          </cell>
          <cell r="Q127">
            <v>54</v>
          </cell>
          <cell r="R127">
            <v>0.8</v>
          </cell>
          <cell r="Y127">
            <v>66</v>
          </cell>
          <cell r="Z127">
            <v>21</v>
          </cell>
          <cell r="AC127">
            <v>9.4600000000000009</v>
          </cell>
          <cell r="AD127">
            <v>6.4</v>
          </cell>
          <cell r="AE127">
            <v>134</v>
          </cell>
          <cell r="AF127">
            <v>4.3</v>
          </cell>
          <cell r="AG127">
            <v>97</v>
          </cell>
          <cell r="AH127">
            <v>9.1999999999999993</v>
          </cell>
          <cell r="AJ127">
            <v>4.8</v>
          </cell>
          <cell r="AW127">
            <v>97</v>
          </cell>
          <cell r="AX127">
            <v>31.1</v>
          </cell>
          <cell r="AY127">
            <v>32.5</v>
          </cell>
          <cell r="AZ127">
            <v>14.1</v>
          </cell>
          <cell r="BI127">
            <v>0.68</v>
          </cell>
          <cell r="BK127">
            <v>1.1499999999999999</v>
          </cell>
          <cell r="BN127">
            <v>68.181818181818187</v>
          </cell>
          <cell r="BQ127">
            <v>178</v>
          </cell>
          <cell r="BT127" t="str">
            <v>謝勝隆</v>
          </cell>
          <cell r="BU127">
            <v>74</v>
          </cell>
          <cell r="BV127">
            <v>69.599999999999994</v>
          </cell>
          <cell r="BW127">
            <v>68.5</v>
          </cell>
          <cell r="BX127">
            <v>8.0291970802919707E-2</v>
          </cell>
          <cell r="BY127">
            <v>4</v>
          </cell>
          <cell r="BZ127">
            <v>44</v>
          </cell>
          <cell r="CA127">
            <v>1.4335992066110301</v>
          </cell>
        </row>
        <row r="128">
          <cell r="D128" t="str">
            <v>楊張秀緞</v>
          </cell>
          <cell r="E128" t="str">
            <v>U213</v>
          </cell>
          <cell r="F128">
            <v>1120403</v>
          </cell>
          <cell r="G128">
            <v>4.8099999999999996</v>
          </cell>
          <cell r="H128">
            <v>3.9</v>
          </cell>
          <cell r="I128">
            <v>9.6</v>
          </cell>
          <cell r="J128">
            <v>31.4</v>
          </cell>
          <cell r="K128">
            <v>80.5</v>
          </cell>
          <cell r="L128">
            <v>172</v>
          </cell>
          <cell r="N128">
            <v>3.5</v>
          </cell>
          <cell r="O128">
            <v>17</v>
          </cell>
          <cell r="P128">
            <v>6</v>
          </cell>
          <cell r="Q128">
            <v>84</v>
          </cell>
          <cell r="R128">
            <v>0.6</v>
          </cell>
          <cell r="Y128">
            <v>50</v>
          </cell>
          <cell r="Z128">
            <v>15</v>
          </cell>
          <cell r="AC128">
            <v>6.49</v>
          </cell>
          <cell r="AD128">
            <v>7.2</v>
          </cell>
          <cell r="AE128">
            <v>138</v>
          </cell>
          <cell r="AF128">
            <v>4.5</v>
          </cell>
          <cell r="AH128">
            <v>9.1</v>
          </cell>
          <cell r="AJ128">
            <v>3.8</v>
          </cell>
          <cell r="AX128">
            <v>24.6</v>
          </cell>
          <cell r="AY128">
            <v>30.6</v>
          </cell>
          <cell r="AZ128">
            <v>18.2</v>
          </cell>
          <cell r="BI128">
            <v>0.7</v>
          </cell>
          <cell r="BK128">
            <v>1.2</v>
          </cell>
          <cell r="BN128">
            <v>70</v>
          </cell>
          <cell r="BQ128" t="str">
            <v/>
          </cell>
          <cell r="BT128" t="str">
            <v>楊張秀緞</v>
          </cell>
          <cell r="BU128">
            <v>44.65</v>
          </cell>
          <cell r="BV128">
            <v>43.25</v>
          </cell>
          <cell r="BW128">
            <v>42.3</v>
          </cell>
          <cell r="BX128">
            <v>5.5555555555555594E-2</v>
          </cell>
          <cell r="BY128">
            <v>3.5</v>
          </cell>
          <cell r="BZ128">
            <v>44</v>
          </cell>
          <cell r="CA128">
            <v>1.3974445421659087</v>
          </cell>
        </row>
        <row r="129">
          <cell r="D129" t="str">
            <v>蔡斐萍</v>
          </cell>
          <cell r="E129" t="str">
            <v>U215</v>
          </cell>
          <cell r="F129">
            <v>1120405</v>
          </cell>
          <cell r="G129">
            <v>4.13</v>
          </cell>
          <cell r="H129">
            <v>4.51</v>
          </cell>
          <cell r="I129">
            <v>12.9</v>
          </cell>
          <cell r="J129">
            <v>39.700000000000003</v>
          </cell>
          <cell r="K129">
            <v>88</v>
          </cell>
          <cell r="L129">
            <v>161</v>
          </cell>
          <cell r="N129">
            <v>3.9</v>
          </cell>
          <cell r="O129">
            <v>15</v>
          </cell>
          <cell r="P129">
            <v>10</v>
          </cell>
          <cell r="Q129">
            <v>54</v>
          </cell>
          <cell r="R129">
            <v>0.6</v>
          </cell>
          <cell r="Y129">
            <v>58</v>
          </cell>
          <cell r="Z129">
            <v>12</v>
          </cell>
          <cell r="AC129">
            <v>8.08</v>
          </cell>
          <cell r="AD129">
            <v>6.4</v>
          </cell>
          <cell r="AE129">
            <v>142</v>
          </cell>
          <cell r="AF129">
            <v>4.5</v>
          </cell>
          <cell r="AG129">
            <v>100</v>
          </cell>
          <cell r="AH129">
            <v>9.6999999999999993</v>
          </cell>
          <cell r="AJ129">
            <v>7</v>
          </cell>
          <cell r="AW129">
            <v>100</v>
          </cell>
          <cell r="AX129">
            <v>28.6</v>
          </cell>
          <cell r="AY129">
            <v>32.5</v>
          </cell>
          <cell r="AZ129">
            <v>14.2</v>
          </cell>
          <cell r="BI129">
            <v>0.79</v>
          </cell>
          <cell r="BK129">
            <v>1.58</v>
          </cell>
          <cell r="BN129">
            <v>79.310344827586206</v>
          </cell>
          <cell r="BQ129">
            <v>174</v>
          </cell>
          <cell r="BT129" t="str">
            <v>蔡斐萍</v>
          </cell>
          <cell r="BU129">
            <v>70.3</v>
          </cell>
          <cell r="BV129">
            <v>68.3</v>
          </cell>
          <cell r="BW129">
            <v>68.2</v>
          </cell>
          <cell r="BX129">
            <v>3.0791788856304899E-2</v>
          </cell>
          <cell r="BY129">
            <v>4</v>
          </cell>
          <cell r="BZ129">
            <v>44</v>
          </cell>
          <cell r="CA129">
            <v>1.8394862956909495</v>
          </cell>
        </row>
        <row r="130">
          <cell r="D130" t="str">
            <v>呂維義</v>
          </cell>
          <cell r="E130" t="str">
            <v>U216</v>
          </cell>
          <cell r="F130">
            <v>1120405</v>
          </cell>
          <cell r="G130">
            <v>4.09</v>
          </cell>
          <cell r="H130">
            <v>3.02</v>
          </cell>
          <cell r="I130">
            <v>10</v>
          </cell>
          <cell r="J130">
            <v>29.7</v>
          </cell>
          <cell r="K130">
            <v>98.3</v>
          </cell>
          <cell r="L130">
            <v>129</v>
          </cell>
          <cell r="N130">
            <v>4.2</v>
          </cell>
          <cell r="O130">
            <v>15</v>
          </cell>
          <cell r="P130">
            <v>13</v>
          </cell>
          <cell r="Q130">
            <v>52</v>
          </cell>
          <cell r="R130">
            <v>0.7</v>
          </cell>
          <cell r="Y130">
            <v>87</v>
          </cell>
          <cell r="Z130">
            <v>17</v>
          </cell>
          <cell r="AC130">
            <v>8</v>
          </cell>
          <cell r="AD130">
            <v>7.2</v>
          </cell>
          <cell r="AE130">
            <v>140</v>
          </cell>
          <cell r="AF130">
            <v>5</v>
          </cell>
          <cell r="AH130">
            <v>9.1999999999999993</v>
          </cell>
          <cell r="AJ130">
            <v>3.3</v>
          </cell>
          <cell r="AX130">
            <v>33.1</v>
          </cell>
          <cell r="AY130">
            <v>33.700000000000003</v>
          </cell>
          <cell r="AZ130">
            <v>13.7</v>
          </cell>
          <cell r="BI130">
            <v>0.8</v>
          </cell>
          <cell r="BK130">
            <v>1.63</v>
          </cell>
          <cell r="BN130">
            <v>80.459770114942529</v>
          </cell>
          <cell r="BQ130" t="str">
            <v/>
          </cell>
          <cell r="BT130" t="str">
            <v>呂維義</v>
          </cell>
          <cell r="BU130">
            <v>61.7</v>
          </cell>
          <cell r="BV130">
            <v>59.4</v>
          </cell>
          <cell r="BW130">
            <v>59.4</v>
          </cell>
          <cell r="BX130">
            <v>3.8720538720538794E-2</v>
          </cell>
          <cell r="BY130">
            <v>4</v>
          </cell>
          <cell r="BZ130">
            <v>44</v>
          </cell>
          <cell r="CA130">
            <v>1.9399408947088479</v>
          </cell>
        </row>
        <row r="131">
          <cell r="D131" t="str">
            <v>黃雅玲</v>
          </cell>
          <cell r="E131" t="str">
            <v>U217</v>
          </cell>
          <cell r="F131">
            <v>1120405</v>
          </cell>
          <cell r="G131">
            <v>8.7799999999999994</v>
          </cell>
          <cell r="H131">
            <v>5.08</v>
          </cell>
          <cell r="I131">
            <v>10.5</v>
          </cell>
          <cell r="J131">
            <v>33.6</v>
          </cell>
          <cell r="K131">
            <v>66.099999999999994</v>
          </cell>
          <cell r="L131">
            <v>278</v>
          </cell>
          <cell r="N131">
            <v>3.7</v>
          </cell>
          <cell r="O131">
            <v>9</v>
          </cell>
          <cell r="P131">
            <v>7</v>
          </cell>
          <cell r="Q131">
            <v>51</v>
          </cell>
          <cell r="R131">
            <v>0.7</v>
          </cell>
          <cell r="Y131">
            <v>82</v>
          </cell>
          <cell r="Z131">
            <v>25</v>
          </cell>
          <cell r="AC131">
            <v>10.35</v>
          </cell>
          <cell r="AD131">
            <v>7.6</v>
          </cell>
          <cell r="AE131">
            <v>135</v>
          </cell>
          <cell r="AF131">
            <v>4.5999999999999996</v>
          </cell>
          <cell r="AG131">
            <v>95</v>
          </cell>
          <cell r="AH131">
            <v>9.9</v>
          </cell>
          <cell r="AJ131">
            <v>6.3</v>
          </cell>
          <cell r="AW131">
            <v>95</v>
          </cell>
          <cell r="AX131">
            <v>20.7</v>
          </cell>
          <cell r="AY131">
            <v>31.3</v>
          </cell>
          <cell r="AZ131">
            <v>15.2</v>
          </cell>
          <cell r="BI131">
            <v>0.7</v>
          </cell>
          <cell r="BK131">
            <v>1.19</v>
          </cell>
          <cell r="BN131">
            <v>69.512195121951208</v>
          </cell>
          <cell r="BQ131">
            <v>147</v>
          </cell>
          <cell r="BT131" t="str">
            <v>黃雅玲</v>
          </cell>
          <cell r="BU131">
            <v>102.2</v>
          </cell>
          <cell r="BV131">
            <v>98.4</v>
          </cell>
          <cell r="BW131">
            <v>97.3</v>
          </cell>
          <cell r="BX131">
            <v>5.0359712230215889E-2</v>
          </cell>
          <cell r="BY131">
            <v>4</v>
          </cell>
          <cell r="BZ131">
            <v>44</v>
          </cell>
          <cell r="CA131">
            <v>1.4119937258282071</v>
          </cell>
        </row>
        <row r="132">
          <cell r="D132" t="str">
            <v>楊月枝</v>
          </cell>
          <cell r="E132" t="str">
            <v>U312</v>
          </cell>
          <cell r="F132">
            <v>1120405</v>
          </cell>
          <cell r="G132">
            <v>4.88</v>
          </cell>
          <cell r="H132">
            <v>3.64</v>
          </cell>
          <cell r="I132">
            <v>11</v>
          </cell>
          <cell r="J132">
            <v>34.200000000000003</v>
          </cell>
          <cell r="K132">
            <v>94</v>
          </cell>
          <cell r="L132">
            <v>213</v>
          </cell>
          <cell r="N132">
            <v>3.9</v>
          </cell>
          <cell r="O132">
            <v>19</v>
          </cell>
          <cell r="P132">
            <v>14</v>
          </cell>
          <cell r="Q132">
            <v>96</v>
          </cell>
          <cell r="R132">
            <v>0.4</v>
          </cell>
          <cell r="Y132">
            <v>56</v>
          </cell>
          <cell r="Z132">
            <v>11</v>
          </cell>
          <cell r="AC132">
            <v>9.23</v>
          </cell>
          <cell r="AD132">
            <v>6.1</v>
          </cell>
          <cell r="AE132">
            <v>136</v>
          </cell>
          <cell r="AF132">
            <v>4.7</v>
          </cell>
          <cell r="AH132">
            <v>10.6</v>
          </cell>
          <cell r="AJ132">
            <v>5.9</v>
          </cell>
          <cell r="AX132">
            <v>30.2</v>
          </cell>
          <cell r="AY132">
            <v>32.200000000000003</v>
          </cell>
          <cell r="AZ132">
            <v>13.2</v>
          </cell>
          <cell r="BI132">
            <v>0.8</v>
          </cell>
          <cell r="BK132">
            <v>1.63</v>
          </cell>
          <cell r="BN132">
            <v>80.357142857142861</v>
          </cell>
          <cell r="BQ132" t="str">
            <v/>
          </cell>
          <cell r="BT132" t="str">
            <v>楊月枝</v>
          </cell>
          <cell r="BU132">
            <v>50</v>
          </cell>
          <cell r="BV132">
            <v>47</v>
          </cell>
          <cell r="BW132">
            <v>47</v>
          </cell>
          <cell r="BX132">
            <v>6.3829787234042548E-2</v>
          </cell>
          <cell r="BY132">
            <v>4</v>
          </cell>
          <cell r="BZ132">
            <v>44</v>
          </cell>
          <cell r="CA132">
            <v>2.0167151895283335</v>
          </cell>
        </row>
        <row r="133">
          <cell r="D133" t="str">
            <v>黃金城</v>
          </cell>
          <cell r="E133" t="str">
            <v>U313</v>
          </cell>
          <cell r="F133">
            <v>1120405</v>
          </cell>
          <cell r="G133">
            <v>6.29</v>
          </cell>
          <cell r="H133">
            <v>3.04</v>
          </cell>
          <cell r="I133">
            <v>10.5</v>
          </cell>
          <cell r="J133">
            <v>31.8</v>
          </cell>
          <cell r="K133">
            <v>104.6</v>
          </cell>
          <cell r="L133">
            <v>130</v>
          </cell>
          <cell r="N133">
            <v>3.5</v>
          </cell>
          <cell r="O133">
            <v>14</v>
          </cell>
          <cell r="P133">
            <v>12</v>
          </cell>
          <cell r="Q133">
            <v>68</v>
          </cell>
          <cell r="R133">
            <v>1.2</v>
          </cell>
          <cell r="Y133">
            <v>42</v>
          </cell>
          <cell r="Z133">
            <v>9</v>
          </cell>
          <cell r="AC133">
            <v>9.7200000000000006</v>
          </cell>
          <cell r="AD133">
            <v>4.7</v>
          </cell>
          <cell r="AE133">
            <v>138</v>
          </cell>
          <cell r="AF133">
            <v>3.8</v>
          </cell>
          <cell r="AH133">
            <v>11.5</v>
          </cell>
          <cell r="AJ133">
            <v>5.7</v>
          </cell>
          <cell r="AX133">
            <v>34.5</v>
          </cell>
          <cell r="AY133">
            <v>33</v>
          </cell>
          <cell r="AZ133">
            <v>13.1</v>
          </cell>
          <cell r="BI133">
            <v>0.79</v>
          </cell>
          <cell r="BK133">
            <v>1.54</v>
          </cell>
          <cell r="BN133">
            <v>78.571428571428569</v>
          </cell>
          <cell r="BQ133" t="str">
            <v/>
          </cell>
          <cell r="BT133" t="str">
            <v>黃金城</v>
          </cell>
          <cell r="BU133">
            <v>53.05</v>
          </cell>
          <cell r="BV133">
            <v>51.2</v>
          </cell>
          <cell r="BW133">
            <v>51.2</v>
          </cell>
          <cell r="BX133">
            <v>3.6132812499999889E-2</v>
          </cell>
          <cell r="BY133">
            <v>4</v>
          </cell>
          <cell r="BZ133">
            <v>44</v>
          </cell>
          <cell r="CA133">
            <v>1.8196116047577149</v>
          </cell>
        </row>
        <row r="134">
          <cell r="D134" t="str">
            <v>李忠</v>
          </cell>
          <cell r="E134" t="str">
            <v>U315</v>
          </cell>
          <cell r="F134">
            <v>1120405</v>
          </cell>
          <cell r="G134">
            <v>6.88</v>
          </cell>
          <cell r="H134">
            <v>3.82</v>
          </cell>
          <cell r="I134">
            <v>11.5</v>
          </cell>
          <cell r="J134">
            <v>34.1</v>
          </cell>
          <cell r="K134">
            <v>89.3</v>
          </cell>
          <cell r="L134">
            <v>188</v>
          </cell>
          <cell r="N134">
            <v>4.0999999999999996</v>
          </cell>
          <cell r="O134">
            <v>10</v>
          </cell>
          <cell r="P134">
            <v>18</v>
          </cell>
          <cell r="Q134">
            <v>49</v>
          </cell>
          <cell r="R134">
            <v>0.6</v>
          </cell>
          <cell r="Y134">
            <v>64</v>
          </cell>
          <cell r="Z134">
            <v>19</v>
          </cell>
          <cell r="AC134">
            <v>13.92</v>
          </cell>
          <cell r="AD134">
            <v>6.4</v>
          </cell>
          <cell r="AE134">
            <v>139</v>
          </cell>
          <cell r="AF134">
            <v>4.4000000000000004</v>
          </cell>
          <cell r="AH134">
            <v>9.8000000000000007</v>
          </cell>
          <cell r="AJ134">
            <v>3.7</v>
          </cell>
          <cell r="AX134">
            <v>30.1</v>
          </cell>
          <cell r="AY134">
            <v>33.700000000000003</v>
          </cell>
          <cell r="AZ134">
            <v>12.4</v>
          </cell>
          <cell r="BI134">
            <v>0.7</v>
          </cell>
          <cell r="BK134">
            <v>1.21</v>
          </cell>
          <cell r="BN134">
            <v>70.3125</v>
          </cell>
          <cell r="BQ134" t="str">
            <v/>
          </cell>
          <cell r="BT134" t="str">
            <v>李献忠</v>
          </cell>
          <cell r="BU134">
            <v>69</v>
          </cell>
          <cell r="BV134">
            <v>66.099999999999994</v>
          </cell>
          <cell r="BW134">
            <v>66</v>
          </cell>
          <cell r="BX134">
            <v>4.5454545454545456E-2</v>
          </cell>
          <cell r="BY134">
            <v>4</v>
          </cell>
          <cell r="BZ134">
            <v>44</v>
          </cell>
          <cell r="CA134">
            <v>1.4584022359186364</v>
          </cell>
        </row>
        <row r="135">
          <cell r="D135" t="str">
            <v>侯保良</v>
          </cell>
          <cell r="E135" t="str">
            <v>U310</v>
          </cell>
          <cell r="F135">
            <v>1120404</v>
          </cell>
          <cell r="G135">
            <v>6.12</v>
          </cell>
          <cell r="H135">
            <v>3.31</v>
          </cell>
          <cell r="I135">
            <v>10.4</v>
          </cell>
          <cell r="J135">
            <v>31.8</v>
          </cell>
          <cell r="K135">
            <v>96.1</v>
          </cell>
          <cell r="L135">
            <v>149</v>
          </cell>
          <cell r="N135">
            <v>3.9</v>
          </cell>
          <cell r="O135">
            <v>11</v>
          </cell>
          <cell r="P135">
            <v>12</v>
          </cell>
          <cell r="Q135">
            <v>46</v>
          </cell>
          <cell r="R135">
            <v>0.7</v>
          </cell>
          <cell r="Y135">
            <v>108</v>
          </cell>
          <cell r="Z135">
            <v>25</v>
          </cell>
          <cell r="AC135">
            <v>12.57</v>
          </cell>
          <cell r="AD135">
            <v>9.5</v>
          </cell>
          <cell r="AE135">
            <v>141</v>
          </cell>
          <cell r="AF135">
            <v>6</v>
          </cell>
          <cell r="AH135">
            <v>7.5</v>
          </cell>
          <cell r="AJ135">
            <v>6.2</v>
          </cell>
          <cell r="AX135">
            <v>31.4</v>
          </cell>
          <cell r="AY135">
            <v>32.700000000000003</v>
          </cell>
          <cell r="AZ135">
            <v>13.3</v>
          </cell>
          <cell r="BI135">
            <v>0.77</v>
          </cell>
          <cell r="BK135">
            <v>1.46</v>
          </cell>
          <cell r="BN135">
            <v>76.851851851851848</v>
          </cell>
          <cell r="BQ135" t="str">
            <v/>
          </cell>
          <cell r="BT135" t="str">
            <v>侯保良</v>
          </cell>
          <cell r="BU135">
            <v>58.45</v>
          </cell>
          <cell r="BV135">
            <v>55.6</v>
          </cell>
          <cell r="BW135">
            <v>55.6</v>
          </cell>
          <cell r="BX135">
            <v>5.1258992805755417E-2</v>
          </cell>
          <cell r="BY135">
            <v>4</v>
          </cell>
          <cell r="BZ135">
            <v>44</v>
          </cell>
          <cell r="CA135">
            <v>1.7755405662592065</v>
          </cell>
        </row>
        <row r="136">
          <cell r="D136" t="str">
            <v>陳信利</v>
          </cell>
          <cell r="E136" t="str">
            <v>U317</v>
          </cell>
          <cell r="F136">
            <v>1120405</v>
          </cell>
          <cell r="G136">
            <v>5.34</v>
          </cell>
          <cell r="H136">
            <v>3.3</v>
          </cell>
          <cell r="I136">
            <v>10.6</v>
          </cell>
          <cell r="J136">
            <v>30.8</v>
          </cell>
          <cell r="K136">
            <v>93.3</v>
          </cell>
          <cell r="L136">
            <v>108</v>
          </cell>
          <cell r="N136">
            <v>4.2</v>
          </cell>
          <cell r="O136">
            <v>10</v>
          </cell>
          <cell r="P136">
            <v>6</v>
          </cell>
          <cell r="Q136">
            <v>42</v>
          </cell>
          <cell r="R136">
            <v>0.6</v>
          </cell>
          <cell r="Y136">
            <v>50</v>
          </cell>
          <cell r="Z136">
            <v>14</v>
          </cell>
          <cell r="AC136">
            <v>11.63</v>
          </cell>
          <cell r="AD136">
            <v>5.3</v>
          </cell>
          <cell r="AE136">
            <v>136</v>
          </cell>
          <cell r="AF136">
            <v>4.7</v>
          </cell>
          <cell r="AG136">
            <v>98</v>
          </cell>
          <cell r="AH136">
            <v>9.6</v>
          </cell>
          <cell r="AJ136">
            <v>4.5</v>
          </cell>
          <cell r="AW136">
            <v>98</v>
          </cell>
          <cell r="AX136">
            <v>32.1</v>
          </cell>
          <cell r="AY136">
            <v>34.4</v>
          </cell>
          <cell r="AZ136">
            <v>11.8</v>
          </cell>
          <cell r="BI136">
            <v>0.72</v>
          </cell>
          <cell r="BK136">
            <v>1.27</v>
          </cell>
          <cell r="BN136">
            <v>72</v>
          </cell>
          <cell r="BQ136">
            <v>277</v>
          </cell>
          <cell r="BT136" t="str">
            <v>陳信利</v>
          </cell>
          <cell r="BU136">
            <v>69.7</v>
          </cell>
          <cell r="BV136">
            <v>65.849999999999994</v>
          </cell>
          <cell r="BW136">
            <v>65.5</v>
          </cell>
          <cell r="BX136">
            <v>6.4122137404580198E-2</v>
          </cell>
          <cell r="BY136">
            <v>4</v>
          </cell>
          <cell r="BZ136">
            <v>44</v>
          </cell>
          <cell r="CA136">
            <v>1.5708944902962745</v>
          </cell>
        </row>
        <row r="137">
          <cell r="D137" t="str">
            <v>張貽權</v>
          </cell>
          <cell r="E137" t="str">
            <v>U203</v>
          </cell>
          <cell r="F137">
            <v>1120405</v>
          </cell>
          <cell r="G137">
            <v>7.66</v>
          </cell>
          <cell r="H137">
            <v>2.85</v>
          </cell>
          <cell r="I137">
            <v>8.6999999999999993</v>
          </cell>
          <cell r="J137">
            <v>26.6</v>
          </cell>
          <cell r="K137">
            <v>93.3</v>
          </cell>
          <cell r="L137">
            <v>328</v>
          </cell>
          <cell r="N137">
            <v>3.8</v>
          </cell>
          <cell r="O137">
            <v>11</v>
          </cell>
          <cell r="P137">
            <v>11</v>
          </cell>
          <cell r="Q137">
            <v>98</v>
          </cell>
          <cell r="R137">
            <v>0.7</v>
          </cell>
          <cell r="Y137">
            <v>68</v>
          </cell>
          <cell r="Z137">
            <v>17</v>
          </cell>
          <cell r="AC137">
            <v>9.4499999999999993</v>
          </cell>
          <cell r="AD137">
            <v>5.3</v>
          </cell>
          <cell r="AE137">
            <v>139</v>
          </cell>
          <cell r="AF137">
            <v>4.7</v>
          </cell>
          <cell r="AH137">
            <v>9.8000000000000007</v>
          </cell>
          <cell r="AJ137">
            <v>5.8</v>
          </cell>
          <cell r="AX137">
            <v>30.5</v>
          </cell>
          <cell r="AY137">
            <v>32.700000000000003</v>
          </cell>
          <cell r="AZ137">
            <v>14.2</v>
          </cell>
          <cell r="BI137">
            <v>0.75</v>
          </cell>
          <cell r="BK137">
            <v>1.39</v>
          </cell>
          <cell r="BN137">
            <v>75</v>
          </cell>
          <cell r="BQ137" t="str">
            <v/>
          </cell>
          <cell r="BT137" t="str">
            <v>張貽權</v>
          </cell>
          <cell r="BU137">
            <v>58</v>
          </cell>
          <cell r="BV137">
            <v>57.45</v>
          </cell>
          <cell r="BW137">
            <v>58</v>
          </cell>
          <cell r="BX137">
            <v>0</v>
          </cell>
          <cell r="BY137">
            <v>4</v>
          </cell>
          <cell r="BZ137">
            <v>44</v>
          </cell>
          <cell r="CA137">
            <v>1.5531775356012287</v>
          </cell>
        </row>
        <row r="138">
          <cell r="D138" t="str">
            <v>黃榮堂</v>
          </cell>
          <cell r="E138" t="str">
            <v>U518</v>
          </cell>
          <cell r="F138">
            <v>1120404</v>
          </cell>
          <cell r="G138">
            <v>6.12</v>
          </cell>
          <cell r="H138">
            <v>2.69</v>
          </cell>
          <cell r="I138">
            <v>9</v>
          </cell>
          <cell r="J138">
            <v>26.9</v>
          </cell>
          <cell r="K138">
            <v>100</v>
          </cell>
          <cell r="L138">
            <v>216</v>
          </cell>
          <cell r="N138">
            <v>3.5</v>
          </cell>
          <cell r="O138">
            <v>11</v>
          </cell>
          <cell r="P138">
            <v>8</v>
          </cell>
          <cell r="Q138">
            <v>44</v>
          </cell>
          <cell r="R138">
            <v>0.6</v>
          </cell>
          <cell r="Y138">
            <v>106</v>
          </cell>
          <cell r="Z138">
            <v>24</v>
          </cell>
          <cell r="AC138">
            <v>8.77</v>
          </cell>
          <cell r="AD138">
            <v>8.6999999999999993</v>
          </cell>
          <cell r="AE138">
            <v>142</v>
          </cell>
          <cell r="AF138">
            <v>4.4000000000000004</v>
          </cell>
          <cell r="AG138">
            <v>99</v>
          </cell>
          <cell r="AH138">
            <v>9</v>
          </cell>
          <cell r="AJ138">
            <v>4</v>
          </cell>
          <cell r="AW138">
            <v>99</v>
          </cell>
          <cell r="AX138">
            <v>33.5</v>
          </cell>
          <cell r="AY138">
            <v>33.5</v>
          </cell>
          <cell r="AZ138">
            <v>14.2</v>
          </cell>
          <cell r="BI138">
            <v>0.77</v>
          </cell>
          <cell r="BK138">
            <v>1.49</v>
          </cell>
          <cell r="BN138">
            <v>77.358490566037744</v>
          </cell>
          <cell r="BQ138">
            <v>253</v>
          </cell>
          <cell r="BT138" t="str">
            <v>黃榮堂</v>
          </cell>
          <cell r="BU138">
            <v>51.15</v>
          </cell>
          <cell r="BV138">
            <v>49.95</v>
          </cell>
          <cell r="BW138">
            <v>48.8</v>
          </cell>
          <cell r="BX138">
            <v>4.8155737704918065E-2</v>
          </cell>
          <cell r="BY138">
            <v>3.5</v>
          </cell>
          <cell r="BZ138">
            <v>44</v>
          </cell>
          <cell r="CA138">
            <v>1.6944521969502242</v>
          </cell>
        </row>
        <row r="139">
          <cell r="D139" t="str">
            <v>陳宏欣</v>
          </cell>
          <cell r="E139" t="str">
            <v>B127</v>
          </cell>
          <cell r="F139">
            <v>1120405</v>
          </cell>
          <cell r="G139">
            <v>7.24</v>
          </cell>
          <cell r="H139">
            <v>4.18</v>
          </cell>
          <cell r="I139">
            <v>12.3</v>
          </cell>
          <cell r="J139">
            <v>36.700000000000003</v>
          </cell>
          <cell r="K139">
            <v>87.8</v>
          </cell>
          <cell r="L139">
            <v>230</v>
          </cell>
          <cell r="N139">
            <v>4.2</v>
          </cell>
          <cell r="O139">
            <v>16</v>
          </cell>
          <cell r="P139">
            <v>16</v>
          </cell>
          <cell r="Q139">
            <v>108</v>
          </cell>
          <cell r="R139">
            <v>0.8</v>
          </cell>
          <cell r="Y139">
            <v>86</v>
          </cell>
          <cell r="Z139">
            <v>29</v>
          </cell>
          <cell r="AC139">
            <v>11.29</v>
          </cell>
          <cell r="AD139">
            <v>8.3000000000000007</v>
          </cell>
          <cell r="AE139">
            <v>139</v>
          </cell>
          <cell r="AF139">
            <v>4.5</v>
          </cell>
          <cell r="AG139">
            <v>97</v>
          </cell>
          <cell r="AH139">
            <v>9.9</v>
          </cell>
          <cell r="AJ139">
            <v>7.2</v>
          </cell>
          <cell r="AW139">
            <v>97</v>
          </cell>
          <cell r="AX139">
            <v>29.4</v>
          </cell>
          <cell r="AY139">
            <v>33.5</v>
          </cell>
          <cell r="AZ139">
            <v>12.8</v>
          </cell>
          <cell r="BI139">
            <v>0.66</v>
          </cell>
          <cell r="BK139">
            <v>1.0900000000000001</v>
          </cell>
          <cell r="BN139">
            <v>66.279069767441868</v>
          </cell>
          <cell r="BQ139">
            <v>135</v>
          </cell>
          <cell r="BT139" t="str">
            <v>陳宏欣</v>
          </cell>
          <cell r="BU139">
            <v>72.7</v>
          </cell>
          <cell r="BV139">
            <v>70.5</v>
          </cell>
          <cell r="BW139">
            <v>68</v>
          </cell>
          <cell r="BX139">
            <v>6.9117647058823575E-2</v>
          </cell>
          <cell r="BY139">
            <v>4</v>
          </cell>
          <cell r="BZ139">
            <v>44</v>
          </cell>
          <cell r="CA139">
            <v>1.274750243461275</v>
          </cell>
        </row>
        <row r="140">
          <cell r="D140" t="str">
            <v>宋春蘭</v>
          </cell>
          <cell r="E140" t="str">
            <v>B110</v>
          </cell>
          <cell r="F140">
            <v>1120405</v>
          </cell>
          <cell r="G140">
            <v>7.94</v>
          </cell>
          <cell r="H140">
            <v>3.66</v>
          </cell>
          <cell r="I140">
            <v>11</v>
          </cell>
          <cell r="J140">
            <v>35.200000000000003</v>
          </cell>
          <cell r="K140">
            <v>96.2</v>
          </cell>
          <cell r="L140">
            <v>176</v>
          </cell>
          <cell r="N140">
            <v>3.9</v>
          </cell>
          <cell r="O140">
            <v>16</v>
          </cell>
          <cell r="P140">
            <v>19</v>
          </cell>
          <cell r="Q140">
            <v>87</v>
          </cell>
          <cell r="R140">
            <v>0.4</v>
          </cell>
          <cell r="Y140">
            <v>110</v>
          </cell>
          <cell r="Z140">
            <v>28</v>
          </cell>
          <cell r="AC140">
            <v>7.83</v>
          </cell>
          <cell r="AD140">
            <v>7.8</v>
          </cell>
          <cell r="AE140">
            <v>141</v>
          </cell>
          <cell r="AF140">
            <v>5.0999999999999996</v>
          </cell>
          <cell r="AH140">
            <v>8.3000000000000007</v>
          </cell>
          <cell r="AJ140">
            <v>5.9</v>
          </cell>
          <cell r="AX140">
            <v>30.1</v>
          </cell>
          <cell r="AY140">
            <v>31.3</v>
          </cell>
          <cell r="AZ140">
            <v>13.8</v>
          </cell>
          <cell r="BI140">
            <v>0.75</v>
          </cell>
          <cell r="BK140">
            <v>1.37</v>
          </cell>
          <cell r="BN140">
            <v>74.545454545454547</v>
          </cell>
          <cell r="BQ140" t="str">
            <v/>
          </cell>
          <cell r="BT140" t="str">
            <v>宋春蘭</v>
          </cell>
          <cell r="BU140">
            <v>62.25</v>
          </cell>
          <cell r="BV140">
            <v>59.9</v>
          </cell>
          <cell r="BW140">
            <v>59.8</v>
          </cell>
          <cell r="BX140">
            <v>4.0969899665551889E-2</v>
          </cell>
          <cell r="BY140">
            <v>3.75</v>
          </cell>
          <cell r="BZ140">
            <v>44</v>
          </cell>
          <cell r="CA140">
            <v>1.6156531427989462</v>
          </cell>
        </row>
        <row r="141">
          <cell r="D141" t="str">
            <v>陳坤平</v>
          </cell>
          <cell r="E141" t="str">
            <v>B111</v>
          </cell>
          <cell r="F141">
            <v>1120405</v>
          </cell>
          <cell r="G141">
            <v>7.93</v>
          </cell>
          <cell r="H141">
            <v>3.5</v>
          </cell>
          <cell r="I141">
            <v>10.9</v>
          </cell>
          <cell r="J141">
            <v>32.4</v>
          </cell>
          <cell r="K141">
            <v>92.6</v>
          </cell>
          <cell r="L141">
            <v>243</v>
          </cell>
          <cell r="N141">
            <v>4.2</v>
          </cell>
          <cell r="O141">
            <v>24</v>
          </cell>
          <cell r="P141">
            <v>19</v>
          </cell>
          <cell r="Q141">
            <v>69</v>
          </cell>
          <cell r="R141">
            <v>0.7</v>
          </cell>
          <cell r="Y141">
            <v>82</v>
          </cell>
          <cell r="Z141">
            <v>20</v>
          </cell>
          <cell r="AC141">
            <v>8.5399999999999991</v>
          </cell>
          <cell r="AD141">
            <v>9</v>
          </cell>
          <cell r="AE141">
            <v>138</v>
          </cell>
          <cell r="AF141">
            <v>5</v>
          </cell>
          <cell r="AG141">
            <v>99</v>
          </cell>
          <cell r="AH141">
            <v>9.9</v>
          </cell>
          <cell r="AJ141">
            <v>3.5</v>
          </cell>
          <cell r="AW141">
            <v>99</v>
          </cell>
          <cell r="AX141">
            <v>31.1</v>
          </cell>
          <cell r="AY141">
            <v>33.6</v>
          </cell>
          <cell r="AZ141">
            <v>13.1</v>
          </cell>
          <cell r="BI141">
            <v>0.76</v>
          </cell>
          <cell r="BK141">
            <v>1.41</v>
          </cell>
          <cell r="BN141">
            <v>75.609756097560975</v>
          </cell>
          <cell r="BQ141">
            <v>128</v>
          </cell>
          <cell r="BT141" t="str">
            <v>陳坤平</v>
          </cell>
          <cell r="BU141">
            <v>72.2</v>
          </cell>
          <cell r="BV141">
            <v>69.900000000000006</v>
          </cell>
          <cell r="BW141">
            <v>70</v>
          </cell>
          <cell r="BX141">
            <v>3.1428571428571472E-2</v>
          </cell>
          <cell r="BY141">
            <v>4</v>
          </cell>
          <cell r="BZ141">
            <v>44</v>
          </cell>
          <cell r="CA141">
            <v>1.6551569911501194</v>
          </cell>
        </row>
        <row r="142">
          <cell r="D142" t="str">
            <v>邱游梅</v>
          </cell>
          <cell r="E142" t="str">
            <v>B112</v>
          </cell>
          <cell r="F142">
            <v>1120405</v>
          </cell>
          <cell r="G142">
            <v>5.17</v>
          </cell>
          <cell r="H142">
            <v>3.27</v>
          </cell>
          <cell r="I142">
            <v>11</v>
          </cell>
          <cell r="J142">
            <v>32.799999999999997</v>
          </cell>
          <cell r="K142">
            <v>100.3</v>
          </cell>
          <cell r="L142">
            <v>176</v>
          </cell>
          <cell r="N142">
            <v>3.8</v>
          </cell>
          <cell r="O142">
            <v>21</v>
          </cell>
          <cell r="P142">
            <v>14</v>
          </cell>
          <cell r="Q142">
            <v>78</v>
          </cell>
          <cell r="R142">
            <v>0.5</v>
          </cell>
          <cell r="Y142">
            <v>95</v>
          </cell>
          <cell r="Z142">
            <v>15</v>
          </cell>
          <cell r="AC142">
            <v>8.1199999999999992</v>
          </cell>
          <cell r="AD142">
            <v>5.8</v>
          </cell>
          <cell r="AE142">
            <v>136</v>
          </cell>
          <cell r="AF142">
            <v>5.4</v>
          </cell>
          <cell r="AH142">
            <v>9.1</v>
          </cell>
          <cell r="AJ142">
            <v>5.0999999999999996</v>
          </cell>
          <cell r="AX142">
            <v>33.6</v>
          </cell>
          <cell r="AY142">
            <v>33.5</v>
          </cell>
          <cell r="AZ142">
            <v>13.4</v>
          </cell>
          <cell r="BI142">
            <v>0.84</v>
          </cell>
          <cell r="BK142">
            <v>1.85</v>
          </cell>
          <cell r="BN142">
            <v>84.210526315789465</v>
          </cell>
          <cell r="BQ142" t="str">
            <v/>
          </cell>
          <cell r="BT142" t="str">
            <v>邱游梅</v>
          </cell>
          <cell r="BU142">
            <v>49.7</v>
          </cell>
          <cell r="BV142">
            <v>48</v>
          </cell>
          <cell r="BW142">
            <v>48</v>
          </cell>
          <cell r="BX142">
            <v>3.5416666666666728E-2</v>
          </cell>
          <cell r="BY142">
            <v>4</v>
          </cell>
          <cell r="BZ142">
            <v>44</v>
          </cell>
          <cell r="CA142">
            <v>2.1944034413236695</v>
          </cell>
        </row>
        <row r="143">
          <cell r="D143" t="str">
            <v>楊江南</v>
          </cell>
          <cell r="E143" t="str">
            <v>B207</v>
          </cell>
          <cell r="F143">
            <v>1120405</v>
          </cell>
          <cell r="G143">
            <v>5.05</v>
          </cell>
          <cell r="H143">
            <v>3.55</v>
          </cell>
          <cell r="I143">
            <v>11.5</v>
          </cell>
          <cell r="J143">
            <v>33.799999999999997</v>
          </cell>
          <cell r="K143">
            <v>95.2</v>
          </cell>
          <cell r="L143">
            <v>151</v>
          </cell>
          <cell r="N143">
            <v>4.3</v>
          </cell>
          <cell r="O143">
            <v>16</v>
          </cell>
          <cell r="P143">
            <v>5</v>
          </cell>
          <cell r="Q143">
            <v>47</v>
          </cell>
          <cell r="R143">
            <v>0.8</v>
          </cell>
          <cell r="Y143">
            <v>84</v>
          </cell>
          <cell r="Z143">
            <v>19</v>
          </cell>
          <cell r="AC143">
            <v>10.44</v>
          </cell>
          <cell r="AD143">
            <v>7.9</v>
          </cell>
          <cell r="AE143">
            <v>138</v>
          </cell>
          <cell r="AF143">
            <v>5.5</v>
          </cell>
          <cell r="AH143">
            <v>8.8000000000000007</v>
          </cell>
          <cell r="AJ143">
            <v>6.1</v>
          </cell>
          <cell r="AX143">
            <v>32.4</v>
          </cell>
          <cell r="AY143">
            <v>34</v>
          </cell>
          <cell r="AZ143">
            <v>13.2</v>
          </cell>
          <cell r="BI143">
            <v>0.77</v>
          </cell>
          <cell r="BK143">
            <v>1.49</v>
          </cell>
          <cell r="BN143">
            <v>77.38095238095238</v>
          </cell>
          <cell r="BQ143" t="str">
            <v/>
          </cell>
          <cell r="BT143" t="str">
            <v>楊江南</v>
          </cell>
          <cell r="BU143">
            <v>69.599999999999994</v>
          </cell>
          <cell r="BV143">
            <v>67.900000000000006</v>
          </cell>
          <cell r="BW143">
            <v>68</v>
          </cell>
          <cell r="BX143">
            <v>2.3529411764705799E-2</v>
          </cell>
          <cell r="BY143">
            <v>4</v>
          </cell>
          <cell r="BZ143">
            <v>44</v>
          </cell>
          <cell r="CA143">
            <v>1.7192422260522586</v>
          </cell>
        </row>
        <row r="144">
          <cell r="D144" t="str">
            <v>王吳秀春</v>
          </cell>
          <cell r="E144" t="str">
            <v>B208</v>
          </cell>
          <cell r="F144">
            <v>1120405</v>
          </cell>
          <cell r="G144">
            <v>7.28</v>
          </cell>
          <cell r="H144">
            <v>3.88</v>
          </cell>
          <cell r="I144">
            <v>12.3</v>
          </cell>
          <cell r="J144">
            <v>36.700000000000003</v>
          </cell>
          <cell r="K144">
            <v>94.6</v>
          </cell>
          <cell r="L144">
            <v>175</v>
          </cell>
          <cell r="N144">
            <v>3.8</v>
          </cell>
          <cell r="O144">
            <v>12</v>
          </cell>
          <cell r="P144">
            <v>19</v>
          </cell>
          <cell r="Q144">
            <v>97</v>
          </cell>
          <cell r="R144">
            <v>1.4</v>
          </cell>
          <cell r="Y144">
            <v>79</v>
          </cell>
          <cell r="Z144">
            <v>11</v>
          </cell>
          <cell r="AC144">
            <v>5.67</v>
          </cell>
          <cell r="AD144">
            <v>6.7</v>
          </cell>
          <cell r="AE144">
            <v>139</v>
          </cell>
          <cell r="AF144">
            <v>3.8</v>
          </cell>
          <cell r="AH144">
            <v>12.3</v>
          </cell>
          <cell r="AJ144">
            <v>3.5</v>
          </cell>
          <cell r="AX144">
            <v>31.7</v>
          </cell>
          <cell r="AY144">
            <v>33.5</v>
          </cell>
          <cell r="AZ144">
            <v>12.7</v>
          </cell>
          <cell r="BI144">
            <v>0.86</v>
          </cell>
          <cell r="BK144">
            <v>1.97</v>
          </cell>
          <cell r="BN144">
            <v>86.075949367088612</v>
          </cell>
          <cell r="BQ144" t="str">
            <v/>
          </cell>
          <cell r="BT144" t="str">
            <v>王吳秀春</v>
          </cell>
          <cell r="BU144">
            <v>41.8</v>
          </cell>
          <cell r="BV144">
            <v>41.3</v>
          </cell>
          <cell r="BW144">
            <v>41.3</v>
          </cell>
          <cell r="BX144">
            <v>1.2106537530266345E-2</v>
          </cell>
          <cell r="BY144">
            <v>4</v>
          </cell>
          <cell r="BZ144">
            <v>44</v>
          </cell>
          <cell r="CA144">
            <v>2.275207372834358</v>
          </cell>
        </row>
        <row r="145">
          <cell r="D145" t="str">
            <v>王明仁</v>
          </cell>
          <cell r="E145" t="str">
            <v>B209</v>
          </cell>
          <cell r="F145">
            <v>1120405</v>
          </cell>
          <cell r="G145">
            <v>5.77</v>
          </cell>
          <cell r="H145">
            <v>3.84</v>
          </cell>
          <cell r="I145">
            <v>11.4</v>
          </cell>
          <cell r="J145">
            <v>34.700000000000003</v>
          </cell>
          <cell r="K145">
            <v>90.4</v>
          </cell>
          <cell r="L145">
            <v>185</v>
          </cell>
          <cell r="N145">
            <v>4.0999999999999996</v>
          </cell>
          <cell r="O145">
            <v>19</v>
          </cell>
          <cell r="P145">
            <v>13</v>
          </cell>
          <cell r="Q145">
            <v>83</v>
          </cell>
          <cell r="R145">
            <v>0.5</v>
          </cell>
          <cell r="Y145">
            <v>72</v>
          </cell>
          <cell r="Z145">
            <v>17</v>
          </cell>
          <cell r="AC145">
            <v>10.23</v>
          </cell>
          <cell r="AD145">
            <v>6.3</v>
          </cell>
          <cell r="AE145">
            <v>138</v>
          </cell>
          <cell r="AF145">
            <v>5.2</v>
          </cell>
          <cell r="AH145">
            <v>8.9</v>
          </cell>
          <cell r="AJ145">
            <v>4</v>
          </cell>
          <cell r="AX145">
            <v>29.7</v>
          </cell>
          <cell r="AY145">
            <v>32.9</v>
          </cell>
          <cell r="AZ145">
            <v>13.6</v>
          </cell>
          <cell r="BI145">
            <v>0.76</v>
          </cell>
          <cell r="BK145">
            <v>1.44</v>
          </cell>
          <cell r="BN145">
            <v>76.388888888888886</v>
          </cell>
          <cell r="BQ145" t="str">
            <v/>
          </cell>
          <cell r="BT145" t="str">
            <v>王明仁</v>
          </cell>
          <cell r="BU145">
            <v>56</v>
          </cell>
          <cell r="BV145">
            <v>54.3</v>
          </cell>
          <cell r="BW145">
            <v>54.3</v>
          </cell>
          <cell r="BX145">
            <v>3.1307550644567271E-2</v>
          </cell>
          <cell r="BY145">
            <v>4</v>
          </cell>
          <cell r="BZ145">
            <v>44</v>
          </cell>
          <cell r="CA145">
            <v>1.6884487616905033</v>
          </cell>
        </row>
        <row r="146">
          <cell r="D146" t="str">
            <v>陳許美玉</v>
          </cell>
          <cell r="E146" t="str">
            <v>B211</v>
          </cell>
          <cell r="F146">
            <v>1120405</v>
          </cell>
          <cell r="G146">
            <v>6.18</v>
          </cell>
          <cell r="H146">
            <v>3.53</v>
          </cell>
          <cell r="I146">
            <v>10.7</v>
          </cell>
          <cell r="J146">
            <v>34.299999999999997</v>
          </cell>
          <cell r="K146">
            <v>97.2</v>
          </cell>
          <cell r="L146">
            <v>171</v>
          </cell>
          <cell r="N146">
            <v>3.8</v>
          </cell>
          <cell r="O146">
            <v>20</v>
          </cell>
          <cell r="P146">
            <v>17</v>
          </cell>
          <cell r="Q146">
            <v>46</v>
          </cell>
          <cell r="R146">
            <v>0.7</v>
          </cell>
          <cell r="Y146">
            <v>76</v>
          </cell>
          <cell r="Z146">
            <v>15</v>
          </cell>
          <cell r="AC146">
            <v>6.45</v>
          </cell>
          <cell r="AD146">
            <v>6.1</v>
          </cell>
          <cell r="AE146">
            <v>139</v>
          </cell>
          <cell r="AF146">
            <v>4.8</v>
          </cell>
          <cell r="AG146">
            <v>97</v>
          </cell>
          <cell r="AH146">
            <v>10.1</v>
          </cell>
          <cell r="AJ146">
            <v>4.8</v>
          </cell>
          <cell r="AW146">
            <v>97</v>
          </cell>
          <cell r="AX146">
            <v>30.3</v>
          </cell>
          <cell r="AY146">
            <v>31.2</v>
          </cell>
          <cell r="AZ146">
            <v>14.6</v>
          </cell>
          <cell r="BI146">
            <v>0.8</v>
          </cell>
          <cell r="BK146">
            <v>1.62</v>
          </cell>
          <cell r="BN146">
            <v>80.263157894736835</v>
          </cell>
          <cell r="BQ146">
            <v>144</v>
          </cell>
          <cell r="BT146" t="str">
            <v>陳許美玉</v>
          </cell>
          <cell r="BU146">
            <v>65.400000000000006</v>
          </cell>
          <cell r="BV146">
            <v>63.4</v>
          </cell>
          <cell r="BW146">
            <v>63.2</v>
          </cell>
          <cell r="BX146">
            <v>3.4810126582278528E-2</v>
          </cell>
          <cell r="BY146">
            <v>3.67</v>
          </cell>
          <cell r="BZ146">
            <v>44</v>
          </cell>
          <cell r="CA146">
            <v>1.8881326747746907</v>
          </cell>
        </row>
        <row r="147">
          <cell r="D147" t="str">
            <v>車學俊</v>
          </cell>
          <cell r="F147">
            <v>1120411</v>
          </cell>
          <cell r="G147">
            <v>8.56</v>
          </cell>
          <cell r="H147">
            <v>4.1500000000000004</v>
          </cell>
          <cell r="I147">
            <v>12.4</v>
          </cell>
          <cell r="J147">
            <v>34.6</v>
          </cell>
          <cell r="K147">
            <v>83.4</v>
          </cell>
          <cell r="L147">
            <v>99</v>
          </cell>
          <cell r="N147">
            <v>4.4000000000000004</v>
          </cell>
          <cell r="O147" t="str">
            <v>&lt;5</v>
          </cell>
          <cell r="P147">
            <v>8</v>
          </cell>
          <cell r="Q147">
            <v>86</v>
          </cell>
          <cell r="R147">
            <v>1</v>
          </cell>
          <cell r="Y147">
            <v>123</v>
          </cell>
          <cell r="Z147">
            <v>44</v>
          </cell>
          <cell r="AC147">
            <v>15.4</v>
          </cell>
          <cell r="AD147">
            <v>14.8</v>
          </cell>
          <cell r="AE147">
            <v>134</v>
          </cell>
          <cell r="AF147">
            <v>4.3</v>
          </cell>
          <cell r="AH147">
            <v>9.1999999999999993</v>
          </cell>
          <cell r="AJ147">
            <v>1.9</v>
          </cell>
          <cell r="BN147">
            <v>64.22764227642277</v>
          </cell>
          <cell r="BQ147">
            <v>71</v>
          </cell>
          <cell r="BT147" t="str">
            <v>車學俊</v>
          </cell>
          <cell r="BU147">
            <v>78.5</v>
          </cell>
          <cell r="BV147">
            <v>77</v>
          </cell>
          <cell r="BW147">
            <v>77</v>
          </cell>
          <cell r="BX147">
            <v>1.948051948051948E-2</v>
          </cell>
          <cell r="BY147">
            <v>4</v>
          </cell>
          <cell r="BZ147">
            <v>44</v>
          </cell>
          <cell r="CA147">
            <v>1.175238013914423</v>
          </cell>
        </row>
        <row r="148">
          <cell r="D148" t="str">
            <v>楊文吉</v>
          </cell>
          <cell r="E148" t="str">
            <v>U110</v>
          </cell>
          <cell r="F148">
            <v>1120405</v>
          </cell>
          <cell r="G148">
            <v>5.84</v>
          </cell>
          <cell r="H148">
            <v>3.62</v>
          </cell>
          <cell r="I148">
            <v>11.2</v>
          </cell>
          <cell r="J148">
            <v>33.5</v>
          </cell>
          <cell r="K148">
            <v>92.5</v>
          </cell>
          <cell r="L148">
            <v>264</v>
          </cell>
          <cell r="N148">
            <v>4.0999999999999996</v>
          </cell>
          <cell r="O148">
            <v>9</v>
          </cell>
          <cell r="P148">
            <v>15</v>
          </cell>
          <cell r="Q148">
            <v>31</v>
          </cell>
          <cell r="R148">
            <v>0.7</v>
          </cell>
          <cell r="Y148">
            <v>79</v>
          </cell>
          <cell r="Z148">
            <v>23</v>
          </cell>
          <cell r="AC148">
            <v>8.84</v>
          </cell>
          <cell r="AD148">
            <v>9.3000000000000007</v>
          </cell>
          <cell r="AE148">
            <v>136</v>
          </cell>
          <cell r="AF148">
            <v>4.4000000000000004</v>
          </cell>
          <cell r="AG148">
            <v>96</v>
          </cell>
          <cell r="AH148">
            <v>7.8</v>
          </cell>
          <cell r="AJ148">
            <v>7.7</v>
          </cell>
          <cell r="AW148">
            <v>96</v>
          </cell>
          <cell r="AX148">
            <v>30.9</v>
          </cell>
          <cell r="AY148">
            <v>33.4</v>
          </cell>
          <cell r="AZ148">
            <v>12.5</v>
          </cell>
          <cell r="BI148">
            <v>0.71</v>
          </cell>
          <cell r="BK148">
            <v>1.23</v>
          </cell>
          <cell r="BN148">
            <v>70.886075949367083</v>
          </cell>
          <cell r="BQ148">
            <v>158</v>
          </cell>
          <cell r="BT148" t="str">
            <v>楊文吉</v>
          </cell>
          <cell r="BU148">
            <v>73.45</v>
          </cell>
          <cell r="BV148">
            <v>70.5</v>
          </cell>
          <cell r="BW148">
            <v>71</v>
          </cell>
          <cell r="BX148">
            <v>3.4507042253521164E-2</v>
          </cell>
          <cell r="BY148">
            <v>4</v>
          </cell>
          <cell r="BZ148">
            <v>44</v>
          </cell>
          <cell r="CA148">
            <v>1.4751271627126852</v>
          </cell>
        </row>
        <row r="149">
          <cell r="D149" t="str">
            <v>施文俊</v>
          </cell>
          <cell r="E149" t="str">
            <v>U118</v>
          </cell>
          <cell r="F149">
            <v>1120407</v>
          </cell>
          <cell r="G149">
            <v>6.98</v>
          </cell>
          <cell r="H149">
            <v>2.4</v>
          </cell>
          <cell r="I149">
            <v>7.6</v>
          </cell>
          <cell r="J149">
            <v>22.8</v>
          </cell>
          <cell r="K149">
            <v>95</v>
          </cell>
          <cell r="L149">
            <v>201</v>
          </cell>
          <cell r="N149">
            <v>3.5</v>
          </cell>
          <cell r="O149">
            <v>6</v>
          </cell>
          <cell r="P149">
            <v>5</v>
          </cell>
          <cell r="Q149">
            <v>71</v>
          </cell>
          <cell r="R149">
            <v>0.5</v>
          </cell>
          <cell r="Y149">
            <v>93</v>
          </cell>
          <cell r="Z149">
            <v>25</v>
          </cell>
          <cell r="AC149">
            <v>14.86</v>
          </cell>
          <cell r="AD149">
            <v>9.6</v>
          </cell>
          <cell r="AE149">
            <v>140</v>
          </cell>
          <cell r="AF149">
            <v>4.5999999999999996</v>
          </cell>
          <cell r="AG149">
            <v>97</v>
          </cell>
          <cell r="AH149">
            <v>8.4</v>
          </cell>
          <cell r="AJ149">
            <v>5.6</v>
          </cell>
          <cell r="AW149">
            <v>97</v>
          </cell>
          <cell r="AX149">
            <v>31.7</v>
          </cell>
          <cell r="AY149">
            <v>33.299999999999997</v>
          </cell>
          <cell r="AZ149">
            <v>13.3</v>
          </cell>
          <cell r="BI149">
            <v>0.73</v>
          </cell>
          <cell r="BK149">
            <v>1.31</v>
          </cell>
          <cell r="BN149">
            <v>73.118279569892479</v>
          </cell>
          <cell r="BQ149">
            <v>96</v>
          </cell>
          <cell r="BT149" t="str">
            <v>施文俊</v>
          </cell>
          <cell r="BU149">
            <v>70.5</v>
          </cell>
          <cell r="BV149">
            <v>68.400000000000006</v>
          </cell>
          <cell r="BW149">
            <v>68.5</v>
          </cell>
          <cell r="BX149">
            <v>2.9197080291970802E-2</v>
          </cell>
          <cell r="BY149">
            <v>3.5</v>
          </cell>
          <cell r="BZ149">
            <v>44</v>
          </cell>
          <cell r="CA149">
            <v>1.5176380799763618</v>
          </cell>
        </row>
        <row r="150">
          <cell r="D150" t="str">
            <v>江高貴</v>
          </cell>
          <cell r="E150" t="str">
            <v>U119</v>
          </cell>
          <cell r="F150">
            <v>1120405</v>
          </cell>
          <cell r="G150">
            <v>4.97</v>
          </cell>
          <cell r="H150">
            <v>3.9</v>
          </cell>
          <cell r="I150">
            <v>12</v>
          </cell>
          <cell r="J150">
            <v>35.700000000000003</v>
          </cell>
          <cell r="K150">
            <v>91.5</v>
          </cell>
          <cell r="L150">
            <v>199</v>
          </cell>
          <cell r="N150">
            <v>4.3</v>
          </cell>
          <cell r="O150">
            <v>18</v>
          </cell>
          <cell r="P150">
            <v>17</v>
          </cell>
          <cell r="Q150">
            <v>55</v>
          </cell>
          <cell r="R150">
            <v>0.8</v>
          </cell>
          <cell r="Y150">
            <v>80</v>
          </cell>
          <cell r="Z150">
            <v>22</v>
          </cell>
          <cell r="AC150">
            <v>10.53</v>
          </cell>
          <cell r="AD150">
            <v>6.3</v>
          </cell>
          <cell r="AE150">
            <v>133</v>
          </cell>
          <cell r="AF150">
            <v>4.7</v>
          </cell>
          <cell r="AG150">
            <v>94</v>
          </cell>
          <cell r="AH150">
            <v>9.1999999999999993</v>
          </cell>
          <cell r="AJ150">
            <v>5.3</v>
          </cell>
          <cell r="AW150">
            <v>94</v>
          </cell>
          <cell r="AX150">
            <v>30.8</v>
          </cell>
          <cell r="AY150">
            <v>33.6</v>
          </cell>
          <cell r="AZ150">
            <v>13.2</v>
          </cell>
          <cell r="BI150">
            <v>0.73</v>
          </cell>
          <cell r="BK150">
            <v>1.29</v>
          </cell>
          <cell r="BN150">
            <v>72.5</v>
          </cell>
          <cell r="BQ150">
            <v>127</v>
          </cell>
          <cell r="BT150" t="str">
            <v>江高貴</v>
          </cell>
          <cell r="BU150">
            <v>68.400000000000006</v>
          </cell>
          <cell r="BV150">
            <v>65.8</v>
          </cell>
          <cell r="BW150">
            <v>65.8</v>
          </cell>
          <cell r="BX150">
            <v>3.9513677811550282E-2</v>
          </cell>
          <cell r="BY150">
            <v>4</v>
          </cell>
          <cell r="BZ150">
            <v>44</v>
          </cell>
          <cell r="CA150">
            <v>1.5347166319941725</v>
          </cell>
        </row>
        <row r="151">
          <cell r="D151" t="str">
            <v>林青熥</v>
          </cell>
          <cell r="E151" t="str">
            <v>U121</v>
          </cell>
          <cell r="F151">
            <v>1120405</v>
          </cell>
          <cell r="G151">
            <v>7.15</v>
          </cell>
          <cell r="H151">
            <v>6.41</v>
          </cell>
          <cell r="I151">
            <v>17.3</v>
          </cell>
          <cell r="J151">
            <v>52.9</v>
          </cell>
          <cell r="K151">
            <v>82.5</v>
          </cell>
          <cell r="L151">
            <v>222</v>
          </cell>
          <cell r="N151">
            <v>3.9</v>
          </cell>
          <cell r="O151">
            <v>14</v>
          </cell>
          <cell r="P151">
            <v>16</v>
          </cell>
          <cell r="Q151">
            <v>63</v>
          </cell>
          <cell r="R151">
            <v>0.6</v>
          </cell>
          <cell r="Y151">
            <v>69</v>
          </cell>
          <cell r="Z151">
            <v>19</v>
          </cell>
          <cell r="AC151">
            <v>11.46</v>
          </cell>
          <cell r="AD151">
            <v>8.1</v>
          </cell>
          <cell r="AE151">
            <v>139</v>
          </cell>
          <cell r="AF151">
            <v>4.7</v>
          </cell>
          <cell r="AH151">
            <v>10.7</v>
          </cell>
          <cell r="AJ151">
            <v>6.1</v>
          </cell>
          <cell r="AX151">
            <v>27</v>
          </cell>
          <cell r="AY151">
            <v>32.700000000000003</v>
          </cell>
          <cell r="AZ151">
            <v>14.6</v>
          </cell>
          <cell r="BI151">
            <v>0.72</v>
          </cell>
          <cell r="BK151">
            <v>1.29</v>
          </cell>
          <cell r="BN151">
            <v>72.463768115942031</v>
          </cell>
          <cell r="BQ151" t="str">
            <v/>
          </cell>
          <cell r="BT151" t="str">
            <v>林青熥</v>
          </cell>
          <cell r="BU151">
            <v>76.55</v>
          </cell>
          <cell r="BV151">
            <v>75.2</v>
          </cell>
          <cell r="BW151">
            <v>75.3</v>
          </cell>
          <cell r="BX151">
            <v>1.6600265604249667E-2</v>
          </cell>
          <cell r="BY151">
            <v>4</v>
          </cell>
          <cell r="BZ151">
            <v>44</v>
          </cell>
          <cell r="CA151">
            <v>1.4677107444656061</v>
          </cell>
        </row>
        <row r="152">
          <cell r="D152" t="str">
            <v>李錦濤</v>
          </cell>
          <cell r="E152" t="str">
            <v>U122</v>
          </cell>
          <cell r="F152">
            <v>1120405</v>
          </cell>
          <cell r="G152">
            <v>6.32</v>
          </cell>
          <cell r="H152">
            <v>3.68</v>
          </cell>
          <cell r="I152">
            <v>11.2</v>
          </cell>
          <cell r="J152">
            <v>33.9</v>
          </cell>
          <cell r="K152">
            <v>92.1</v>
          </cell>
          <cell r="L152">
            <v>244</v>
          </cell>
          <cell r="N152">
            <v>3.6</v>
          </cell>
          <cell r="O152">
            <v>26</v>
          </cell>
          <cell r="P152">
            <v>20</v>
          </cell>
          <cell r="Q152">
            <v>129</v>
          </cell>
          <cell r="R152">
            <v>0.8</v>
          </cell>
          <cell r="Y152">
            <v>118</v>
          </cell>
          <cell r="Z152">
            <v>53</v>
          </cell>
          <cell r="AC152">
            <v>8.5299999999999994</v>
          </cell>
          <cell r="AD152">
            <v>8</v>
          </cell>
          <cell r="AE152">
            <v>136</v>
          </cell>
          <cell r="AF152">
            <v>5.5</v>
          </cell>
          <cell r="AG152">
            <v>99</v>
          </cell>
          <cell r="AH152">
            <v>9</v>
          </cell>
          <cell r="AJ152">
            <v>7.7</v>
          </cell>
          <cell r="AW152">
            <v>99</v>
          </cell>
          <cell r="AX152">
            <v>30.4</v>
          </cell>
          <cell r="AY152">
            <v>33</v>
          </cell>
          <cell r="AZ152">
            <v>15.9</v>
          </cell>
          <cell r="BI152">
            <v>0.55000000000000004</v>
          </cell>
          <cell r="BK152">
            <v>0.8</v>
          </cell>
          <cell r="BN152">
            <v>55.084745762711862</v>
          </cell>
          <cell r="BQ152">
            <v>149</v>
          </cell>
          <cell r="BT152" t="str">
            <v>李錦濤</v>
          </cell>
          <cell r="BU152">
            <v>60.75</v>
          </cell>
          <cell r="BV152">
            <v>57.7</v>
          </cell>
          <cell r="BW152">
            <v>57</v>
          </cell>
          <cell r="BX152">
            <v>6.5789473684210523E-2</v>
          </cell>
          <cell r="BY152">
            <v>4</v>
          </cell>
          <cell r="BZ152">
            <v>44</v>
          </cell>
          <cell r="CA152">
            <v>1.0026446774220941</v>
          </cell>
        </row>
        <row r="153">
          <cell r="D153" t="str">
            <v>謝永發</v>
          </cell>
          <cell r="E153" t="str">
            <v>U218</v>
          </cell>
          <cell r="F153">
            <v>1120405</v>
          </cell>
          <cell r="G153">
            <v>4.46</v>
          </cell>
          <cell r="H153">
            <v>4.16</v>
          </cell>
          <cell r="I153">
            <v>13.2</v>
          </cell>
          <cell r="J153">
            <v>39.4</v>
          </cell>
          <cell r="K153">
            <v>94.7</v>
          </cell>
          <cell r="L153">
            <v>124</v>
          </cell>
          <cell r="N153">
            <v>4.0999999999999996</v>
          </cell>
          <cell r="O153">
            <v>17</v>
          </cell>
          <cell r="P153">
            <v>13</v>
          </cell>
          <cell r="Q153">
            <v>52</v>
          </cell>
          <cell r="R153">
            <v>0.8</v>
          </cell>
          <cell r="Y153">
            <v>77</v>
          </cell>
          <cell r="Z153">
            <v>24</v>
          </cell>
          <cell r="AC153">
            <v>10.76</v>
          </cell>
          <cell r="AD153">
            <v>7</v>
          </cell>
          <cell r="AE153">
            <v>138</v>
          </cell>
          <cell r="AF153">
            <v>5.8</v>
          </cell>
          <cell r="AH153">
            <v>9.5</v>
          </cell>
          <cell r="AJ153">
            <v>4.8</v>
          </cell>
          <cell r="AX153">
            <v>31.7</v>
          </cell>
          <cell r="AY153">
            <v>33.5</v>
          </cell>
          <cell r="AZ153">
            <v>12.3</v>
          </cell>
          <cell r="BI153">
            <v>0.69</v>
          </cell>
          <cell r="BK153">
            <v>1.17</v>
          </cell>
          <cell r="BN153">
            <v>68.831168831168839</v>
          </cell>
          <cell r="BQ153" t="str">
            <v/>
          </cell>
          <cell r="BT153" t="str">
            <v>謝永發</v>
          </cell>
          <cell r="BU153">
            <v>70.900000000000006</v>
          </cell>
          <cell r="BV153">
            <v>69.3</v>
          </cell>
          <cell r="BW153">
            <v>69.3</v>
          </cell>
          <cell r="BX153">
            <v>2.3088023088023213E-2</v>
          </cell>
          <cell r="BY153">
            <v>4</v>
          </cell>
          <cell r="BZ153">
            <v>44</v>
          </cell>
          <cell r="CA153">
            <v>1.3412446264656162</v>
          </cell>
        </row>
        <row r="154">
          <cell r="D154" t="str">
            <v>王志雄</v>
          </cell>
          <cell r="E154" t="str">
            <v>U219</v>
          </cell>
          <cell r="F154">
            <v>1120405</v>
          </cell>
          <cell r="G154">
            <v>6.5</v>
          </cell>
          <cell r="H154">
            <v>3.66</v>
          </cell>
          <cell r="I154">
            <v>8.6</v>
          </cell>
          <cell r="J154">
            <v>27.1</v>
          </cell>
          <cell r="K154">
            <v>74</v>
          </cell>
          <cell r="L154">
            <v>171</v>
          </cell>
          <cell r="N154">
            <v>4.0999999999999996</v>
          </cell>
          <cell r="O154">
            <v>10</v>
          </cell>
          <cell r="P154">
            <v>14</v>
          </cell>
          <cell r="Q154">
            <v>63</v>
          </cell>
          <cell r="R154">
            <v>0.6</v>
          </cell>
          <cell r="Y154">
            <v>76</v>
          </cell>
          <cell r="Z154">
            <v>24</v>
          </cell>
          <cell r="AC154">
            <v>10.74</v>
          </cell>
          <cell r="AD154">
            <v>8.4</v>
          </cell>
          <cell r="AE154">
            <v>137</v>
          </cell>
          <cell r="AF154">
            <v>6.3</v>
          </cell>
          <cell r="AG154">
            <v>98</v>
          </cell>
          <cell r="AH154">
            <v>8.9</v>
          </cell>
          <cell r="AJ154">
            <v>3.9</v>
          </cell>
          <cell r="AW154">
            <v>98</v>
          </cell>
          <cell r="AX154">
            <v>23.5</v>
          </cell>
          <cell r="AY154">
            <v>31.7</v>
          </cell>
          <cell r="AZ154">
            <v>15.5</v>
          </cell>
          <cell r="BI154">
            <v>0.68</v>
          </cell>
          <cell r="BK154">
            <v>1.1499999999999999</v>
          </cell>
          <cell r="BN154">
            <v>68.421052631578945</v>
          </cell>
          <cell r="BQ154">
            <v>141</v>
          </cell>
          <cell r="BT154" t="str">
            <v>王志雄</v>
          </cell>
          <cell r="BU154">
            <v>57.95</v>
          </cell>
          <cell r="BV154">
            <v>55.1</v>
          </cell>
          <cell r="BW154">
            <v>54.8</v>
          </cell>
          <cell r="BX154">
            <v>5.7481751824817622E-2</v>
          </cell>
          <cell r="BY154">
            <v>3.83</v>
          </cell>
          <cell r="BZ154">
            <v>44</v>
          </cell>
          <cell r="CA154">
            <v>1.4044695348270131</v>
          </cell>
        </row>
        <row r="155">
          <cell r="D155" t="str">
            <v>林吳阿珍</v>
          </cell>
          <cell r="E155" t="str">
            <v>U222</v>
          </cell>
          <cell r="F155">
            <v>1120403</v>
          </cell>
          <cell r="G155">
            <v>10.89</v>
          </cell>
          <cell r="H155">
            <v>4.62</v>
          </cell>
          <cell r="I155">
            <v>10.4</v>
          </cell>
          <cell r="J155">
            <v>33.5</v>
          </cell>
          <cell r="K155">
            <v>72.5</v>
          </cell>
          <cell r="L155">
            <v>196</v>
          </cell>
          <cell r="N155">
            <v>3.6</v>
          </cell>
          <cell r="O155">
            <v>18</v>
          </cell>
          <cell r="P155">
            <v>15</v>
          </cell>
          <cell r="Q155">
            <v>46</v>
          </cell>
          <cell r="R155">
            <v>0.4</v>
          </cell>
          <cell r="Y155">
            <v>117</v>
          </cell>
          <cell r="Z155">
            <v>30</v>
          </cell>
          <cell r="AC155">
            <v>8.82</v>
          </cell>
          <cell r="AD155">
            <v>11.1</v>
          </cell>
          <cell r="AE155">
            <v>136</v>
          </cell>
          <cell r="AF155">
            <v>6.1</v>
          </cell>
          <cell r="AG155">
            <v>91</v>
          </cell>
          <cell r="AH155">
            <v>8.5</v>
          </cell>
          <cell r="AJ155">
            <v>3.1</v>
          </cell>
          <cell r="AW155">
            <v>91</v>
          </cell>
          <cell r="AX155">
            <v>22.5</v>
          </cell>
          <cell r="AY155">
            <v>31</v>
          </cell>
          <cell r="AZ155">
            <v>16.5</v>
          </cell>
          <cell r="BI155">
            <v>0.74</v>
          </cell>
          <cell r="BK155">
            <v>1.36</v>
          </cell>
          <cell r="BN155">
            <v>74.358974358974365</v>
          </cell>
          <cell r="BQ155">
            <v>146</v>
          </cell>
          <cell r="BT155" t="str">
            <v>林吳阿珍</v>
          </cell>
          <cell r="BU155">
            <v>53.95</v>
          </cell>
          <cell r="BV155">
            <v>51.4</v>
          </cell>
          <cell r="BW155">
            <v>50.5</v>
          </cell>
          <cell r="BX155">
            <v>6.8316831683168378E-2</v>
          </cell>
          <cell r="BY155">
            <v>4</v>
          </cell>
          <cell r="BZ155">
            <v>68</v>
          </cell>
          <cell r="CA155">
            <v>1.6482003821920148</v>
          </cell>
        </row>
        <row r="156">
          <cell r="D156" t="str">
            <v>簡精峰</v>
          </cell>
          <cell r="E156" t="str">
            <v>U523</v>
          </cell>
          <cell r="F156">
            <v>1120405</v>
          </cell>
          <cell r="G156">
            <v>8.61</v>
          </cell>
          <cell r="H156">
            <v>3.12</v>
          </cell>
          <cell r="I156">
            <v>9.1</v>
          </cell>
          <cell r="J156">
            <v>28</v>
          </cell>
          <cell r="K156">
            <v>89.7</v>
          </cell>
          <cell r="L156">
            <v>198</v>
          </cell>
          <cell r="N156">
            <v>3.5</v>
          </cell>
          <cell r="O156">
            <v>34</v>
          </cell>
          <cell r="P156">
            <v>36</v>
          </cell>
          <cell r="Q156">
            <v>77</v>
          </cell>
          <cell r="R156">
            <v>0.6</v>
          </cell>
          <cell r="Y156">
            <v>87</v>
          </cell>
          <cell r="Z156">
            <v>29</v>
          </cell>
          <cell r="AC156">
            <v>6.54</v>
          </cell>
          <cell r="AD156">
            <v>8.6</v>
          </cell>
          <cell r="AE156">
            <v>136</v>
          </cell>
          <cell r="AF156">
            <v>5</v>
          </cell>
          <cell r="AG156">
            <v>99</v>
          </cell>
          <cell r="AH156">
            <v>7.8</v>
          </cell>
          <cell r="AJ156">
            <v>6.5</v>
          </cell>
          <cell r="AW156">
            <v>99</v>
          </cell>
          <cell r="AX156">
            <v>29.2</v>
          </cell>
          <cell r="AY156">
            <v>32.5</v>
          </cell>
          <cell r="AZ156">
            <v>14.7</v>
          </cell>
          <cell r="BI156">
            <v>0.67</v>
          </cell>
          <cell r="BK156">
            <v>1.1000000000000001</v>
          </cell>
          <cell r="BN156">
            <v>66.666666666666671</v>
          </cell>
          <cell r="BQ156">
            <v>288</v>
          </cell>
          <cell r="BT156" t="str">
            <v>簡精峰</v>
          </cell>
          <cell r="BU156">
            <v>63.7</v>
          </cell>
          <cell r="BV156">
            <v>60.4</v>
          </cell>
          <cell r="BW156">
            <v>60</v>
          </cell>
          <cell r="BX156">
            <v>6.1666666666666717E-2</v>
          </cell>
          <cell r="BY156">
            <v>4</v>
          </cell>
          <cell r="BZ156">
            <v>92</v>
          </cell>
          <cell r="CA156">
            <v>1.3543395317613818</v>
          </cell>
        </row>
        <row r="157">
          <cell r="D157" t="str">
            <v>廖棋寬</v>
          </cell>
          <cell r="E157" t="str">
            <v>B513</v>
          </cell>
          <cell r="F157">
            <v>1120406</v>
          </cell>
          <cell r="G157">
            <v>4.54</v>
          </cell>
          <cell r="H157">
            <v>3.75</v>
          </cell>
          <cell r="I157">
            <v>12</v>
          </cell>
          <cell r="J157">
            <v>36.799999999999997</v>
          </cell>
          <cell r="K157">
            <v>98.1</v>
          </cell>
          <cell r="L157">
            <v>167</v>
          </cell>
          <cell r="N157">
            <v>4.0999999999999996</v>
          </cell>
          <cell r="O157">
            <v>9</v>
          </cell>
          <cell r="P157">
            <v>8</v>
          </cell>
          <cell r="Q157">
            <v>80</v>
          </cell>
          <cell r="R157">
            <v>0.7</v>
          </cell>
          <cell r="Y157">
            <v>74</v>
          </cell>
          <cell r="Z157">
            <v>23</v>
          </cell>
          <cell r="AC157">
            <v>11.85</v>
          </cell>
          <cell r="AD157">
            <v>9.6</v>
          </cell>
          <cell r="AE157">
            <v>141</v>
          </cell>
          <cell r="AF157">
            <v>6.2</v>
          </cell>
          <cell r="AH157">
            <v>8.8000000000000007</v>
          </cell>
          <cell r="AJ157">
            <v>7</v>
          </cell>
          <cell r="AX157">
            <v>32</v>
          </cell>
          <cell r="AY157">
            <v>32.6</v>
          </cell>
          <cell r="AZ157">
            <v>14</v>
          </cell>
          <cell r="BI157">
            <v>0.69</v>
          </cell>
          <cell r="BK157">
            <v>1.17</v>
          </cell>
          <cell r="BN157">
            <v>68.918918918918919</v>
          </cell>
          <cell r="BQ157" t="str">
            <v/>
          </cell>
          <cell r="BT157" t="str">
            <v>廖棋寬</v>
          </cell>
          <cell r="BU157">
            <v>70</v>
          </cell>
          <cell r="BV157">
            <v>68.45</v>
          </cell>
          <cell r="BW157">
            <v>68.5</v>
          </cell>
          <cell r="BX157">
            <v>2.1897810218978103E-2</v>
          </cell>
          <cell r="BY157">
            <v>3.67</v>
          </cell>
          <cell r="BZ157">
            <v>44</v>
          </cell>
          <cell r="CA157">
            <v>1.3337413605495048</v>
          </cell>
        </row>
        <row r="158">
          <cell r="D158" t="str">
            <v>邱創貝</v>
          </cell>
          <cell r="E158" t="str">
            <v>U103</v>
          </cell>
          <cell r="F158">
            <v>1120403</v>
          </cell>
          <cell r="G158">
            <v>7.68</v>
          </cell>
          <cell r="H158">
            <v>2.0099999999999998</v>
          </cell>
          <cell r="I158">
            <v>7.4</v>
          </cell>
          <cell r="J158">
            <v>19.5</v>
          </cell>
          <cell r="K158">
            <v>97</v>
          </cell>
          <cell r="L158">
            <v>199</v>
          </cell>
          <cell r="N158">
            <v>2.6</v>
          </cell>
          <cell r="O158">
            <v>14</v>
          </cell>
          <cell r="P158">
            <v>5</v>
          </cell>
          <cell r="Q158">
            <v>88</v>
          </cell>
          <cell r="R158">
            <v>0.2</v>
          </cell>
          <cell r="Y158">
            <v>67</v>
          </cell>
          <cell r="Z158">
            <v>20</v>
          </cell>
          <cell r="AC158">
            <v>6.21</v>
          </cell>
          <cell r="AD158">
            <v>5.4</v>
          </cell>
          <cell r="AE158">
            <v>132</v>
          </cell>
          <cell r="AF158">
            <v>3.3</v>
          </cell>
          <cell r="AH158">
            <v>7.9</v>
          </cell>
          <cell r="AJ158">
            <v>2.8</v>
          </cell>
          <cell r="AX158">
            <v>36.799999999999997</v>
          </cell>
          <cell r="AY158">
            <v>37.9</v>
          </cell>
          <cell r="AZ158">
            <v>14.8</v>
          </cell>
          <cell r="BI158">
            <v>0.7</v>
          </cell>
          <cell r="BK158">
            <v>1.21</v>
          </cell>
          <cell r="BN158">
            <v>70.149253731343293</v>
          </cell>
          <cell r="BQ158" t="str">
            <v/>
          </cell>
          <cell r="BT158" t="str">
            <v>邱創貝</v>
          </cell>
          <cell r="BU158">
            <v>58.3</v>
          </cell>
          <cell r="BV158">
            <v>56.2</v>
          </cell>
          <cell r="BW158">
            <v>55</v>
          </cell>
          <cell r="BX158">
            <v>5.9999999999999949E-2</v>
          </cell>
          <cell r="BY158">
            <v>4</v>
          </cell>
          <cell r="BZ158">
            <v>44</v>
          </cell>
          <cell r="CA158">
            <v>1.4327795483033419</v>
          </cell>
        </row>
        <row r="159">
          <cell r="D159" t="str">
            <v>潘國強</v>
          </cell>
          <cell r="E159" t="str">
            <v>U105</v>
          </cell>
          <cell r="F159">
            <v>1120405</v>
          </cell>
          <cell r="G159">
            <v>8.56</v>
          </cell>
          <cell r="H159">
            <v>4.18</v>
          </cell>
          <cell r="I159">
            <v>11.4</v>
          </cell>
          <cell r="J159">
            <v>34.9</v>
          </cell>
          <cell r="K159">
            <v>83.5</v>
          </cell>
          <cell r="L159">
            <v>182</v>
          </cell>
          <cell r="N159">
            <v>4</v>
          </cell>
          <cell r="O159">
            <v>10</v>
          </cell>
          <cell r="P159">
            <v>12</v>
          </cell>
          <cell r="Q159">
            <v>39</v>
          </cell>
          <cell r="R159">
            <v>0.6</v>
          </cell>
          <cell r="Y159">
            <v>71</v>
          </cell>
          <cell r="Z159">
            <v>18</v>
          </cell>
          <cell r="AC159">
            <v>9.76</v>
          </cell>
          <cell r="AD159">
            <v>7.5</v>
          </cell>
          <cell r="AE159">
            <v>143</v>
          </cell>
          <cell r="AF159">
            <v>5</v>
          </cell>
          <cell r="AH159">
            <v>8.9</v>
          </cell>
          <cell r="AJ159">
            <v>4</v>
          </cell>
          <cell r="AX159">
            <v>27.3</v>
          </cell>
          <cell r="AY159">
            <v>32.700000000000003</v>
          </cell>
          <cell r="AZ159">
            <v>13.9</v>
          </cell>
          <cell r="BI159">
            <v>0.75</v>
          </cell>
          <cell r="BK159">
            <v>1.37</v>
          </cell>
          <cell r="BN159">
            <v>74.647887323943664</v>
          </cell>
          <cell r="BQ159" t="str">
            <v/>
          </cell>
          <cell r="BT159" t="str">
            <v>潘國強</v>
          </cell>
          <cell r="BU159">
            <v>59.4</v>
          </cell>
          <cell r="BV159">
            <v>57.3</v>
          </cell>
          <cell r="BW159">
            <v>57.5</v>
          </cell>
          <cell r="BX159">
            <v>3.3043478260869542E-2</v>
          </cell>
          <cell r="BY159">
            <v>4</v>
          </cell>
          <cell r="BZ159">
            <v>44</v>
          </cell>
          <cell r="CA159">
            <v>1.6213144465913016</v>
          </cell>
        </row>
        <row r="160">
          <cell r="D160" t="str">
            <v>范左信</v>
          </cell>
          <cell r="E160" t="str">
            <v>U106</v>
          </cell>
          <cell r="F160">
            <v>1120405</v>
          </cell>
          <cell r="G160">
            <v>5.72</v>
          </cell>
          <cell r="H160">
            <v>3.15</v>
          </cell>
          <cell r="I160">
            <v>9.8000000000000007</v>
          </cell>
          <cell r="J160">
            <v>29.1</v>
          </cell>
          <cell r="K160">
            <v>92.4</v>
          </cell>
          <cell r="L160">
            <v>225</v>
          </cell>
          <cell r="N160">
            <v>3.9</v>
          </cell>
          <cell r="O160">
            <v>22</v>
          </cell>
          <cell r="P160">
            <v>34</v>
          </cell>
          <cell r="Q160">
            <v>113</v>
          </cell>
          <cell r="R160">
            <v>0.5</v>
          </cell>
          <cell r="Y160">
            <v>91</v>
          </cell>
          <cell r="Z160">
            <v>25</v>
          </cell>
          <cell r="AC160">
            <v>9.2799999999999994</v>
          </cell>
          <cell r="AD160">
            <v>6.5</v>
          </cell>
          <cell r="AE160">
            <v>140</v>
          </cell>
          <cell r="AF160">
            <v>4.8</v>
          </cell>
          <cell r="AG160">
            <v>98</v>
          </cell>
          <cell r="AH160">
            <v>8</v>
          </cell>
          <cell r="AJ160">
            <v>5.4</v>
          </cell>
          <cell r="AW160">
            <v>98</v>
          </cell>
          <cell r="AX160">
            <v>31.1</v>
          </cell>
          <cell r="AY160">
            <v>33.700000000000003</v>
          </cell>
          <cell r="AZ160">
            <v>14.2</v>
          </cell>
          <cell r="BI160">
            <v>0.73</v>
          </cell>
          <cell r="BK160">
            <v>1.29</v>
          </cell>
          <cell r="BN160">
            <v>72.527472527472526</v>
          </cell>
          <cell r="BQ160">
            <v>144</v>
          </cell>
          <cell r="BT160" t="str">
            <v>范左信</v>
          </cell>
          <cell r="BU160">
            <v>66.7</v>
          </cell>
          <cell r="BV160">
            <v>64.05</v>
          </cell>
          <cell r="BW160">
            <v>64</v>
          </cell>
          <cell r="BX160">
            <v>4.2187500000000044E-2</v>
          </cell>
          <cell r="BY160">
            <v>3.83</v>
          </cell>
          <cell r="BZ160">
            <v>44</v>
          </cell>
          <cell r="CA160">
            <v>1.5359507128956282</v>
          </cell>
        </row>
        <row r="161">
          <cell r="D161" t="str">
            <v>蔡文龍</v>
          </cell>
          <cell r="E161" t="str">
            <v>U107</v>
          </cell>
          <cell r="F161">
            <v>1120405</v>
          </cell>
          <cell r="G161">
            <v>5.2</v>
          </cell>
          <cell r="H161">
            <v>4.01</v>
          </cell>
          <cell r="I161">
            <v>11.6</v>
          </cell>
          <cell r="J161">
            <v>35.1</v>
          </cell>
          <cell r="K161">
            <v>87.5</v>
          </cell>
          <cell r="L161">
            <v>165</v>
          </cell>
          <cell r="N161">
            <v>4</v>
          </cell>
          <cell r="O161">
            <v>7</v>
          </cell>
          <cell r="P161">
            <v>8</v>
          </cell>
          <cell r="Q161">
            <v>26</v>
          </cell>
          <cell r="R161">
            <v>0.7</v>
          </cell>
          <cell r="Y161">
            <v>63</v>
          </cell>
          <cell r="Z161">
            <v>16</v>
          </cell>
          <cell r="AC161">
            <v>11.45</v>
          </cell>
          <cell r="AD161">
            <v>7</v>
          </cell>
          <cell r="AE161">
            <v>139</v>
          </cell>
          <cell r="AF161">
            <v>4.3</v>
          </cell>
          <cell r="AG161">
            <v>99</v>
          </cell>
          <cell r="AH161">
            <v>10.6</v>
          </cell>
          <cell r="AJ161">
            <v>5.5</v>
          </cell>
          <cell r="AW161">
            <v>99</v>
          </cell>
          <cell r="AX161">
            <v>28.9</v>
          </cell>
          <cell r="AY161">
            <v>33</v>
          </cell>
          <cell r="AZ161">
            <v>12.8</v>
          </cell>
          <cell r="BI161">
            <v>0.75</v>
          </cell>
          <cell r="BK161">
            <v>1.37</v>
          </cell>
          <cell r="BN161">
            <v>74.603174603174608</v>
          </cell>
          <cell r="BQ161">
            <v>153</v>
          </cell>
          <cell r="BT161" t="str">
            <v>蔡文龍</v>
          </cell>
          <cell r="BU161">
            <v>70</v>
          </cell>
          <cell r="BV161">
            <v>67.400000000000006</v>
          </cell>
          <cell r="BW161">
            <v>67.3</v>
          </cell>
          <cell r="BX161">
            <v>4.0118870728083254E-2</v>
          </cell>
          <cell r="BY161">
            <v>4</v>
          </cell>
          <cell r="BZ161">
            <v>44</v>
          </cell>
          <cell r="CA161">
            <v>1.6252340957407994</v>
          </cell>
        </row>
        <row r="162">
          <cell r="D162" t="str">
            <v>游靜燕</v>
          </cell>
          <cell r="E162" t="str">
            <v>U109</v>
          </cell>
          <cell r="F162">
            <v>1120405</v>
          </cell>
          <cell r="G162">
            <v>6.57</v>
          </cell>
          <cell r="H162">
            <v>3.84</v>
          </cell>
          <cell r="I162">
            <v>11.1</v>
          </cell>
          <cell r="J162">
            <v>33.4</v>
          </cell>
          <cell r="K162">
            <v>87</v>
          </cell>
          <cell r="L162">
            <v>122</v>
          </cell>
          <cell r="N162">
            <v>4</v>
          </cell>
          <cell r="O162">
            <v>14</v>
          </cell>
          <cell r="P162">
            <v>13</v>
          </cell>
          <cell r="Q162">
            <v>47</v>
          </cell>
          <cell r="R162">
            <v>0.7</v>
          </cell>
          <cell r="Y162">
            <v>78</v>
          </cell>
          <cell r="Z162">
            <v>16</v>
          </cell>
          <cell r="AC162">
            <v>8.8699999999999992</v>
          </cell>
          <cell r="AD162">
            <v>7.7</v>
          </cell>
          <cell r="AE162">
            <v>137</v>
          </cell>
          <cell r="AF162">
            <v>5</v>
          </cell>
          <cell r="AG162">
            <v>98</v>
          </cell>
          <cell r="AH162">
            <v>10.3</v>
          </cell>
          <cell r="AJ162">
            <v>3.9</v>
          </cell>
          <cell r="AW162">
            <v>98</v>
          </cell>
          <cell r="AX162">
            <v>28.9</v>
          </cell>
          <cell r="AY162">
            <v>33.200000000000003</v>
          </cell>
          <cell r="AZ162">
            <v>14.1</v>
          </cell>
          <cell r="BI162">
            <v>0.79</v>
          </cell>
          <cell r="BK162">
            <v>1.58</v>
          </cell>
          <cell r="BN162">
            <v>79.487179487179489</v>
          </cell>
          <cell r="BQ162">
            <v>59</v>
          </cell>
          <cell r="BT162" t="str">
            <v>游靜燕</v>
          </cell>
          <cell r="BU162">
            <v>67.55</v>
          </cell>
          <cell r="BV162">
            <v>65.599999999999994</v>
          </cell>
          <cell r="BW162">
            <v>65.7</v>
          </cell>
          <cell r="BX162">
            <v>2.8158295281582865E-2</v>
          </cell>
          <cell r="BY162">
            <v>4</v>
          </cell>
          <cell r="BZ162">
            <v>44</v>
          </cell>
          <cell r="CA162">
            <v>1.8512838644457468</v>
          </cell>
        </row>
        <row r="163">
          <cell r="D163" t="str">
            <v>陳朝銘</v>
          </cell>
          <cell r="E163" t="str">
            <v>U111</v>
          </cell>
          <cell r="F163">
            <v>1120405</v>
          </cell>
          <cell r="G163">
            <v>5.3</v>
          </cell>
          <cell r="H163">
            <v>4.38</v>
          </cell>
          <cell r="I163">
            <v>13.6</v>
          </cell>
          <cell r="J163">
            <v>40.200000000000003</v>
          </cell>
          <cell r="K163">
            <v>91.8</v>
          </cell>
          <cell r="L163">
            <v>239</v>
          </cell>
          <cell r="N163">
            <v>4.3</v>
          </cell>
          <cell r="O163">
            <v>9</v>
          </cell>
          <cell r="P163">
            <v>12</v>
          </cell>
          <cell r="Q163">
            <v>81</v>
          </cell>
          <cell r="R163">
            <v>0.7</v>
          </cell>
          <cell r="Y163">
            <v>56</v>
          </cell>
          <cell r="Z163">
            <v>13</v>
          </cell>
          <cell r="AC163">
            <v>10.42</v>
          </cell>
          <cell r="AD163">
            <v>4.7</v>
          </cell>
          <cell r="AE163">
            <v>140</v>
          </cell>
          <cell r="AF163">
            <v>4.9000000000000004</v>
          </cell>
          <cell r="AH163">
            <v>10.1</v>
          </cell>
          <cell r="AJ163">
            <v>5.5</v>
          </cell>
          <cell r="AX163">
            <v>31.1</v>
          </cell>
          <cell r="AY163">
            <v>33.799999999999997</v>
          </cell>
          <cell r="AZ163">
            <v>12.5</v>
          </cell>
          <cell r="BI163">
            <v>0.77</v>
          </cell>
          <cell r="BK163">
            <v>1.46</v>
          </cell>
          <cell r="BN163">
            <v>76.785714285714278</v>
          </cell>
          <cell r="BQ163" t="str">
            <v/>
          </cell>
          <cell r="BT163" t="str">
            <v>陳朝銘</v>
          </cell>
          <cell r="BU163">
            <v>66</v>
          </cell>
          <cell r="BV163">
            <v>65</v>
          </cell>
          <cell r="BW163">
            <v>65</v>
          </cell>
          <cell r="BX163">
            <v>1.5384615384615385E-2</v>
          </cell>
          <cell r="BY163">
            <v>3.67</v>
          </cell>
          <cell r="BZ163">
            <v>44</v>
          </cell>
          <cell r="CA163">
            <v>1.644658003230266</v>
          </cell>
        </row>
        <row r="164">
          <cell r="D164" t="str">
            <v>呂清山</v>
          </cell>
          <cell r="E164" t="str">
            <v>U228</v>
          </cell>
          <cell r="F164">
            <v>1120405</v>
          </cell>
          <cell r="G164">
            <v>6.03</v>
          </cell>
          <cell r="H164">
            <v>3.49</v>
          </cell>
          <cell r="I164">
            <v>11.3</v>
          </cell>
          <cell r="J164">
            <v>33</v>
          </cell>
          <cell r="K164">
            <v>94.6</v>
          </cell>
          <cell r="L164">
            <v>168</v>
          </cell>
          <cell r="N164">
            <v>4</v>
          </cell>
          <cell r="O164">
            <v>7</v>
          </cell>
          <cell r="P164">
            <v>16</v>
          </cell>
          <cell r="Q164">
            <v>97</v>
          </cell>
          <cell r="R164">
            <v>0.7</v>
          </cell>
          <cell r="Y164">
            <v>51</v>
          </cell>
          <cell r="Z164">
            <v>12</v>
          </cell>
          <cell r="AC164">
            <v>9.49</v>
          </cell>
          <cell r="AD164">
            <v>5.9</v>
          </cell>
          <cell r="AE164">
            <v>141</v>
          </cell>
          <cell r="AF164">
            <v>4.5</v>
          </cell>
          <cell r="AG164">
            <v>99</v>
          </cell>
          <cell r="AH164">
            <v>9.6999999999999993</v>
          </cell>
          <cell r="AJ164">
            <v>3.5</v>
          </cell>
          <cell r="AW164">
            <v>99</v>
          </cell>
          <cell r="AX164">
            <v>32.4</v>
          </cell>
          <cell r="AY164">
            <v>34.200000000000003</v>
          </cell>
          <cell r="AZ164">
            <v>13.2</v>
          </cell>
          <cell r="BI164">
            <v>0.76</v>
          </cell>
          <cell r="BK164">
            <v>1.45</v>
          </cell>
          <cell r="BN164">
            <v>76.470588235294116</v>
          </cell>
          <cell r="BQ164">
            <v>182</v>
          </cell>
          <cell r="BT164" t="str">
            <v>呂清山</v>
          </cell>
          <cell r="BU164">
            <v>60.5</v>
          </cell>
          <cell r="BV164">
            <v>58.65</v>
          </cell>
          <cell r="BW164">
            <v>58.8</v>
          </cell>
          <cell r="BX164">
            <v>2.891156462585039E-2</v>
          </cell>
          <cell r="BY164">
            <v>4</v>
          </cell>
          <cell r="BZ164">
            <v>44</v>
          </cell>
          <cell r="CA164">
            <v>1.6932970700664154</v>
          </cell>
        </row>
        <row r="165">
          <cell r="D165" t="str">
            <v>簡清秀</v>
          </cell>
          <cell r="E165" t="str">
            <v>U433</v>
          </cell>
          <cell r="F165">
            <v>1120404</v>
          </cell>
          <cell r="G165">
            <v>6.49</v>
          </cell>
          <cell r="H165">
            <v>3.24</v>
          </cell>
          <cell r="I165">
            <v>9.9</v>
          </cell>
          <cell r="J165">
            <v>29.6</v>
          </cell>
          <cell r="K165">
            <v>91.4</v>
          </cell>
          <cell r="L165">
            <v>252</v>
          </cell>
          <cell r="N165">
            <v>3.4</v>
          </cell>
          <cell r="O165">
            <v>11</v>
          </cell>
          <cell r="P165">
            <v>9</v>
          </cell>
          <cell r="Q165">
            <v>99</v>
          </cell>
          <cell r="R165">
            <v>0.4</v>
          </cell>
          <cell r="Y165">
            <v>79</v>
          </cell>
          <cell r="Z165">
            <v>17</v>
          </cell>
          <cell r="AC165">
            <v>7.76</v>
          </cell>
          <cell r="AD165">
            <v>8.1999999999999993</v>
          </cell>
          <cell r="AE165">
            <v>132</v>
          </cell>
          <cell r="AF165">
            <v>4.5999999999999996</v>
          </cell>
          <cell r="AH165">
            <v>9.9</v>
          </cell>
          <cell r="AJ165">
            <v>4.5</v>
          </cell>
          <cell r="AX165">
            <v>30.6</v>
          </cell>
          <cell r="AY165">
            <v>33.4</v>
          </cell>
          <cell r="AZ165">
            <v>12.5</v>
          </cell>
          <cell r="BI165">
            <v>0.78</v>
          </cell>
          <cell r="BK165">
            <v>1.54</v>
          </cell>
          <cell r="BN165">
            <v>78.48101265822784</v>
          </cell>
          <cell r="BQ165" t="str">
            <v/>
          </cell>
          <cell r="BT165" t="str">
            <v>簡清秀</v>
          </cell>
          <cell r="BU165">
            <v>55.3</v>
          </cell>
          <cell r="BV165">
            <v>53.5</v>
          </cell>
          <cell r="BW165">
            <v>53.2</v>
          </cell>
          <cell r="BX165">
            <v>3.947368421052621E-2</v>
          </cell>
          <cell r="BY165">
            <v>4</v>
          </cell>
          <cell r="BZ165">
            <v>44</v>
          </cell>
          <cell r="CA165">
            <v>1.8064714276911928</v>
          </cell>
        </row>
        <row r="166">
          <cell r="D166" t="str">
            <v>郭沈秀雲</v>
          </cell>
          <cell r="E166" t="str">
            <v>B213</v>
          </cell>
          <cell r="F166">
            <v>1120405</v>
          </cell>
          <cell r="G166">
            <v>13.69</v>
          </cell>
          <cell r="H166">
            <v>3.06</v>
          </cell>
          <cell r="I166">
            <v>9</v>
          </cell>
          <cell r="J166">
            <v>27.6</v>
          </cell>
          <cell r="K166">
            <v>90.2</v>
          </cell>
          <cell r="L166">
            <v>149</v>
          </cell>
          <cell r="N166">
            <v>2.5</v>
          </cell>
          <cell r="O166">
            <v>13</v>
          </cell>
          <cell r="P166">
            <v>12</v>
          </cell>
          <cell r="Q166">
            <v>109</v>
          </cell>
          <cell r="R166">
            <v>0.4</v>
          </cell>
          <cell r="Y166">
            <v>96</v>
          </cell>
          <cell r="Z166">
            <v>24</v>
          </cell>
          <cell r="AC166">
            <v>4.08</v>
          </cell>
          <cell r="AD166">
            <v>5.3</v>
          </cell>
          <cell r="AE166">
            <v>133</v>
          </cell>
          <cell r="AF166">
            <v>3.7</v>
          </cell>
          <cell r="AH166">
            <v>7.9</v>
          </cell>
          <cell r="AJ166">
            <v>3.7</v>
          </cell>
          <cell r="AX166">
            <v>29.4</v>
          </cell>
          <cell r="AY166">
            <v>32.6</v>
          </cell>
          <cell r="AZ166">
            <v>15.5</v>
          </cell>
          <cell r="BI166">
            <v>0.75</v>
          </cell>
          <cell r="BK166">
            <v>1.39</v>
          </cell>
          <cell r="BN166">
            <v>75</v>
          </cell>
          <cell r="BQ166" t="str">
            <v/>
          </cell>
          <cell r="BT166" t="str">
            <v>郭沈秀雲</v>
          </cell>
          <cell r="BU166">
            <v>49.85</v>
          </cell>
          <cell r="BV166">
            <v>49.15</v>
          </cell>
          <cell r="BW166">
            <v>49</v>
          </cell>
          <cell r="BX166">
            <v>1.7346938775510232E-2</v>
          </cell>
          <cell r="BY166">
            <v>3.83</v>
          </cell>
          <cell r="BZ166">
            <v>44</v>
          </cell>
          <cell r="CA166">
            <v>1.5615476755791198</v>
          </cell>
        </row>
        <row r="167">
          <cell r="D167" t="str">
            <v>風秀蘭</v>
          </cell>
          <cell r="E167" t="str">
            <v>B420</v>
          </cell>
          <cell r="F167">
            <v>1120406</v>
          </cell>
          <cell r="G167">
            <v>6.11</v>
          </cell>
          <cell r="H167">
            <v>3.57</v>
          </cell>
          <cell r="I167">
            <v>11.1</v>
          </cell>
          <cell r="J167">
            <v>33.299999999999997</v>
          </cell>
          <cell r="K167">
            <v>93.3</v>
          </cell>
          <cell r="L167">
            <v>234</v>
          </cell>
          <cell r="N167">
            <v>4.0999999999999996</v>
          </cell>
          <cell r="O167">
            <v>13</v>
          </cell>
          <cell r="P167">
            <v>13</v>
          </cell>
          <cell r="Q167">
            <v>68</v>
          </cell>
          <cell r="R167">
            <v>0.3</v>
          </cell>
          <cell r="Y167">
            <v>59</v>
          </cell>
          <cell r="Z167">
            <v>12</v>
          </cell>
          <cell r="AC167">
            <v>8.66</v>
          </cell>
          <cell r="AD167">
            <v>6.1</v>
          </cell>
          <cell r="AE167">
            <v>139</v>
          </cell>
          <cell r="AF167">
            <v>4.4000000000000004</v>
          </cell>
          <cell r="AG167">
            <v>102</v>
          </cell>
          <cell r="AH167">
            <v>10.1</v>
          </cell>
          <cell r="AJ167">
            <v>3.3</v>
          </cell>
          <cell r="AW167">
            <v>102</v>
          </cell>
          <cell r="AX167">
            <v>31.1</v>
          </cell>
          <cell r="AY167">
            <v>33.299999999999997</v>
          </cell>
          <cell r="AZ167">
            <v>13.1</v>
          </cell>
          <cell r="BI167">
            <v>0.8</v>
          </cell>
          <cell r="BK167">
            <v>1.59</v>
          </cell>
          <cell r="BN167">
            <v>79.66101694915254</v>
          </cell>
          <cell r="BQ167">
            <v>114</v>
          </cell>
          <cell r="BT167" t="str">
            <v>風秀蘭</v>
          </cell>
          <cell r="BU167">
            <v>68.25</v>
          </cell>
          <cell r="BV167">
            <v>65.75</v>
          </cell>
          <cell r="BW167">
            <v>66</v>
          </cell>
          <cell r="BX167">
            <v>3.4090909090909088E-2</v>
          </cell>
          <cell r="BY167">
            <v>4</v>
          </cell>
          <cell r="BZ167">
            <v>44</v>
          </cell>
          <cell r="CA167">
            <v>1.8888387735438161</v>
          </cell>
        </row>
        <row r="168">
          <cell r="D168" t="str">
            <v>張清豐</v>
          </cell>
          <cell r="E168" t="str">
            <v>B422</v>
          </cell>
          <cell r="F168">
            <v>1120406</v>
          </cell>
          <cell r="G168">
            <v>5.0599999999999996</v>
          </cell>
          <cell r="H168">
            <v>3.57</v>
          </cell>
          <cell r="I168">
            <v>10.5</v>
          </cell>
          <cell r="J168">
            <v>32.6</v>
          </cell>
          <cell r="K168">
            <v>91.3</v>
          </cell>
          <cell r="L168">
            <v>131</v>
          </cell>
          <cell r="N168">
            <v>4</v>
          </cell>
          <cell r="O168">
            <v>9</v>
          </cell>
          <cell r="P168">
            <v>12</v>
          </cell>
          <cell r="Q168">
            <v>51</v>
          </cell>
          <cell r="R168">
            <v>0.6</v>
          </cell>
          <cell r="Y168">
            <v>58</v>
          </cell>
          <cell r="Z168">
            <v>14</v>
          </cell>
          <cell r="AC168">
            <v>9.4700000000000006</v>
          </cell>
          <cell r="AD168">
            <v>8</v>
          </cell>
          <cell r="AE168">
            <v>138</v>
          </cell>
          <cell r="AF168">
            <v>5.3</v>
          </cell>
          <cell r="AG168">
            <v>97</v>
          </cell>
          <cell r="AH168">
            <v>8</v>
          </cell>
          <cell r="AJ168">
            <v>6.2</v>
          </cell>
          <cell r="AW168">
            <v>97</v>
          </cell>
          <cell r="AX168">
            <v>29.4</v>
          </cell>
          <cell r="AY168">
            <v>32.200000000000003</v>
          </cell>
          <cell r="AZ168">
            <v>14.4</v>
          </cell>
          <cell r="BI168">
            <v>0.76</v>
          </cell>
          <cell r="BK168">
            <v>1.42</v>
          </cell>
          <cell r="BN168">
            <v>75.862068965517238</v>
          </cell>
          <cell r="BQ168">
            <v>208</v>
          </cell>
          <cell r="BT168" t="str">
            <v>張清豐</v>
          </cell>
          <cell r="BU168">
            <v>61.7</v>
          </cell>
          <cell r="BV168">
            <v>59.4</v>
          </cell>
          <cell r="BW168">
            <v>58</v>
          </cell>
          <cell r="BX168">
            <v>6.3793103448275906E-2</v>
          </cell>
          <cell r="BY168">
            <v>4</v>
          </cell>
          <cell r="BZ168">
            <v>44</v>
          </cell>
          <cell r="CA168">
            <v>1.6857777655113968</v>
          </cell>
        </row>
        <row r="169">
          <cell r="D169" t="str">
            <v>呂文進</v>
          </cell>
          <cell r="E169" t="str">
            <v>U101</v>
          </cell>
          <cell r="F169">
            <v>1120405</v>
          </cell>
          <cell r="G169">
            <v>7.54</v>
          </cell>
          <cell r="H169">
            <v>3.99</v>
          </cell>
          <cell r="I169">
            <v>8.1</v>
          </cell>
          <cell r="J169">
            <v>26.3</v>
          </cell>
          <cell r="K169">
            <v>65.900000000000006</v>
          </cell>
          <cell r="L169">
            <v>219</v>
          </cell>
          <cell r="N169">
            <v>4.2</v>
          </cell>
          <cell r="O169">
            <v>21</v>
          </cell>
          <cell r="P169">
            <v>27</v>
          </cell>
          <cell r="Q169">
            <v>70</v>
          </cell>
          <cell r="R169">
            <v>0.8</v>
          </cell>
          <cell r="Y169">
            <v>76</v>
          </cell>
          <cell r="Z169">
            <v>21</v>
          </cell>
          <cell r="AC169">
            <v>12.86</v>
          </cell>
          <cell r="AD169">
            <v>7.4</v>
          </cell>
          <cell r="AE169">
            <v>140</v>
          </cell>
          <cell r="AF169">
            <v>4.5</v>
          </cell>
          <cell r="AH169">
            <v>10.199999999999999</v>
          </cell>
          <cell r="AJ169">
            <v>6.9</v>
          </cell>
          <cell r="AX169">
            <v>20.3</v>
          </cell>
          <cell r="AY169">
            <v>30.8</v>
          </cell>
          <cell r="AZ169">
            <v>14.5</v>
          </cell>
          <cell r="BI169">
            <v>0.72</v>
          </cell>
          <cell r="BK169">
            <v>1.29</v>
          </cell>
          <cell r="BN169">
            <v>72.368421052631575</v>
          </cell>
          <cell r="BQ169" t="str">
            <v/>
          </cell>
          <cell r="BT169" t="str">
            <v>呂文進</v>
          </cell>
          <cell r="BU169">
            <v>70.3</v>
          </cell>
          <cell r="BV169">
            <v>69.7</v>
          </cell>
          <cell r="BW169">
            <v>70</v>
          </cell>
          <cell r="BX169">
            <v>4.2857142857142452E-3</v>
          </cell>
          <cell r="BY169">
            <v>4</v>
          </cell>
          <cell r="BZ169">
            <v>44</v>
          </cell>
          <cell r="CA169">
            <v>1.4354018039125487</v>
          </cell>
        </row>
        <row r="170">
          <cell r="D170" t="str">
            <v>楊六合</v>
          </cell>
          <cell r="E170" t="str">
            <v>U102</v>
          </cell>
          <cell r="F170">
            <v>1120405</v>
          </cell>
          <cell r="G170">
            <v>13.2</v>
          </cell>
          <cell r="H170">
            <v>3.55</v>
          </cell>
          <cell r="I170">
            <v>10.5</v>
          </cell>
          <cell r="J170">
            <v>32</v>
          </cell>
          <cell r="K170">
            <v>90.1</v>
          </cell>
          <cell r="L170">
            <v>266</v>
          </cell>
          <cell r="N170">
            <v>3.6</v>
          </cell>
          <cell r="O170">
            <v>16</v>
          </cell>
          <cell r="P170">
            <v>12</v>
          </cell>
          <cell r="Q170">
            <v>60</v>
          </cell>
          <cell r="R170">
            <v>0.4</v>
          </cell>
          <cell r="Y170">
            <v>73</v>
          </cell>
          <cell r="Z170">
            <v>21</v>
          </cell>
          <cell r="AC170">
            <v>9.85</v>
          </cell>
          <cell r="AD170">
            <v>6.1</v>
          </cell>
          <cell r="AE170">
            <v>140</v>
          </cell>
          <cell r="AF170">
            <v>4.5999999999999996</v>
          </cell>
          <cell r="AG170">
            <v>100</v>
          </cell>
          <cell r="AH170">
            <v>8.3000000000000007</v>
          </cell>
          <cell r="AJ170">
            <v>4.5999999999999996</v>
          </cell>
          <cell r="AW170">
            <v>100</v>
          </cell>
          <cell r="AX170">
            <v>29.6</v>
          </cell>
          <cell r="AY170">
            <v>32.799999999999997</v>
          </cell>
          <cell r="AZ170">
            <v>13.8</v>
          </cell>
          <cell r="BI170">
            <v>0.71</v>
          </cell>
          <cell r="BK170">
            <v>1.25</v>
          </cell>
          <cell r="BN170">
            <v>71.232876712328761</v>
          </cell>
          <cell r="BQ170">
            <v>131</v>
          </cell>
          <cell r="BT170" t="str">
            <v>楊六合</v>
          </cell>
          <cell r="BU170">
            <v>75.8</v>
          </cell>
          <cell r="BV170">
            <v>72.55</v>
          </cell>
          <cell r="BW170">
            <v>73</v>
          </cell>
          <cell r="BX170">
            <v>3.8356164383561604E-2</v>
          </cell>
          <cell r="BY170">
            <v>3.5</v>
          </cell>
          <cell r="BZ170">
            <v>44</v>
          </cell>
          <cell r="CA170">
            <v>1.4824221861957358</v>
          </cell>
        </row>
        <row r="171">
          <cell r="D171" t="str">
            <v>江光茂</v>
          </cell>
          <cell r="E171" t="str">
            <v>U132</v>
          </cell>
          <cell r="F171">
            <v>1120405</v>
          </cell>
          <cell r="G171">
            <v>4.37</v>
          </cell>
          <cell r="H171">
            <v>3.4</v>
          </cell>
          <cell r="I171">
            <v>11.3</v>
          </cell>
          <cell r="J171">
            <v>35.1</v>
          </cell>
          <cell r="K171">
            <v>103.2</v>
          </cell>
          <cell r="L171">
            <v>161</v>
          </cell>
          <cell r="N171">
            <v>3.7</v>
          </cell>
          <cell r="O171">
            <v>18</v>
          </cell>
          <cell r="P171">
            <v>22</v>
          </cell>
          <cell r="Q171">
            <v>52</v>
          </cell>
          <cell r="R171">
            <v>0.5</v>
          </cell>
          <cell r="Y171">
            <v>109</v>
          </cell>
          <cell r="Z171">
            <v>31</v>
          </cell>
          <cell r="AC171">
            <v>8.58</v>
          </cell>
          <cell r="AD171">
            <v>4.8</v>
          </cell>
          <cell r="AE171">
            <v>142</v>
          </cell>
          <cell r="AF171">
            <v>4.5999999999999996</v>
          </cell>
          <cell r="AH171">
            <v>8.6999999999999993</v>
          </cell>
          <cell r="AJ171">
            <v>3.9</v>
          </cell>
          <cell r="AX171">
            <v>33.200000000000003</v>
          </cell>
          <cell r="AY171">
            <v>32.200000000000003</v>
          </cell>
          <cell r="AZ171">
            <v>13.5</v>
          </cell>
          <cell r="BI171">
            <v>0.72</v>
          </cell>
          <cell r="BK171">
            <v>1.26</v>
          </cell>
          <cell r="BN171">
            <v>71.559633027522935</v>
          </cell>
          <cell r="BQ171" t="str">
            <v/>
          </cell>
          <cell r="BT171" t="str">
            <v>江光茂</v>
          </cell>
          <cell r="BU171">
            <v>49.1</v>
          </cell>
          <cell r="BV171">
            <v>47.5</v>
          </cell>
          <cell r="BW171">
            <v>47.5</v>
          </cell>
          <cell r="BX171">
            <v>3.3684210526315816E-2</v>
          </cell>
          <cell r="BY171">
            <v>4</v>
          </cell>
          <cell r="BZ171">
            <v>44</v>
          </cell>
          <cell r="CA171">
            <v>1.4779327554053108</v>
          </cell>
        </row>
        <row r="172">
          <cell r="D172" t="str">
            <v>陳朝傑</v>
          </cell>
          <cell r="E172" t="str">
            <v>U246</v>
          </cell>
          <cell r="F172">
            <v>1120404</v>
          </cell>
          <cell r="G172">
            <v>4.92</v>
          </cell>
          <cell r="H172">
            <v>2.85</v>
          </cell>
          <cell r="I172">
            <v>8</v>
          </cell>
          <cell r="J172">
            <v>25</v>
          </cell>
          <cell r="K172">
            <v>87.7</v>
          </cell>
          <cell r="L172">
            <v>192</v>
          </cell>
          <cell r="N172">
            <v>2.9</v>
          </cell>
          <cell r="O172">
            <v>33</v>
          </cell>
          <cell r="P172">
            <v>36</v>
          </cell>
          <cell r="Q172">
            <v>64</v>
          </cell>
          <cell r="R172">
            <v>0.4</v>
          </cell>
          <cell r="Y172">
            <v>65</v>
          </cell>
          <cell r="Z172">
            <v>17</v>
          </cell>
          <cell r="AC172">
            <v>5.41</v>
          </cell>
          <cell r="AD172">
            <v>6.3</v>
          </cell>
          <cell r="AE172">
            <v>140</v>
          </cell>
          <cell r="AF172">
            <v>3.6</v>
          </cell>
          <cell r="AH172">
            <v>7.4</v>
          </cell>
          <cell r="AJ172">
            <v>2.8</v>
          </cell>
          <cell r="AX172">
            <v>28.1</v>
          </cell>
          <cell r="AY172">
            <v>32</v>
          </cell>
          <cell r="AZ172">
            <v>16.600000000000001</v>
          </cell>
          <cell r="BI172">
            <v>0.74</v>
          </cell>
          <cell r="BK172">
            <v>1.34</v>
          </cell>
          <cell r="BN172">
            <v>73.846153846153854</v>
          </cell>
          <cell r="BQ172" t="str">
            <v/>
          </cell>
          <cell r="BT172" t="str">
            <v>陳朝傑</v>
          </cell>
          <cell r="BU172">
            <v>56.95</v>
          </cell>
          <cell r="BV172">
            <v>56.85</v>
          </cell>
          <cell r="BW172">
            <v>57.2</v>
          </cell>
          <cell r="BX172">
            <v>-4.3706293706293701E-3</v>
          </cell>
          <cell r="BY172">
            <v>4</v>
          </cell>
          <cell r="BZ172">
            <v>92</v>
          </cell>
          <cell r="CA172">
            <v>1.4771105597015799</v>
          </cell>
        </row>
        <row r="173">
          <cell r="D173" t="str">
            <v>沈韻如</v>
          </cell>
          <cell r="E173" t="str">
            <v>U441</v>
          </cell>
          <cell r="F173">
            <v>1120406</v>
          </cell>
          <cell r="G173">
            <v>4.03</v>
          </cell>
          <cell r="H173">
            <v>2.79</v>
          </cell>
          <cell r="I173">
            <v>8</v>
          </cell>
          <cell r="J173">
            <v>26.6</v>
          </cell>
          <cell r="K173">
            <v>95.3</v>
          </cell>
          <cell r="L173">
            <v>85</v>
          </cell>
          <cell r="N173">
            <v>3.3</v>
          </cell>
          <cell r="O173">
            <v>22</v>
          </cell>
          <cell r="P173">
            <v>11</v>
          </cell>
          <cell r="Q173">
            <v>79</v>
          </cell>
          <cell r="R173">
            <v>0.9</v>
          </cell>
          <cell r="Y173">
            <v>45</v>
          </cell>
          <cell r="Z173">
            <v>10</v>
          </cell>
          <cell r="AC173">
            <v>7.41</v>
          </cell>
          <cell r="AD173">
            <v>6.3</v>
          </cell>
          <cell r="AE173">
            <v>138</v>
          </cell>
          <cell r="AF173">
            <v>3.8</v>
          </cell>
          <cell r="AH173">
            <v>7.6</v>
          </cell>
          <cell r="AJ173">
            <v>3.1</v>
          </cell>
          <cell r="AX173">
            <v>28.7</v>
          </cell>
          <cell r="AY173">
            <v>30.1</v>
          </cell>
          <cell r="AZ173">
            <v>14.2</v>
          </cell>
          <cell r="BI173">
            <v>0.78</v>
          </cell>
          <cell r="BK173">
            <v>1.5</v>
          </cell>
          <cell r="BN173">
            <v>77.777777777777786</v>
          </cell>
          <cell r="BQ173" t="str">
            <v/>
          </cell>
          <cell r="BT173" t="str">
            <v>沈韻如</v>
          </cell>
          <cell r="BU173">
            <v>46.9</v>
          </cell>
          <cell r="BV173">
            <v>46</v>
          </cell>
          <cell r="BW173">
            <v>46.1</v>
          </cell>
          <cell r="BX173">
            <v>1.7353579175704927E-2</v>
          </cell>
          <cell r="BY173">
            <v>3.5</v>
          </cell>
          <cell r="BZ173">
            <v>44</v>
          </cell>
          <cell r="CA173">
            <v>1.7017957783637452</v>
          </cell>
        </row>
        <row r="174">
          <cell r="D174" t="str">
            <v>林冠廷</v>
          </cell>
          <cell r="E174" t="str">
            <v>U440</v>
          </cell>
          <cell r="F174">
            <v>1120406</v>
          </cell>
          <cell r="G174">
            <v>7.15</v>
          </cell>
          <cell r="H174">
            <v>4.8</v>
          </cell>
          <cell r="I174">
            <v>9.6999999999999993</v>
          </cell>
          <cell r="J174">
            <v>32.1</v>
          </cell>
          <cell r="K174">
            <v>66.900000000000006</v>
          </cell>
          <cell r="L174">
            <v>297</v>
          </cell>
          <cell r="N174">
            <v>3.8</v>
          </cell>
          <cell r="O174">
            <v>12</v>
          </cell>
          <cell r="P174">
            <v>12</v>
          </cell>
          <cell r="Q174">
            <v>134</v>
          </cell>
          <cell r="R174">
            <v>0.5</v>
          </cell>
          <cell r="Y174">
            <v>71</v>
          </cell>
          <cell r="Z174">
            <v>21</v>
          </cell>
          <cell r="AC174">
            <v>9.85</v>
          </cell>
          <cell r="AD174">
            <v>7.4</v>
          </cell>
          <cell r="AE174">
            <v>138</v>
          </cell>
          <cell r="AF174">
            <v>5.2</v>
          </cell>
          <cell r="AG174">
            <v>99</v>
          </cell>
          <cell r="AH174">
            <v>9.1999999999999993</v>
          </cell>
          <cell r="AJ174">
            <v>3.5</v>
          </cell>
          <cell r="AW174">
            <v>99</v>
          </cell>
          <cell r="AX174">
            <v>20.2</v>
          </cell>
          <cell r="AY174">
            <v>30.2</v>
          </cell>
          <cell r="AZ174">
            <v>16.3</v>
          </cell>
          <cell r="BI174">
            <v>0.7</v>
          </cell>
          <cell r="BK174">
            <v>1.22</v>
          </cell>
          <cell r="BN174">
            <v>70.422535211267601</v>
          </cell>
          <cell r="BQ174">
            <v>257</v>
          </cell>
          <cell r="BT174" t="str">
            <v>林冠廷</v>
          </cell>
          <cell r="BU174">
            <v>100.5</v>
          </cell>
          <cell r="BV174">
            <v>96.8</v>
          </cell>
          <cell r="BW174">
            <v>96.8</v>
          </cell>
          <cell r="BX174">
            <v>3.8223140495867801E-2</v>
          </cell>
          <cell r="BY174">
            <v>4</v>
          </cell>
          <cell r="BZ174">
            <v>44</v>
          </cell>
          <cell r="CA174">
            <v>1.4459836831115813</v>
          </cell>
        </row>
        <row r="175">
          <cell r="D175" t="str">
            <v>何秀雀</v>
          </cell>
          <cell r="E175" t="str">
            <v>U435</v>
          </cell>
          <cell r="F175">
            <v>1120406</v>
          </cell>
          <cell r="G175">
            <v>5.4</v>
          </cell>
          <cell r="H175">
            <v>3.5</v>
          </cell>
          <cell r="I175">
            <v>11.7</v>
          </cell>
          <cell r="J175">
            <v>37</v>
          </cell>
          <cell r="K175">
            <v>105.7</v>
          </cell>
          <cell r="L175">
            <v>120</v>
          </cell>
          <cell r="N175">
            <v>3.8</v>
          </cell>
          <cell r="O175">
            <v>16</v>
          </cell>
          <cell r="P175">
            <v>6</v>
          </cell>
          <cell r="Q175">
            <v>55</v>
          </cell>
          <cell r="R175">
            <v>0.8</v>
          </cell>
          <cell r="Y175">
            <v>74</v>
          </cell>
          <cell r="Z175">
            <v>15</v>
          </cell>
          <cell r="AC175">
            <v>7.47</v>
          </cell>
          <cell r="AD175">
            <v>5.2</v>
          </cell>
          <cell r="AE175">
            <v>140</v>
          </cell>
          <cell r="AF175">
            <v>3.8</v>
          </cell>
          <cell r="AH175">
            <v>7.1</v>
          </cell>
          <cell r="AJ175">
            <v>4.5</v>
          </cell>
          <cell r="AX175">
            <v>33.4</v>
          </cell>
          <cell r="AY175">
            <v>31.6</v>
          </cell>
          <cell r="AZ175">
            <v>14.9</v>
          </cell>
          <cell r="BI175">
            <v>0.8</v>
          </cell>
          <cell r="BK175">
            <v>1.6</v>
          </cell>
          <cell r="BN175">
            <v>79.729729729729726</v>
          </cell>
          <cell r="BQ175" t="str">
            <v/>
          </cell>
          <cell r="BT175" t="str">
            <v>何秀雀</v>
          </cell>
          <cell r="BU175">
            <v>38.5</v>
          </cell>
          <cell r="BV175">
            <v>36.200000000000003</v>
          </cell>
          <cell r="BW175">
            <v>36</v>
          </cell>
          <cell r="BX175">
            <v>6.9444444444444448E-2</v>
          </cell>
          <cell r="BY175">
            <v>3.5</v>
          </cell>
          <cell r="BZ175">
            <v>44</v>
          </cell>
          <cell r="CA175">
            <v>1.9537370843327018</v>
          </cell>
        </row>
        <row r="176">
          <cell r="D176" t="str">
            <v>徐永堂</v>
          </cell>
          <cell r="E176" t="str">
            <v>U516</v>
          </cell>
          <cell r="F176">
            <v>1120406</v>
          </cell>
          <cell r="G176">
            <v>5.75</v>
          </cell>
          <cell r="H176">
            <v>3.85</v>
          </cell>
          <cell r="I176">
            <v>11.8</v>
          </cell>
          <cell r="J176">
            <v>35.799999999999997</v>
          </cell>
          <cell r="K176">
            <v>93</v>
          </cell>
          <cell r="L176">
            <v>165</v>
          </cell>
          <cell r="N176">
            <v>4.0999999999999996</v>
          </cell>
          <cell r="O176">
            <v>11</v>
          </cell>
          <cell r="P176">
            <v>10</v>
          </cell>
          <cell r="Q176">
            <v>51</v>
          </cell>
          <cell r="R176">
            <v>0.6</v>
          </cell>
          <cell r="Y176">
            <v>105</v>
          </cell>
          <cell r="Z176">
            <v>35</v>
          </cell>
          <cell r="AC176">
            <v>13.41</v>
          </cell>
          <cell r="AD176">
            <v>9</v>
          </cell>
          <cell r="AE176">
            <v>137</v>
          </cell>
          <cell r="AF176">
            <v>5.5</v>
          </cell>
          <cell r="AH176">
            <v>9</v>
          </cell>
          <cell r="AJ176">
            <v>6.6</v>
          </cell>
          <cell r="AX176">
            <v>30.6</v>
          </cell>
          <cell r="AY176">
            <v>33</v>
          </cell>
          <cell r="AZ176">
            <v>14.7</v>
          </cell>
          <cell r="BI176">
            <v>0.67</v>
          </cell>
          <cell r="BK176">
            <v>1.1000000000000001</v>
          </cell>
          <cell r="BN176">
            <v>66.666666666666671</v>
          </cell>
          <cell r="BQ176" t="str">
            <v/>
          </cell>
          <cell r="BT176" t="str">
            <v>徐永堂</v>
          </cell>
          <cell r="BU176">
            <v>91.65</v>
          </cell>
          <cell r="BV176">
            <v>86.55</v>
          </cell>
          <cell r="BW176">
            <v>84.5</v>
          </cell>
          <cell r="BX176">
            <v>8.4615384615384689E-2</v>
          </cell>
          <cell r="BY176">
            <v>4</v>
          </cell>
          <cell r="BZ176">
            <v>44</v>
          </cell>
          <cell r="CA176">
            <v>1.3664937243002426</v>
          </cell>
        </row>
        <row r="177">
          <cell r="D177" t="str">
            <v>古秀妹</v>
          </cell>
          <cell r="E177" t="str">
            <v>U541</v>
          </cell>
          <cell r="F177">
            <v>1120406</v>
          </cell>
          <cell r="G177">
            <v>5.79</v>
          </cell>
          <cell r="H177">
            <v>3.34</v>
          </cell>
          <cell r="I177">
            <v>9.4</v>
          </cell>
          <cell r="J177">
            <v>29.3</v>
          </cell>
          <cell r="K177">
            <v>87.7</v>
          </cell>
          <cell r="L177">
            <v>125</v>
          </cell>
          <cell r="N177">
            <v>4.0999999999999996</v>
          </cell>
          <cell r="O177">
            <v>22</v>
          </cell>
          <cell r="P177">
            <v>20</v>
          </cell>
          <cell r="Q177">
            <v>67</v>
          </cell>
          <cell r="R177">
            <v>0.7</v>
          </cell>
          <cell r="Y177">
            <v>96</v>
          </cell>
          <cell r="Z177">
            <v>21</v>
          </cell>
          <cell r="AC177">
            <v>7.69</v>
          </cell>
          <cell r="AD177">
            <v>7.8</v>
          </cell>
          <cell r="AE177">
            <v>137</v>
          </cell>
          <cell r="AF177">
            <v>4.7</v>
          </cell>
          <cell r="AG177">
            <v>97</v>
          </cell>
          <cell r="AH177">
            <v>10.3</v>
          </cell>
          <cell r="AJ177">
            <v>5.9</v>
          </cell>
          <cell r="AW177">
            <v>97</v>
          </cell>
          <cell r="AX177">
            <v>28.1</v>
          </cell>
          <cell r="AY177">
            <v>32.1</v>
          </cell>
          <cell r="AZ177">
            <v>13.6</v>
          </cell>
          <cell r="BI177">
            <v>0.78</v>
          </cell>
          <cell r="BK177">
            <v>1.52</v>
          </cell>
          <cell r="BN177">
            <v>78.125</v>
          </cell>
          <cell r="BQ177">
            <v>149</v>
          </cell>
          <cell r="BT177" t="str">
            <v>古秀妹</v>
          </cell>
          <cell r="BU177">
            <v>66.349999999999994</v>
          </cell>
          <cell r="BV177">
            <v>64.150000000000006</v>
          </cell>
          <cell r="BW177">
            <v>64</v>
          </cell>
          <cell r="BX177">
            <v>3.6718749999999911E-2</v>
          </cell>
          <cell r="BY177">
            <v>4</v>
          </cell>
          <cell r="BZ177">
            <v>44</v>
          </cell>
          <cell r="CA177">
            <v>1.7889061229349152</v>
          </cell>
        </row>
        <row r="178">
          <cell r="D178" t="str">
            <v>黃美</v>
          </cell>
          <cell r="E178" t="str">
            <v>U150</v>
          </cell>
          <cell r="F178">
            <v>1120405</v>
          </cell>
          <cell r="G178">
            <v>7.31</v>
          </cell>
          <cell r="H178">
            <v>3.21</v>
          </cell>
          <cell r="I178">
            <v>10.199999999999999</v>
          </cell>
          <cell r="J178">
            <v>29.8</v>
          </cell>
          <cell r="K178">
            <v>92.8</v>
          </cell>
          <cell r="L178">
            <v>106</v>
          </cell>
          <cell r="N178">
            <v>3.3</v>
          </cell>
          <cell r="O178">
            <v>50</v>
          </cell>
          <cell r="P178">
            <v>72</v>
          </cell>
          <cell r="Q178">
            <v>140</v>
          </cell>
          <cell r="R178">
            <v>0.9</v>
          </cell>
          <cell r="Y178">
            <v>93</v>
          </cell>
          <cell r="Z178">
            <v>25</v>
          </cell>
          <cell r="AC178">
            <v>8.43</v>
          </cell>
          <cell r="AD178">
            <v>4.5999999999999996</v>
          </cell>
          <cell r="AE178">
            <v>139</v>
          </cell>
          <cell r="AF178">
            <v>4.3</v>
          </cell>
          <cell r="AG178">
            <v>103</v>
          </cell>
          <cell r="AH178">
            <v>8</v>
          </cell>
          <cell r="AJ178">
            <v>2.6</v>
          </cell>
          <cell r="AW178">
            <v>103</v>
          </cell>
          <cell r="AX178">
            <v>31.8</v>
          </cell>
          <cell r="AY178">
            <v>34.200000000000003</v>
          </cell>
          <cell r="AZ178">
            <v>17.2</v>
          </cell>
          <cell r="BI178">
            <v>0.73</v>
          </cell>
          <cell r="BK178">
            <v>1.31</v>
          </cell>
          <cell r="BN178">
            <v>73.118279569892479</v>
          </cell>
          <cell r="BQ178">
            <v>162</v>
          </cell>
          <cell r="BT178" t="str">
            <v>黃美</v>
          </cell>
          <cell r="BU178">
            <v>51.6</v>
          </cell>
          <cell r="BV178">
            <v>49</v>
          </cell>
          <cell r="BW178">
            <v>49</v>
          </cell>
          <cell r="BX178">
            <v>5.3061224489795944E-2</v>
          </cell>
          <cell r="BY178">
            <v>4</v>
          </cell>
          <cell r="BZ178">
            <v>92</v>
          </cell>
          <cell r="CA178">
            <v>1.6027884281876481</v>
          </cell>
        </row>
        <row r="179">
          <cell r="D179" t="str">
            <v>蕭金傳</v>
          </cell>
          <cell r="E179" t="str">
            <v>U125</v>
          </cell>
          <cell r="F179">
            <v>1120405</v>
          </cell>
          <cell r="G179">
            <v>4.1399999999999997</v>
          </cell>
          <cell r="H179">
            <v>3.26</v>
          </cell>
          <cell r="I179">
            <v>9.9</v>
          </cell>
          <cell r="J179">
            <v>30.4</v>
          </cell>
          <cell r="K179">
            <v>93.3</v>
          </cell>
          <cell r="L179">
            <v>139</v>
          </cell>
          <cell r="N179">
            <v>4.4000000000000004</v>
          </cell>
          <cell r="O179">
            <v>15</v>
          </cell>
          <cell r="P179">
            <v>9</v>
          </cell>
          <cell r="Q179">
            <v>76</v>
          </cell>
          <cell r="R179">
            <v>0.6</v>
          </cell>
          <cell r="Y179">
            <v>105</v>
          </cell>
          <cell r="Z179">
            <v>26</v>
          </cell>
          <cell r="AC179">
            <v>11.87</v>
          </cell>
          <cell r="AD179">
            <v>2.4</v>
          </cell>
          <cell r="AE179">
            <v>142</v>
          </cell>
          <cell r="AF179">
            <v>5.4</v>
          </cell>
          <cell r="AG179">
            <v>99</v>
          </cell>
          <cell r="AH179">
            <v>10.3</v>
          </cell>
          <cell r="AJ179">
            <v>7.6</v>
          </cell>
          <cell r="AW179">
            <v>99</v>
          </cell>
          <cell r="AX179">
            <v>30.4</v>
          </cell>
          <cell r="AY179">
            <v>32.6</v>
          </cell>
          <cell r="AZ179">
            <v>14.6</v>
          </cell>
          <cell r="BI179">
            <v>0.75</v>
          </cell>
          <cell r="BK179">
            <v>1.4</v>
          </cell>
          <cell r="BN179">
            <v>75.238095238095241</v>
          </cell>
          <cell r="BQ179">
            <v>130</v>
          </cell>
          <cell r="BT179" t="str">
            <v>蕭金傳</v>
          </cell>
          <cell r="BU179">
            <v>64.599999999999994</v>
          </cell>
          <cell r="BV179">
            <v>63.85</v>
          </cell>
          <cell r="BW179">
            <v>62.7</v>
          </cell>
          <cell r="BX179">
            <v>3.0303030303030165E-2</v>
          </cell>
          <cell r="BY179">
            <v>3.83</v>
          </cell>
          <cell r="BZ179">
            <v>44</v>
          </cell>
          <cell r="CA179">
            <v>1.5647594966006</v>
          </cell>
        </row>
        <row r="180">
          <cell r="D180" t="str">
            <v>蔡雲</v>
          </cell>
          <cell r="E180" t="str">
            <v>U126</v>
          </cell>
          <cell r="F180">
            <v>1120403</v>
          </cell>
          <cell r="G180">
            <v>5.51</v>
          </cell>
          <cell r="H180">
            <v>4.01</v>
          </cell>
          <cell r="I180">
            <v>12.4</v>
          </cell>
          <cell r="J180">
            <v>38.1</v>
          </cell>
          <cell r="K180">
            <v>95</v>
          </cell>
          <cell r="L180">
            <v>154</v>
          </cell>
          <cell r="N180">
            <v>4.0999999999999996</v>
          </cell>
          <cell r="O180">
            <v>16</v>
          </cell>
          <cell r="P180">
            <v>12</v>
          </cell>
          <cell r="Q180">
            <v>58</v>
          </cell>
          <cell r="R180">
            <v>0.5</v>
          </cell>
          <cell r="Y180">
            <v>78</v>
          </cell>
          <cell r="Z180">
            <v>17</v>
          </cell>
          <cell r="AC180">
            <v>7.79</v>
          </cell>
          <cell r="AD180">
            <v>6.4</v>
          </cell>
          <cell r="AE180">
            <v>135</v>
          </cell>
          <cell r="AF180">
            <v>4.9000000000000004</v>
          </cell>
          <cell r="AG180">
            <v>95</v>
          </cell>
          <cell r="AH180">
            <v>9.6999999999999993</v>
          </cell>
          <cell r="AJ180">
            <v>3.1</v>
          </cell>
          <cell r="AW180">
            <v>95</v>
          </cell>
          <cell r="AX180">
            <v>30.9</v>
          </cell>
          <cell r="AY180">
            <v>32.5</v>
          </cell>
          <cell r="AZ180">
            <v>12.9</v>
          </cell>
          <cell r="BI180">
            <v>0.78</v>
          </cell>
          <cell r="BK180">
            <v>1.52</v>
          </cell>
          <cell r="BN180">
            <v>78.205128205128204</v>
          </cell>
          <cell r="BQ180">
            <v>172</v>
          </cell>
          <cell r="BT180" t="str">
            <v>蔡雲</v>
          </cell>
          <cell r="BU180">
            <v>49.9</v>
          </cell>
          <cell r="BV180">
            <v>47.8</v>
          </cell>
          <cell r="BW180">
            <v>47.5</v>
          </cell>
          <cell r="BX180">
            <v>5.0526315789473655E-2</v>
          </cell>
          <cell r="BY180">
            <v>4</v>
          </cell>
          <cell r="BZ180">
            <v>44</v>
          </cell>
          <cell r="CA180">
            <v>1.8245035357281909</v>
          </cell>
        </row>
        <row r="181">
          <cell r="D181" t="str">
            <v>李志賢</v>
          </cell>
          <cell r="E181" t="str">
            <v>U127</v>
          </cell>
          <cell r="F181">
            <v>1120405</v>
          </cell>
          <cell r="G181">
            <v>4.97</v>
          </cell>
          <cell r="H181">
            <v>3.56</v>
          </cell>
          <cell r="I181">
            <v>11.3</v>
          </cell>
          <cell r="J181">
            <v>34</v>
          </cell>
          <cell r="K181">
            <v>95.5</v>
          </cell>
          <cell r="L181">
            <v>171</v>
          </cell>
          <cell r="N181">
            <v>4.0999999999999996</v>
          </cell>
          <cell r="O181">
            <v>15</v>
          </cell>
          <cell r="P181">
            <v>12</v>
          </cell>
          <cell r="Q181">
            <v>57</v>
          </cell>
          <cell r="R181">
            <v>0.9</v>
          </cell>
          <cell r="Y181">
            <v>79</v>
          </cell>
          <cell r="Z181">
            <v>15</v>
          </cell>
          <cell r="AC181">
            <v>11.1</v>
          </cell>
          <cell r="AD181">
            <v>7.7</v>
          </cell>
          <cell r="AE181">
            <v>142</v>
          </cell>
          <cell r="AF181">
            <v>5</v>
          </cell>
          <cell r="AH181">
            <v>8.8000000000000007</v>
          </cell>
          <cell r="AJ181">
            <v>4.8</v>
          </cell>
          <cell r="AX181">
            <v>31.7</v>
          </cell>
          <cell r="AY181">
            <v>33.200000000000003</v>
          </cell>
          <cell r="AZ181">
            <v>13.3</v>
          </cell>
          <cell r="BI181">
            <v>0.81</v>
          </cell>
          <cell r="BK181">
            <v>1.66</v>
          </cell>
          <cell r="BN181">
            <v>81.012658227848107</v>
          </cell>
          <cell r="BQ181" t="str">
            <v/>
          </cell>
          <cell r="BT181" t="str">
            <v>李志賢</v>
          </cell>
          <cell r="BU181">
            <v>55.25</v>
          </cell>
          <cell r="BV181">
            <v>54.1</v>
          </cell>
          <cell r="BW181">
            <v>54</v>
          </cell>
          <cell r="BX181">
            <v>2.3148148148148147E-2</v>
          </cell>
          <cell r="BY181">
            <v>4</v>
          </cell>
          <cell r="BZ181">
            <v>44</v>
          </cell>
          <cell r="CA181">
            <v>1.9168630052525975</v>
          </cell>
        </row>
        <row r="182">
          <cell r="D182" t="str">
            <v>張桂湘</v>
          </cell>
          <cell r="E182" t="str">
            <v>U220</v>
          </cell>
          <cell r="F182">
            <v>1120405</v>
          </cell>
          <cell r="G182">
            <v>8.4600000000000009</v>
          </cell>
          <cell r="H182">
            <v>3.33</v>
          </cell>
          <cell r="I182">
            <v>10.199999999999999</v>
          </cell>
          <cell r="J182">
            <v>31</v>
          </cell>
          <cell r="K182">
            <v>93.1</v>
          </cell>
          <cell r="L182">
            <v>218</v>
          </cell>
          <cell r="N182">
            <v>3.9</v>
          </cell>
          <cell r="O182">
            <v>15</v>
          </cell>
          <cell r="P182">
            <v>13</v>
          </cell>
          <cell r="Q182">
            <v>77</v>
          </cell>
          <cell r="R182">
            <v>0.6</v>
          </cell>
          <cell r="Y182">
            <v>95</v>
          </cell>
          <cell r="Z182">
            <v>18</v>
          </cell>
          <cell r="AC182">
            <v>6.91</v>
          </cell>
          <cell r="AD182">
            <v>6.9</v>
          </cell>
          <cell r="AE182">
            <v>134</v>
          </cell>
          <cell r="AF182">
            <v>4.5999999999999996</v>
          </cell>
          <cell r="AG182">
            <v>92</v>
          </cell>
          <cell r="AH182">
            <v>10.4</v>
          </cell>
          <cell r="AJ182">
            <v>4.0999999999999996</v>
          </cell>
          <cell r="AW182">
            <v>92</v>
          </cell>
          <cell r="AX182">
            <v>30.6</v>
          </cell>
          <cell r="AY182">
            <v>32.9</v>
          </cell>
          <cell r="AZ182">
            <v>13.2</v>
          </cell>
          <cell r="BI182">
            <v>0.81</v>
          </cell>
          <cell r="BK182">
            <v>1.66</v>
          </cell>
          <cell r="BN182">
            <v>81.05263157894737</v>
          </cell>
          <cell r="BQ182">
            <v>306</v>
          </cell>
          <cell r="BT182" t="str">
            <v>張桂湘</v>
          </cell>
          <cell r="BU182">
            <v>42.45</v>
          </cell>
          <cell r="BV182">
            <v>40.85</v>
          </cell>
          <cell r="BW182">
            <v>41</v>
          </cell>
          <cell r="BX182">
            <v>3.5365853658536651E-2</v>
          </cell>
          <cell r="BY182">
            <v>4</v>
          </cell>
          <cell r="BZ182">
            <v>44</v>
          </cell>
          <cell r="CA182">
            <v>1.9791933050620689</v>
          </cell>
        </row>
        <row r="183">
          <cell r="D183" t="str">
            <v>林祿妹</v>
          </cell>
          <cell r="E183" t="str">
            <v>U543</v>
          </cell>
          <cell r="F183">
            <v>1120405</v>
          </cell>
          <cell r="G183">
            <v>7.26</v>
          </cell>
          <cell r="H183">
            <v>3.19</v>
          </cell>
          <cell r="I183">
            <v>10.9</v>
          </cell>
          <cell r="J183">
            <v>32.6</v>
          </cell>
          <cell r="K183">
            <v>102.2</v>
          </cell>
          <cell r="L183">
            <v>187</v>
          </cell>
          <cell r="N183">
            <v>4</v>
          </cell>
          <cell r="O183">
            <v>9</v>
          </cell>
          <cell r="P183">
            <v>9</v>
          </cell>
          <cell r="Q183">
            <v>79</v>
          </cell>
          <cell r="R183">
            <v>1</v>
          </cell>
          <cell r="Y183">
            <v>109</v>
          </cell>
          <cell r="Z183">
            <v>19</v>
          </cell>
          <cell r="AC183">
            <v>9.2100000000000009</v>
          </cell>
          <cell r="AD183">
            <v>4.9000000000000004</v>
          </cell>
          <cell r="AE183">
            <v>135</v>
          </cell>
          <cell r="AF183">
            <v>4.5999999999999996</v>
          </cell>
          <cell r="AH183">
            <v>10.9</v>
          </cell>
          <cell r="AJ183">
            <v>5.4</v>
          </cell>
          <cell r="AX183">
            <v>34.200000000000003</v>
          </cell>
          <cell r="AY183">
            <v>33.4</v>
          </cell>
          <cell r="AZ183">
            <v>13.2</v>
          </cell>
          <cell r="BI183">
            <v>0.83</v>
          </cell>
          <cell r="BK183">
            <v>1.75</v>
          </cell>
          <cell r="BN183">
            <v>82.568807339449535</v>
          </cell>
          <cell r="BQ183" t="str">
            <v/>
          </cell>
          <cell r="BT183" t="str">
            <v>林祿妹</v>
          </cell>
          <cell r="BU183">
            <v>58.95</v>
          </cell>
          <cell r="BV183">
            <v>57.95</v>
          </cell>
          <cell r="BW183">
            <v>58</v>
          </cell>
          <cell r="BX183">
            <v>1.6379310344827636E-2</v>
          </cell>
          <cell r="BY183">
            <v>4</v>
          </cell>
          <cell r="BZ183">
            <v>92</v>
          </cell>
          <cell r="CA183">
            <v>2.008231086926942</v>
          </cell>
        </row>
        <row r="184">
          <cell r="D184" t="str">
            <v>林吳淑如</v>
          </cell>
          <cell r="E184" t="str">
            <v>U546</v>
          </cell>
          <cell r="F184">
            <v>1120403</v>
          </cell>
          <cell r="G184">
            <v>6</v>
          </cell>
          <cell r="H184">
            <v>3.29</v>
          </cell>
          <cell r="I184">
            <v>10.4</v>
          </cell>
          <cell r="J184">
            <v>31.1</v>
          </cell>
          <cell r="K184">
            <v>94.5</v>
          </cell>
          <cell r="L184">
            <v>168</v>
          </cell>
          <cell r="N184">
            <v>3.7</v>
          </cell>
          <cell r="O184">
            <v>12</v>
          </cell>
          <cell r="P184">
            <v>12</v>
          </cell>
          <cell r="Q184">
            <v>55</v>
          </cell>
          <cell r="R184">
            <v>0.5</v>
          </cell>
          <cell r="Y184">
            <v>110</v>
          </cell>
          <cell r="Z184">
            <v>25</v>
          </cell>
          <cell r="AC184">
            <v>8.91</v>
          </cell>
          <cell r="AD184">
            <v>7.5</v>
          </cell>
          <cell r="AE184">
            <v>136</v>
          </cell>
          <cell r="AF184">
            <v>4.7</v>
          </cell>
          <cell r="AG184">
            <v>98</v>
          </cell>
          <cell r="AH184">
            <v>8.1</v>
          </cell>
          <cell r="AJ184">
            <v>6.2</v>
          </cell>
          <cell r="AW184">
            <v>98</v>
          </cell>
          <cell r="AX184">
            <v>31.6</v>
          </cell>
          <cell r="AY184">
            <v>33.4</v>
          </cell>
          <cell r="AZ184">
            <v>12.9</v>
          </cell>
          <cell r="BI184">
            <v>0.77</v>
          </cell>
          <cell r="BK184">
            <v>1.48</v>
          </cell>
          <cell r="BN184">
            <v>77.272727272727266</v>
          </cell>
          <cell r="BQ184">
            <v>345</v>
          </cell>
          <cell r="BT184" t="str">
            <v>林吳淑如</v>
          </cell>
          <cell r="BU184">
            <v>56.9</v>
          </cell>
          <cell r="BV184">
            <v>55.6</v>
          </cell>
          <cell r="BW184">
            <v>55.5</v>
          </cell>
          <cell r="BX184">
            <v>2.52252252252252E-2</v>
          </cell>
          <cell r="BY184">
            <v>4</v>
          </cell>
          <cell r="BZ184">
            <v>68</v>
          </cell>
          <cell r="CA184">
            <v>1.7082845186501172</v>
          </cell>
        </row>
        <row r="185">
          <cell r="D185" t="str">
            <v>張惠美</v>
          </cell>
          <cell r="E185" t="str">
            <v>U227</v>
          </cell>
          <cell r="F185">
            <v>1120405</v>
          </cell>
          <cell r="G185">
            <v>5.56</v>
          </cell>
          <cell r="H185">
            <v>3.53</v>
          </cell>
          <cell r="I185">
            <v>11.8</v>
          </cell>
          <cell r="J185">
            <v>35.700000000000003</v>
          </cell>
          <cell r="K185">
            <v>101.1</v>
          </cell>
          <cell r="L185">
            <v>180</v>
          </cell>
          <cell r="N185">
            <v>3.7</v>
          </cell>
          <cell r="O185">
            <v>20</v>
          </cell>
          <cell r="P185">
            <v>16</v>
          </cell>
          <cell r="Q185">
            <v>71</v>
          </cell>
          <cell r="R185">
            <v>0.6</v>
          </cell>
          <cell r="Y185">
            <v>62</v>
          </cell>
          <cell r="Z185">
            <v>14</v>
          </cell>
          <cell r="AC185">
            <v>8.07</v>
          </cell>
          <cell r="AD185">
            <v>6.1</v>
          </cell>
          <cell r="AE185">
            <v>136</v>
          </cell>
          <cell r="AF185">
            <v>4.5999999999999996</v>
          </cell>
          <cell r="AG185">
            <v>97</v>
          </cell>
          <cell r="AH185">
            <v>9</v>
          </cell>
          <cell r="AJ185">
            <v>3.2</v>
          </cell>
          <cell r="AW185">
            <v>97</v>
          </cell>
          <cell r="AX185">
            <v>33.4</v>
          </cell>
          <cell r="AY185">
            <v>33.1</v>
          </cell>
          <cell r="AZ185">
            <v>13.9</v>
          </cell>
          <cell r="BI185">
            <v>0.77</v>
          </cell>
          <cell r="BK185">
            <v>1.49</v>
          </cell>
          <cell r="BN185">
            <v>77.41935483870968</v>
          </cell>
          <cell r="BQ185">
            <v>177</v>
          </cell>
          <cell r="BT185" t="str">
            <v>張惠美</v>
          </cell>
          <cell r="BU185">
            <v>75.45</v>
          </cell>
          <cell r="BV185">
            <v>74.55</v>
          </cell>
          <cell r="BW185">
            <v>73.5</v>
          </cell>
          <cell r="BX185">
            <v>2.6530612244897996E-2</v>
          </cell>
          <cell r="BY185">
            <v>4</v>
          </cell>
          <cell r="BZ185">
            <v>44</v>
          </cell>
          <cell r="CA185">
            <v>1.6796439107801118</v>
          </cell>
        </row>
        <row r="186">
          <cell r="D186" t="str">
            <v>潘阿美</v>
          </cell>
          <cell r="E186" t="str">
            <v>U438</v>
          </cell>
          <cell r="F186">
            <v>1120405</v>
          </cell>
          <cell r="G186">
            <v>4.1399999999999997</v>
          </cell>
          <cell r="H186">
            <v>3.48</v>
          </cell>
          <cell r="I186">
            <v>10.8</v>
          </cell>
          <cell r="J186">
            <v>33.299999999999997</v>
          </cell>
          <cell r="K186">
            <v>95.7</v>
          </cell>
          <cell r="L186">
            <v>261</v>
          </cell>
          <cell r="N186">
            <v>4.2</v>
          </cell>
          <cell r="O186">
            <v>18</v>
          </cell>
          <cell r="P186">
            <v>16</v>
          </cell>
          <cell r="Q186">
            <v>129</v>
          </cell>
          <cell r="R186">
            <v>0.7</v>
          </cell>
          <cell r="Y186">
            <v>111</v>
          </cell>
          <cell r="Z186">
            <v>22</v>
          </cell>
          <cell r="AC186">
            <v>8.24</v>
          </cell>
          <cell r="AD186">
            <v>6.6</v>
          </cell>
          <cell r="AE186">
            <v>141</v>
          </cell>
          <cell r="AF186">
            <v>5.0999999999999996</v>
          </cell>
          <cell r="AH186">
            <v>8.6</v>
          </cell>
          <cell r="AJ186">
            <v>5.8</v>
          </cell>
          <cell r="AX186">
            <v>31</v>
          </cell>
          <cell r="AY186">
            <v>32.4</v>
          </cell>
          <cell r="AZ186">
            <v>14.4</v>
          </cell>
          <cell r="BI186">
            <v>0.8</v>
          </cell>
          <cell r="BK186">
            <v>1.62</v>
          </cell>
          <cell r="BN186">
            <v>80.180180180180187</v>
          </cell>
          <cell r="BQ186" t="str">
            <v/>
          </cell>
          <cell r="BT186" t="str">
            <v>潘阿美</v>
          </cell>
          <cell r="BU186">
            <v>66.75</v>
          </cell>
          <cell r="BV186">
            <v>64.25</v>
          </cell>
          <cell r="BW186">
            <v>64.3</v>
          </cell>
          <cell r="BX186">
            <v>3.8102643856920727E-2</v>
          </cell>
          <cell r="BY186">
            <v>4</v>
          </cell>
          <cell r="BZ186">
            <v>92</v>
          </cell>
          <cell r="CA186">
            <v>1.92322428861467</v>
          </cell>
        </row>
        <row r="187">
          <cell r="D187" t="str">
            <v>魏鋒明</v>
          </cell>
          <cell r="E187" t="str">
            <v>U505</v>
          </cell>
          <cell r="F187">
            <v>1120406</v>
          </cell>
          <cell r="G187">
            <v>8.2799999999999994</v>
          </cell>
          <cell r="H187">
            <v>3.17</v>
          </cell>
          <cell r="I187">
            <v>8.5</v>
          </cell>
          <cell r="J187">
            <v>26.8</v>
          </cell>
          <cell r="K187">
            <v>84.5</v>
          </cell>
          <cell r="L187">
            <v>152</v>
          </cell>
          <cell r="N187">
            <v>3.6</v>
          </cell>
          <cell r="O187">
            <v>17</v>
          </cell>
          <cell r="P187">
            <v>5</v>
          </cell>
          <cell r="Q187">
            <v>140</v>
          </cell>
          <cell r="R187">
            <v>0.6</v>
          </cell>
          <cell r="Y187">
            <v>43</v>
          </cell>
          <cell r="Z187">
            <v>10</v>
          </cell>
          <cell r="AC187">
            <v>6.65</v>
          </cell>
          <cell r="AD187">
            <v>5.6</v>
          </cell>
          <cell r="AE187">
            <v>137</v>
          </cell>
          <cell r="AF187">
            <v>4</v>
          </cell>
          <cell r="AG187">
            <v>100</v>
          </cell>
          <cell r="AH187">
            <v>8.6999999999999993</v>
          </cell>
          <cell r="AJ187">
            <v>4.5</v>
          </cell>
          <cell r="AW187">
            <v>100</v>
          </cell>
          <cell r="AX187">
            <v>26.8</v>
          </cell>
          <cell r="AY187">
            <v>31.7</v>
          </cell>
          <cell r="AZ187">
            <v>18</v>
          </cell>
          <cell r="BI187">
            <v>0.77</v>
          </cell>
          <cell r="BK187">
            <v>1.46</v>
          </cell>
          <cell r="BN187">
            <v>76.744186046511629</v>
          </cell>
          <cell r="BQ187">
            <v>143</v>
          </cell>
          <cell r="BT187" t="str">
            <v>魏鋒明</v>
          </cell>
          <cell r="BU187">
            <v>58.65</v>
          </cell>
          <cell r="BV187">
            <v>57.65</v>
          </cell>
          <cell r="BW187">
            <v>58</v>
          </cell>
          <cell r="BX187">
            <v>1.1206896551724113E-2</v>
          </cell>
          <cell r="BY187">
            <v>4</v>
          </cell>
          <cell r="BZ187">
            <v>44</v>
          </cell>
          <cell r="CA187">
            <v>1.6619164356401546</v>
          </cell>
        </row>
        <row r="188">
          <cell r="D188" t="str">
            <v>李秀蘭</v>
          </cell>
          <cell r="E188" t="str">
            <v>U509</v>
          </cell>
          <cell r="F188">
            <v>1120406</v>
          </cell>
          <cell r="G188">
            <v>6.49</v>
          </cell>
          <cell r="H188">
            <v>3.72</v>
          </cell>
          <cell r="I188">
            <v>11.2</v>
          </cell>
          <cell r="J188">
            <v>34.299999999999997</v>
          </cell>
          <cell r="K188">
            <v>92.2</v>
          </cell>
          <cell r="L188">
            <v>188</v>
          </cell>
          <cell r="N188">
            <v>4.4000000000000004</v>
          </cell>
          <cell r="O188">
            <v>9</v>
          </cell>
          <cell r="P188">
            <v>11</v>
          </cell>
          <cell r="Q188">
            <v>67</v>
          </cell>
          <cell r="R188">
            <v>0.6</v>
          </cell>
          <cell r="Y188">
            <v>95</v>
          </cell>
          <cell r="Z188">
            <v>20</v>
          </cell>
          <cell r="AC188">
            <v>9.19</v>
          </cell>
          <cell r="AD188">
            <v>8.1</v>
          </cell>
          <cell r="AE188">
            <v>139</v>
          </cell>
          <cell r="AF188">
            <v>5</v>
          </cell>
          <cell r="AG188">
            <v>98</v>
          </cell>
          <cell r="AH188">
            <v>9.1999999999999993</v>
          </cell>
          <cell r="AJ188">
            <v>5.8</v>
          </cell>
          <cell r="AW188">
            <v>98</v>
          </cell>
          <cell r="AX188">
            <v>30.1</v>
          </cell>
          <cell r="AY188">
            <v>32.700000000000003</v>
          </cell>
          <cell r="AZ188">
            <v>13.5</v>
          </cell>
          <cell r="BI188">
            <v>0.79</v>
          </cell>
          <cell r="BK188">
            <v>1.56</v>
          </cell>
          <cell r="BN188">
            <v>78.94736842105263</v>
          </cell>
          <cell r="BQ188">
            <v>211</v>
          </cell>
          <cell r="BT188" t="str">
            <v>李秀蘭</v>
          </cell>
          <cell r="BU188">
            <v>66.349999999999994</v>
          </cell>
          <cell r="BV188">
            <v>64.849999999999994</v>
          </cell>
          <cell r="BW188">
            <v>64.8</v>
          </cell>
          <cell r="BX188">
            <v>2.391975308641971E-2</v>
          </cell>
          <cell r="BY188">
            <v>3.83</v>
          </cell>
          <cell r="BZ188">
            <v>44</v>
          </cell>
          <cell r="CA188">
            <v>1.7909080298862619</v>
          </cell>
        </row>
        <row r="189">
          <cell r="D189" t="str">
            <v>楊阿春</v>
          </cell>
          <cell r="E189" t="str">
            <v>U605</v>
          </cell>
          <cell r="F189">
            <v>1120406</v>
          </cell>
          <cell r="G189">
            <v>5.25</v>
          </cell>
          <cell r="H189">
            <v>3.33</v>
          </cell>
          <cell r="I189">
            <v>10.199999999999999</v>
          </cell>
          <cell r="J189">
            <v>31.5</v>
          </cell>
          <cell r="K189">
            <v>94.6</v>
          </cell>
          <cell r="L189">
            <v>181</v>
          </cell>
          <cell r="N189">
            <v>4.2</v>
          </cell>
          <cell r="O189">
            <v>33</v>
          </cell>
          <cell r="P189">
            <v>31</v>
          </cell>
          <cell r="Q189">
            <v>69</v>
          </cell>
          <cell r="R189">
            <v>0.3</v>
          </cell>
          <cell r="Y189">
            <v>48</v>
          </cell>
          <cell r="Z189">
            <v>13</v>
          </cell>
          <cell r="AC189">
            <v>13.15</v>
          </cell>
          <cell r="AD189">
            <v>5.4</v>
          </cell>
          <cell r="AE189">
            <v>141</v>
          </cell>
          <cell r="AF189">
            <v>4.3</v>
          </cell>
          <cell r="AH189">
            <v>9.1</v>
          </cell>
          <cell r="AJ189">
            <v>4.9000000000000004</v>
          </cell>
          <cell r="AX189">
            <v>30.6</v>
          </cell>
          <cell r="AY189">
            <v>32.4</v>
          </cell>
          <cell r="AZ189">
            <v>15.9</v>
          </cell>
          <cell r="BI189">
            <v>0.73</v>
          </cell>
          <cell r="BK189">
            <v>1.31</v>
          </cell>
          <cell r="BN189">
            <v>72.916666666666671</v>
          </cell>
          <cell r="BQ189" t="str">
            <v/>
          </cell>
          <cell r="BT189" t="str">
            <v>楊阿春</v>
          </cell>
          <cell r="BU189">
            <v>76.2</v>
          </cell>
          <cell r="BV189">
            <v>74.7</v>
          </cell>
          <cell r="BW189">
            <v>74.7</v>
          </cell>
          <cell r="BX189">
            <v>2.0080321285140562E-2</v>
          </cell>
          <cell r="BY189">
            <v>4</v>
          </cell>
          <cell r="BZ189">
            <v>44</v>
          </cell>
          <cell r="CA189">
            <v>1.4932761343043763</v>
          </cell>
        </row>
        <row r="190">
          <cell r="D190" t="str">
            <v>阿傑</v>
          </cell>
          <cell r="E190" t="str">
            <v>U606</v>
          </cell>
          <cell r="F190">
            <v>1120406</v>
          </cell>
          <cell r="G190">
            <v>7.83</v>
          </cell>
          <cell r="H190">
            <v>3.83</v>
          </cell>
          <cell r="I190">
            <v>11.6</v>
          </cell>
          <cell r="J190">
            <v>33.299999999999997</v>
          </cell>
          <cell r="K190">
            <v>86.9</v>
          </cell>
          <cell r="L190">
            <v>189</v>
          </cell>
          <cell r="N190">
            <v>4.4000000000000004</v>
          </cell>
          <cell r="O190">
            <v>33</v>
          </cell>
          <cell r="P190">
            <v>52</v>
          </cell>
          <cell r="Q190">
            <v>121</v>
          </cell>
          <cell r="R190">
            <v>0.8</v>
          </cell>
          <cell r="Y190">
            <v>61</v>
          </cell>
          <cell r="Z190">
            <v>14</v>
          </cell>
          <cell r="AC190">
            <v>13.26</v>
          </cell>
          <cell r="AD190">
            <v>7.7</v>
          </cell>
          <cell r="AE190">
            <v>136</v>
          </cell>
          <cell r="AF190">
            <v>4.0999999999999996</v>
          </cell>
          <cell r="AH190">
            <v>9.1999999999999993</v>
          </cell>
          <cell r="AJ190">
            <v>5.5</v>
          </cell>
          <cell r="AX190">
            <v>30.3</v>
          </cell>
          <cell r="AY190">
            <v>34.799999999999997</v>
          </cell>
          <cell r="AZ190">
            <v>14</v>
          </cell>
          <cell r="BI190">
            <v>0.77</v>
          </cell>
          <cell r="BK190">
            <v>1.47</v>
          </cell>
          <cell r="BN190">
            <v>77.049180327868854</v>
          </cell>
          <cell r="BQ190" t="str">
            <v/>
          </cell>
          <cell r="BT190" t="str">
            <v>阿傑</v>
          </cell>
          <cell r="BU190">
            <v>52.55</v>
          </cell>
          <cell r="BV190">
            <v>51</v>
          </cell>
          <cell r="BW190">
            <v>51</v>
          </cell>
          <cell r="BX190">
            <v>3.0392156862745042E-2</v>
          </cell>
          <cell r="BY190">
            <v>4</v>
          </cell>
          <cell r="BZ190">
            <v>44</v>
          </cell>
          <cell r="CA190">
            <v>1.7191304486606143</v>
          </cell>
        </row>
        <row r="191">
          <cell r="D191" t="str">
            <v>宋隆中</v>
          </cell>
          <cell r="E191" t="str">
            <v>U607</v>
          </cell>
          <cell r="F191">
            <v>1120406</v>
          </cell>
          <cell r="G191">
            <v>6.19</v>
          </cell>
          <cell r="H191">
            <v>3.4</v>
          </cell>
          <cell r="I191">
            <v>10.199999999999999</v>
          </cell>
          <cell r="J191">
            <v>31.2</v>
          </cell>
          <cell r="K191">
            <v>91.8</v>
          </cell>
          <cell r="L191">
            <v>267</v>
          </cell>
          <cell r="N191">
            <v>4.0999999999999996</v>
          </cell>
          <cell r="O191">
            <v>12</v>
          </cell>
          <cell r="P191">
            <v>11</v>
          </cell>
          <cell r="Q191">
            <v>98</v>
          </cell>
          <cell r="R191">
            <v>0.8</v>
          </cell>
          <cell r="Y191">
            <v>48</v>
          </cell>
          <cell r="Z191">
            <v>13</v>
          </cell>
          <cell r="AC191">
            <v>13.27</v>
          </cell>
          <cell r="AD191">
            <v>5.7</v>
          </cell>
          <cell r="AE191">
            <v>144</v>
          </cell>
          <cell r="AF191">
            <v>4.7</v>
          </cell>
          <cell r="AH191">
            <v>10</v>
          </cell>
          <cell r="AJ191">
            <v>5.3</v>
          </cell>
          <cell r="AX191">
            <v>30</v>
          </cell>
          <cell r="AY191">
            <v>32.700000000000003</v>
          </cell>
          <cell r="AZ191">
            <v>14</v>
          </cell>
          <cell r="BI191">
            <v>0.73</v>
          </cell>
          <cell r="BK191">
            <v>1.31</v>
          </cell>
          <cell r="BN191">
            <v>72.916666666666671</v>
          </cell>
          <cell r="BQ191" t="str">
            <v/>
          </cell>
          <cell r="BT191" t="str">
            <v>宋隆中</v>
          </cell>
          <cell r="BU191">
            <v>79.900000000000006</v>
          </cell>
          <cell r="BV191">
            <v>77</v>
          </cell>
          <cell r="BW191">
            <v>77</v>
          </cell>
          <cell r="BX191">
            <v>3.7662337662337737E-2</v>
          </cell>
          <cell r="BY191">
            <v>4</v>
          </cell>
          <cell r="BZ191">
            <v>44</v>
          </cell>
          <cell r="CA191">
            <v>1.5469379134556136</v>
          </cell>
        </row>
        <row r="192">
          <cell r="D192" t="str">
            <v>葉詠綺</v>
          </cell>
          <cell r="E192" t="str">
            <v>U608</v>
          </cell>
          <cell r="F192">
            <v>1120406</v>
          </cell>
          <cell r="G192">
            <v>7.44</v>
          </cell>
          <cell r="H192">
            <v>4.4800000000000004</v>
          </cell>
          <cell r="I192">
            <v>10.199999999999999</v>
          </cell>
          <cell r="J192">
            <v>33.1</v>
          </cell>
          <cell r="K192">
            <v>73.900000000000006</v>
          </cell>
          <cell r="L192">
            <v>195</v>
          </cell>
          <cell r="N192">
            <v>4</v>
          </cell>
          <cell r="O192">
            <v>13</v>
          </cell>
          <cell r="P192">
            <v>12</v>
          </cell>
          <cell r="Q192">
            <v>75</v>
          </cell>
          <cell r="R192">
            <v>0.6</v>
          </cell>
          <cell r="Y192">
            <v>73</v>
          </cell>
          <cell r="Z192">
            <v>16</v>
          </cell>
          <cell r="AC192">
            <v>9.5399999999999991</v>
          </cell>
          <cell r="AD192">
            <v>7</v>
          </cell>
          <cell r="AE192">
            <v>140</v>
          </cell>
          <cell r="AF192">
            <v>5.5</v>
          </cell>
          <cell r="AG192">
            <v>98</v>
          </cell>
          <cell r="AH192">
            <v>9.6999999999999993</v>
          </cell>
          <cell r="AJ192">
            <v>4.3</v>
          </cell>
          <cell r="AW192">
            <v>98</v>
          </cell>
          <cell r="AX192">
            <v>22.8</v>
          </cell>
          <cell r="AY192">
            <v>30.8</v>
          </cell>
          <cell r="AZ192">
            <v>14.6</v>
          </cell>
          <cell r="BI192">
            <v>0.78</v>
          </cell>
          <cell r="BK192">
            <v>1.52</v>
          </cell>
          <cell r="BN192">
            <v>78.082191780821915</v>
          </cell>
          <cell r="BQ192">
            <v>121</v>
          </cell>
          <cell r="BT192" t="str">
            <v>葉詠綺</v>
          </cell>
          <cell r="BU192">
            <v>78.849999999999994</v>
          </cell>
          <cell r="BV192">
            <v>76.75</v>
          </cell>
          <cell r="BW192">
            <v>76.8</v>
          </cell>
          <cell r="BX192">
            <v>2.6692708333333297E-2</v>
          </cell>
          <cell r="BY192">
            <v>4</v>
          </cell>
          <cell r="BZ192">
            <v>44</v>
          </cell>
          <cell r="CA192">
            <v>1.7641513656121497</v>
          </cell>
        </row>
        <row r="193">
          <cell r="D193" t="str">
            <v>楊木棍</v>
          </cell>
          <cell r="E193" t="str">
            <v>U609</v>
          </cell>
          <cell r="F193">
            <v>1120406</v>
          </cell>
          <cell r="G193">
            <v>6.97</v>
          </cell>
          <cell r="H193">
            <v>3.81</v>
          </cell>
          <cell r="I193">
            <v>12.9</v>
          </cell>
          <cell r="J193">
            <v>38.4</v>
          </cell>
          <cell r="K193">
            <v>100.8</v>
          </cell>
          <cell r="L193">
            <v>114</v>
          </cell>
          <cell r="N193">
            <v>3.8</v>
          </cell>
          <cell r="O193">
            <v>15</v>
          </cell>
          <cell r="P193">
            <v>14</v>
          </cell>
          <cell r="Q193">
            <v>97</v>
          </cell>
          <cell r="R193">
            <v>0.7</v>
          </cell>
          <cell r="Y193">
            <v>69</v>
          </cell>
          <cell r="Z193">
            <v>15</v>
          </cell>
          <cell r="AC193">
            <v>9.1999999999999993</v>
          </cell>
          <cell r="AD193">
            <v>6.1</v>
          </cell>
          <cell r="AE193">
            <v>138</v>
          </cell>
          <cell r="AF193">
            <v>4.8</v>
          </cell>
          <cell r="AH193">
            <v>10.6</v>
          </cell>
          <cell r="AJ193">
            <v>5</v>
          </cell>
          <cell r="AX193">
            <v>33.9</v>
          </cell>
          <cell r="AY193">
            <v>33.6</v>
          </cell>
          <cell r="AZ193">
            <v>13.4</v>
          </cell>
          <cell r="BI193">
            <v>0.78</v>
          </cell>
          <cell r="BK193">
            <v>1.53</v>
          </cell>
          <cell r="BN193">
            <v>78.260869565217391</v>
          </cell>
          <cell r="BQ193" t="str">
            <v/>
          </cell>
          <cell r="BT193" t="str">
            <v>楊木棍</v>
          </cell>
          <cell r="BU193">
            <v>70.150000000000006</v>
          </cell>
          <cell r="BV193">
            <v>69.650000000000006</v>
          </cell>
          <cell r="BW193">
            <v>67.3</v>
          </cell>
          <cell r="BX193">
            <v>4.2347696879643515E-2</v>
          </cell>
          <cell r="BY193">
            <v>4</v>
          </cell>
          <cell r="BZ193">
            <v>44</v>
          </cell>
          <cell r="CA193">
            <v>1.7085394395809157</v>
          </cell>
        </row>
        <row r="194">
          <cell r="D194" t="str">
            <v>陳基圓</v>
          </cell>
          <cell r="E194" t="str">
            <v>U611</v>
          </cell>
          <cell r="F194">
            <v>1120406</v>
          </cell>
          <cell r="G194">
            <v>4.7</v>
          </cell>
          <cell r="H194">
            <v>3.91</v>
          </cell>
          <cell r="I194">
            <v>11.9</v>
          </cell>
          <cell r="J194">
            <v>35.1</v>
          </cell>
          <cell r="K194">
            <v>89.8</v>
          </cell>
          <cell r="L194">
            <v>254</v>
          </cell>
          <cell r="N194">
            <v>4</v>
          </cell>
          <cell r="O194">
            <v>13</v>
          </cell>
          <cell r="P194">
            <v>5</v>
          </cell>
          <cell r="Q194">
            <v>43</v>
          </cell>
          <cell r="R194">
            <v>0.8</v>
          </cell>
          <cell r="Y194">
            <v>93</v>
          </cell>
          <cell r="Z194">
            <v>31</v>
          </cell>
          <cell r="AC194">
            <v>14.01</v>
          </cell>
          <cell r="AD194">
            <v>7.1</v>
          </cell>
          <cell r="AE194">
            <v>139</v>
          </cell>
          <cell r="AF194">
            <v>5.2</v>
          </cell>
          <cell r="AG194">
            <v>102</v>
          </cell>
          <cell r="AH194">
            <v>8.5</v>
          </cell>
          <cell r="AJ194">
            <v>7</v>
          </cell>
          <cell r="AW194">
            <v>102</v>
          </cell>
          <cell r="AX194">
            <v>30.4</v>
          </cell>
          <cell r="AY194">
            <v>33.9</v>
          </cell>
          <cell r="AZ194">
            <v>13.8</v>
          </cell>
          <cell r="BI194">
            <v>0.67</v>
          </cell>
          <cell r="BK194">
            <v>1.1000000000000001</v>
          </cell>
          <cell r="BN194">
            <v>66.666666666666671</v>
          </cell>
          <cell r="BQ194">
            <v>136</v>
          </cell>
          <cell r="BT194" t="str">
            <v>陳基圓</v>
          </cell>
          <cell r="BU194">
            <v>83</v>
          </cell>
          <cell r="BV194">
            <v>79.5</v>
          </cell>
          <cell r="BW194">
            <v>79.599999999999994</v>
          </cell>
          <cell r="BX194">
            <v>4.2713567839196054E-2</v>
          </cell>
          <cell r="BY194">
            <v>4</v>
          </cell>
          <cell r="BZ194">
            <v>44</v>
          </cell>
          <cell r="CA194">
            <v>1.3242761527507327</v>
          </cell>
        </row>
        <row r="195">
          <cell r="D195" t="str">
            <v>余進何</v>
          </cell>
          <cell r="E195" t="str">
            <v>B502</v>
          </cell>
          <cell r="F195">
            <v>1120406</v>
          </cell>
          <cell r="G195">
            <v>4.28</v>
          </cell>
          <cell r="H195">
            <v>3.5</v>
          </cell>
          <cell r="I195">
            <v>11.4</v>
          </cell>
          <cell r="J195">
            <v>33</v>
          </cell>
          <cell r="K195">
            <v>94.3</v>
          </cell>
          <cell r="L195">
            <v>140</v>
          </cell>
          <cell r="N195">
            <v>3.5</v>
          </cell>
          <cell r="O195">
            <v>13</v>
          </cell>
          <cell r="P195">
            <v>12</v>
          </cell>
          <cell r="Q195">
            <v>56</v>
          </cell>
          <cell r="R195">
            <v>0.7</v>
          </cell>
          <cell r="Y195">
            <v>39</v>
          </cell>
          <cell r="Z195">
            <v>9</v>
          </cell>
          <cell r="AC195">
            <v>8.51</v>
          </cell>
          <cell r="AD195">
            <v>4.5</v>
          </cell>
          <cell r="AE195">
            <v>129</v>
          </cell>
          <cell r="AF195">
            <v>3.1</v>
          </cell>
          <cell r="AG195">
            <v>93</v>
          </cell>
          <cell r="AH195">
            <v>8.3000000000000007</v>
          </cell>
          <cell r="AJ195">
            <v>4</v>
          </cell>
          <cell r="AW195">
            <v>93</v>
          </cell>
          <cell r="AX195">
            <v>32.6</v>
          </cell>
          <cell r="AY195">
            <v>34.5</v>
          </cell>
          <cell r="AZ195">
            <v>14.9</v>
          </cell>
          <cell r="BI195">
            <v>0.77</v>
          </cell>
          <cell r="BK195">
            <v>1.47</v>
          </cell>
          <cell r="BN195">
            <v>76.92307692307692</v>
          </cell>
          <cell r="BQ195">
            <v>172</v>
          </cell>
          <cell r="BT195" t="str">
            <v>余進何</v>
          </cell>
          <cell r="BU195">
            <v>63.95</v>
          </cell>
          <cell r="BV195">
            <v>61.4</v>
          </cell>
          <cell r="BW195">
            <v>62</v>
          </cell>
          <cell r="BX195">
            <v>3.1451612903225852E-2</v>
          </cell>
          <cell r="BY195">
            <v>4</v>
          </cell>
          <cell r="BZ195">
            <v>44</v>
          </cell>
          <cell r="CA195">
            <v>1.7481903255376734</v>
          </cell>
        </row>
        <row r="196">
          <cell r="D196" t="str">
            <v>陳豐志</v>
          </cell>
          <cell r="E196" t="str">
            <v>B506</v>
          </cell>
          <cell r="F196">
            <v>1120406</v>
          </cell>
          <cell r="G196">
            <v>5.95</v>
          </cell>
          <cell r="H196">
            <v>3.82</v>
          </cell>
          <cell r="I196">
            <v>11.2</v>
          </cell>
          <cell r="J196">
            <v>34.4</v>
          </cell>
          <cell r="K196">
            <v>90.1</v>
          </cell>
          <cell r="L196">
            <v>317</v>
          </cell>
          <cell r="N196">
            <v>4.4000000000000004</v>
          </cell>
          <cell r="O196">
            <v>5</v>
          </cell>
          <cell r="P196">
            <v>6</v>
          </cell>
          <cell r="Q196">
            <v>54</v>
          </cell>
          <cell r="R196">
            <v>0.4</v>
          </cell>
          <cell r="Y196">
            <v>68</v>
          </cell>
          <cell r="Z196">
            <v>20</v>
          </cell>
          <cell r="AC196">
            <v>12.61</v>
          </cell>
          <cell r="AD196">
            <v>8.1</v>
          </cell>
          <cell r="AE196">
            <v>139</v>
          </cell>
          <cell r="AF196">
            <v>5.2</v>
          </cell>
          <cell r="AH196">
            <v>8.5</v>
          </cell>
          <cell r="AJ196">
            <v>9.5</v>
          </cell>
          <cell r="AX196">
            <v>29.3</v>
          </cell>
          <cell r="AY196">
            <v>32.6</v>
          </cell>
          <cell r="AZ196">
            <v>13.3</v>
          </cell>
          <cell r="BI196">
            <v>0.71</v>
          </cell>
          <cell r="BK196">
            <v>1.22</v>
          </cell>
          <cell r="BN196">
            <v>70.588235294117638</v>
          </cell>
          <cell r="BQ196" t="str">
            <v/>
          </cell>
          <cell r="BT196" t="str">
            <v>陳豐志</v>
          </cell>
          <cell r="BU196">
            <v>83.4</v>
          </cell>
          <cell r="BV196">
            <v>80.55</v>
          </cell>
          <cell r="BW196">
            <v>80.5</v>
          </cell>
          <cell r="BX196">
            <v>3.6024844720496968E-2</v>
          </cell>
          <cell r="BY196">
            <v>4.25</v>
          </cell>
          <cell r="BZ196">
            <v>44</v>
          </cell>
          <cell r="CA196">
            <v>1.4517258732980347</v>
          </cell>
        </row>
        <row r="197">
          <cell r="D197" t="str">
            <v>謝明翰</v>
          </cell>
          <cell r="E197" t="str">
            <v>U137</v>
          </cell>
          <cell r="F197">
            <v>1120405</v>
          </cell>
          <cell r="G197">
            <v>3.54</v>
          </cell>
          <cell r="H197">
            <v>3.32</v>
          </cell>
          <cell r="I197">
            <v>10.9</v>
          </cell>
          <cell r="J197">
            <v>32.700000000000003</v>
          </cell>
          <cell r="K197">
            <v>98.5</v>
          </cell>
          <cell r="L197">
            <v>62</v>
          </cell>
          <cell r="N197">
            <v>3.7</v>
          </cell>
          <cell r="O197">
            <v>16</v>
          </cell>
          <cell r="P197">
            <v>14</v>
          </cell>
          <cell r="Q197">
            <v>58</v>
          </cell>
          <cell r="R197">
            <v>0.6</v>
          </cell>
          <cell r="Y197">
            <v>71</v>
          </cell>
          <cell r="Z197">
            <v>22</v>
          </cell>
          <cell r="AC197">
            <v>8.01</v>
          </cell>
          <cell r="AD197">
            <v>6.3</v>
          </cell>
          <cell r="AE197">
            <v>141</v>
          </cell>
          <cell r="AF197">
            <v>5</v>
          </cell>
          <cell r="AH197">
            <v>7.1</v>
          </cell>
          <cell r="AJ197">
            <v>4.2</v>
          </cell>
          <cell r="AX197">
            <v>32.799999999999997</v>
          </cell>
          <cell r="AY197">
            <v>33.299999999999997</v>
          </cell>
          <cell r="AZ197">
            <v>14.5</v>
          </cell>
          <cell r="BI197">
            <v>0.69</v>
          </cell>
          <cell r="BK197">
            <v>1.17</v>
          </cell>
          <cell r="BN197">
            <v>69.014084507042256</v>
          </cell>
          <cell r="BQ197" t="str">
            <v/>
          </cell>
          <cell r="BT197" t="str">
            <v>謝明翰</v>
          </cell>
          <cell r="BU197">
            <v>60</v>
          </cell>
          <cell r="BV197">
            <v>59.95</v>
          </cell>
          <cell r="BW197">
            <v>0</v>
          </cell>
          <cell r="BX197" t="e">
            <v>#DIV/0!</v>
          </cell>
          <cell r="BY197">
            <v>3.5</v>
          </cell>
          <cell r="BZ197">
            <v>44</v>
          </cell>
          <cell r="CA197">
            <v>1.2687793872166466</v>
          </cell>
        </row>
        <row r="198">
          <cell r="D198" t="str">
            <v>黃茂盛</v>
          </cell>
          <cell r="E198" t="str">
            <v>U112</v>
          </cell>
          <cell r="F198">
            <v>1120405</v>
          </cell>
          <cell r="G198">
            <v>3.65</v>
          </cell>
          <cell r="H198">
            <v>3.22</v>
          </cell>
          <cell r="I198">
            <v>9.8000000000000007</v>
          </cell>
          <cell r="J198">
            <v>30</v>
          </cell>
          <cell r="K198">
            <v>93.2</v>
          </cell>
          <cell r="L198">
            <v>140</v>
          </cell>
          <cell r="N198">
            <v>3.9</v>
          </cell>
          <cell r="O198">
            <v>19</v>
          </cell>
          <cell r="P198">
            <v>12</v>
          </cell>
          <cell r="Q198">
            <v>80</v>
          </cell>
          <cell r="R198">
            <v>0.5</v>
          </cell>
          <cell r="Y198">
            <v>46</v>
          </cell>
          <cell r="Z198">
            <v>9</v>
          </cell>
          <cell r="AC198">
            <v>6.84</v>
          </cell>
          <cell r="AD198">
            <v>5.0999999999999996</v>
          </cell>
          <cell r="AE198">
            <v>139</v>
          </cell>
          <cell r="AF198">
            <v>4.3</v>
          </cell>
          <cell r="AG198">
            <v>101</v>
          </cell>
          <cell r="AH198">
            <v>8.9</v>
          </cell>
          <cell r="AJ198">
            <v>4.0999999999999996</v>
          </cell>
          <cell r="AW198">
            <v>101</v>
          </cell>
          <cell r="AX198">
            <v>30.4</v>
          </cell>
          <cell r="AY198">
            <v>32.700000000000003</v>
          </cell>
          <cell r="AZ198">
            <v>13.7</v>
          </cell>
          <cell r="BI198">
            <v>0.8</v>
          </cell>
          <cell r="BK198">
            <v>1.63</v>
          </cell>
          <cell r="BN198">
            <v>80.434782608695656</v>
          </cell>
          <cell r="BQ198">
            <v>113</v>
          </cell>
          <cell r="BT198" t="str">
            <v>黃茂盛</v>
          </cell>
          <cell r="BU198">
            <v>54.65</v>
          </cell>
          <cell r="BV198">
            <v>52.5</v>
          </cell>
          <cell r="BW198">
            <v>52.6</v>
          </cell>
          <cell r="BX198">
            <v>3.8973384030418196E-2</v>
          </cell>
          <cell r="BY198">
            <v>4</v>
          </cell>
          <cell r="BZ198">
            <v>44</v>
          </cell>
          <cell r="CA198">
            <v>1.9457780397546707</v>
          </cell>
        </row>
        <row r="199">
          <cell r="D199" t="str">
            <v>王鴻湖</v>
          </cell>
          <cell r="E199" t="str">
            <v>U113</v>
          </cell>
          <cell r="F199">
            <v>1120405</v>
          </cell>
          <cell r="G199">
            <v>3.98</v>
          </cell>
          <cell r="H199">
            <v>3.84</v>
          </cell>
          <cell r="I199">
            <v>11.7</v>
          </cell>
          <cell r="J199">
            <v>35.700000000000003</v>
          </cell>
          <cell r="K199">
            <v>93</v>
          </cell>
          <cell r="L199">
            <v>74</v>
          </cell>
          <cell r="N199">
            <v>3.6</v>
          </cell>
          <cell r="O199">
            <v>19</v>
          </cell>
          <cell r="P199">
            <v>17</v>
          </cell>
          <cell r="Q199">
            <v>62</v>
          </cell>
          <cell r="R199">
            <v>0.8</v>
          </cell>
          <cell r="Y199">
            <v>70</v>
          </cell>
          <cell r="Z199">
            <v>16</v>
          </cell>
          <cell r="AC199">
            <v>7.16</v>
          </cell>
          <cell r="AD199">
            <v>6.3</v>
          </cell>
          <cell r="AE199">
            <v>136</v>
          </cell>
          <cell r="AF199">
            <v>4</v>
          </cell>
          <cell r="AH199">
            <v>8.3000000000000007</v>
          </cell>
          <cell r="AJ199">
            <v>5.6</v>
          </cell>
          <cell r="AX199">
            <v>30.5</v>
          </cell>
          <cell r="AY199">
            <v>32.799999999999997</v>
          </cell>
          <cell r="AZ199">
            <v>13.9</v>
          </cell>
          <cell r="BI199">
            <v>0.77</v>
          </cell>
          <cell r="BK199">
            <v>1.48</v>
          </cell>
          <cell r="BN199">
            <v>77.142857142857153</v>
          </cell>
          <cell r="BQ199" t="str">
            <v/>
          </cell>
          <cell r="BT199" t="str">
            <v>王鴻湖</v>
          </cell>
          <cell r="BU199">
            <v>56.85</v>
          </cell>
          <cell r="BV199">
            <v>55.4</v>
          </cell>
          <cell r="BW199">
            <v>55.4</v>
          </cell>
          <cell r="BX199">
            <v>2.6173285198556009E-2</v>
          </cell>
          <cell r="BY199">
            <v>4</v>
          </cell>
          <cell r="BZ199">
            <v>44</v>
          </cell>
          <cell r="CA199">
            <v>1.7104839221795405</v>
          </cell>
        </row>
        <row r="200">
          <cell r="D200" t="str">
            <v>邱黃美華</v>
          </cell>
          <cell r="E200" t="str">
            <v>U115</v>
          </cell>
          <cell r="F200">
            <v>1120405</v>
          </cell>
          <cell r="G200">
            <v>4.4000000000000004</v>
          </cell>
          <cell r="H200">
            <v>3.05</v>
          </cell>
          <cell r="I200">
            <v>10.1</v>
          </cell>
          <cell r="J200">
            <v>31.2</v>
          </cell>
          <cell r="K200">
            <v>102.3</v>
          </cell>
          <cell r="L200">
            <v>134</v>
          </cell>
          <cell r="N200">
            <v>4</v>
          </cell>
          <cell r="O200">
            <v>20</v>
          </cell>
          <cell r="P200">
            <v>13</v>
          </cell>
          <cell r="Q200">
            <v>92</v>
          </cell>
          <cell r="R200">
            <v>0.8</v>
          </cell>
          <cell r="Y200">
            <v>69</v>
          </cell>
          <cell r="Z200">
            <v>14</v>
          </cell>
          <cell r="AC200">
            <v>6.87</v>
          </cell>
          <cell r="AD200">
            <v>5.8</v>
          </cell>
          <cell r="AE200">
            <v>140</v>
          </cell>
          <cell r="AF200">
            <v>4.8</v>
          </cell>
          <cell r="AH200">
            <v>8.6999999999999993</v>
          </cell>
          <cell r="AJ200">
            <v>4.3</v>
          </cell>
          <cell r="AX200">
            <v>33.1</v>
          </cell>
          <cell r="AY200">
            <v>32.4</v>
          </cell>
          <cell r="AZ200">
            <v>13.1</v>
          </cell>
          <cell r="BI200">
            <v>0.8</v>
          </cell>
          <cell r="BK200">
            <v>1.6</v>
          </cell>
          <cell r="BN200">
            <v>79.710144927536234</v>
          </cell>
          <cell r="BQ200" t="str">
            <v/>
          </cell>
          <cell r="BT200" t="str">
            <v>邱黃美華</v>
          </cell>
          <cell r="BU200">
            <v>53</v>
          </cell>
          <cell r="BV200">
            <v>51.7</v>
          </cell>
          <cell r="BW200">
            <v>51.8</v>
          </cell>
          <cell r="BX200">
            <v>2.3166023166023224E-2</v>
          </cell>
          <cell r="BY200">
            <v>4</v>
          </cell>
          <cell r="BZ200">
            <v>44</v>
          </cell>
          <cell r="CA200">
            <v>1.8494087976648412</v>
          </cell>
        </row>
        <row r="201">
          <cell r="D201" t="str">
            <v>黃吳招英</v>
          </cell>
          <cell r="E201" t="str">
            <v>U116</v>
          </cell>
          <cell r="F201">
            <v>1120405</v>
          </cell>
          <cell r="G201">
            <v>6.45</v>
          </cell>
          <cell r="H201">
            <v>3.59</v>
          </cell>
          <cell r="I201">
            <v>11.6</v>
          </cell>
          <cell r="J201">
            <v>34.9</v>
          </cell>
          <cell r="K201">
            <v>97.2</v>
          </cell>
          <cell r="L201">
            <v>180</v>
          </cell>
          <cell r="N201">
            <v>3.8</v>
          </cell>
          <cell r="O201">
            <v>18</v>
          </cell>
          <cell r="P201">
            <v>14</v>
          </cell>
          <cell r="Q201">
            <v>76</v>
          </cell>
          <cell r="R201">
            <v>0.7</v>
          </cell>
          <cell r="Y201">
            <v>62</v>
          </cell>
          <cell r="Z201">
            <v>13</v>
          </cell>
          <cell r="AC201">
            <v>7.34</v>
          </cell>
          <cell r="AD201">
            <v>7.1</v>
          </cell>
          <cell r="AE201">
            <v>132</v>
          </cell>
          <cell r="AF201">
            <v>4.7</v>
          </cell>
          <cell r="AG201">
            <v>95</v>
          </cell>
          <cell r="AH201">
            <v>8.1999999999999993</v>
          </cell>
          <cell r="AJ201">
            <v>4.5999999999999996</v>
          </cell>
          <cell r="AW201">
            <v>95</v>
          </cell>
          <cell r="AX201">
            <v>32.299999999999997</v>
          </cell>
          <cell r="AY201">
            <v>33.200000000000003</v>
          </cell>
          <cell r="AZ201">
            <v>13.7</v>
          </cell>
          <cell r="BI201">
            <v>0.79</v>
          </cell>
          <cell r="BK201">
            <v>1.56</v>
          </cell>
          <cell r="BN201">
            <v>79.032258064516128</v>
          </cell>
          <cell r="BQ201">
            <v>251</v>
          </cell>
          <cell r="BT201" t="str">
            <v>黃吳招英</v>
          </cell>
          <cell r="BU201">
            <v>65.7</v>
          </cell>
          <cell r="BV201">
            <v>63.7</v>
          </cell>
          <cell r="BW201">
            <v>63.5</v>
          </cell>
          <cell r="BX201">
            <v>3.4645669291338631E-2</v>
          </cell>
          <cell r="BY201">
            <v>4</v>
          </cell>
          <cell r="BZ201">
            <v>44</v>
          </cell>
          <cell r="CA201">
            <v>1.8303328459816284</v>
          </cell>
        </row>
        <row r="202">
          <cell r="D202" t="str">
            <v>陳啟輝</v>
          </cell>
          <cell r="E202" t="str">
            <v>U117</v>
          </cell>
          <cell r="F202">
            <v>1120405</v>
          </cell>
          <cell r="G202">
            <v>4</v>
          </cell>
          <cell r="H202">
            <v>4.95</v>
          </cell>
          <cell r="I202">
            <v>10.4</v>
          </cell>
          <cell r="J202">
            <v>32.299999999999997</v>
          </cell>
          <cell r="K202">
            <v>65.3</v>
          </cell>
          <cell r="L202">
            <v>151</v>
          </cell>
          <cell r="N202">
            <v>4.2</v>
          </cell>
          <cell r="O202">
            <v>25</v>
          </cell>
          <cell r="P202">
            <v>21</v>
          </cell>
          <cell r="Q202">
            <v>26</v>
          </cell>
          <cell r="R202">
            <v>0.8</v>
          </cell>
          <cell r="Y202">
            <v>72</v>
          </cell>
          <cell r="Z202">
            <v>23</v>
          </cell>
          <cell r="AC202">
            <v>12.01</v>
          </cell>
          <cell r="AD202">
            <v>7.5</v>
          </cell>
          <cell r="AE202">
            <v>139</v>
          </cell>
          <cell r="AF202">
            <v>4.3</v>
          </cell>
          <cell r="AG202">
            <v>98</v>
          </cell>
          <cell r="AH202">
            <v>7.8</v>
          </cell>
          <cell r="AJ202">
            <v>7.1</v>
          </cell>
          <cell r="AW202">
            <v>98</v>
          </cell>
          <cell r="AX202">
            <v>21</v>
          </cell>
          <cell r="AY202">
            <v>32.200000000000003</v>
          </cell>
          <cell r="AZ202">
            <v>16.3</v>
          </cell>
          <cell r="BI202">
            <v>0.68</v>
          </cell>
          <cell r="BK202">
            <v>1.1399999999999999</v>
          </cell>
          <cell r="BN202">
            <v>68.055555555555557</v>
          </cell>
          <cell r="BQ202">
            <v>135</v>
          </cell>
          <cell r="BT202" t="str">
            <v>陳啟輝</v>
          </cell>
          <cell r="BU202">
            <v>65.8</v>
          </cell>
          <cell r="BV202">
            <v>65.05</v>
          </cell>
          <cell r="BW202">
            <v>65.2</v>
          </cell>
          <cell r="BX202">
            <v>9.2024539877299735E-3</v>
          </cell>
          <cell r="BY202">
            <v>4</v>
          </cell>
          <cell r="BZ202">
            <v>44</v>
          </cell>
          <cell r="CA202">
            <v>1.279953319533301</v>
          </cell>
        </row>
        <row r="203">
          <cell r="D203" t="str">
            <v>林燈壽</v>
          </cell>
          <cell r="E203" t="str">
            <v>U413</v>
          </cell>
          <cell r="F203">
            <v>1120406</v>
          </cell>
          <cell r="G203">
            <v>5.34</v>
          </cell>
          <cell r="H203">
            <v>3.2</v>
          </cell>
          <cell r="I203">
            <v>10</v>
          </cell>
          <cell r="J203">
            <v>31.3</v>
          </cell>
          <cell r="K203">
            <v>97.8</v>
          </cell>
          <cell r="L203">
            <v>99</v>
          </cell>
          <cell r="N203">
            <v>3.9</v>
          </cell>
          <cell r="O203">
            <v>24</v>
          </cell>
          <cell r="P203">
            <v>31</v>
          </cell>
          <cell r="Q203">
            <v>122</v>
          </cell>
          <cell r="R203">
            <v>0.4</v>
          </cell>
          <cell r="Y203">
            <v>85</v>
          </cell>
          <cell r="Z203">
            <v>21</v>
          </cell>
          <cell r="AC203">
            <v>12</v>
          </cell>
          <cell r="AD203">
            <v>4.7</v>
          </cell>
          <cell r="AE203">
            <v>140</v>
          </cell>
          <cell r="AF203">
            <v>4.5999999999999996</v>
          </cell>
          <cell r="AH203">
            <v>8.9</v>
          </cell>
          <cell r="AJ203">
            <v>5.5</v>
          </cell>
          <cell r="AX203">
            <v>31.3</v>
          </cell>
          <cell r="AY203">
            <v>31.9</v>
          </cell>
          <cell r="AZ203">
            <v>14.5</v>
          </cell>
          <cell r="BI203">
            <v>0.75</v>
          </cell>
          <cell r="BK203">
            <v>1.4</v>
          </cell>
          <cell r="BN203">
            <v>75.294117647058826</v>
          </cell>
          <cell r="BQ203" t="str">
            <v/>
          </cell>
          <cell r="BT203" t="str">
            <v>林燈壽</v>
          </cell>
          <cell r="BU203">
            <v>77.3</v>
          </cell>
          <cell r="BV203">
            <v>74.849999999999994</v>
          </cell>
          <cell r="BW203">
            <v>74.8</v>
          </cell>
          <cell r="BX203">
            <v>3.342245989304813E-2</v>
          </cell>
          <cell r="BY203">
            <v>4</v>
          </cell>
          <cell r="BZ203">
            <v>44</v>
          </cell>
          <cell r="CA203">
            <v>1.6394685480225661</v>
          </cell>
        </row>
        <row r="204">
          <cell r="D204" t="str">
            <v>楊美華</v>
          </cell>
          <cell r="E204" t="str">
            <v>U416</v>
          </cell>
          <cell r="F204">
            <v>1120406</v>
          </cell>
          <cell r="G204">
            <v>6.94</v>
          </cell>
          <cell r="H204">
            <v>3.42</v>
          </cell>
          <cell r="I204">
            <v>11.1</v>
          </cell>
          <cell r="J204">
            <v>32.799999999999997</v>
          </cell>
          <cell r="K204">
            <v>95.9</v>
          </cell>
          <cell r="L204">
            <v>223</v>
          </cell>
          <cell r="N204">
            <v>4.2</v>
          </cell>
          <cell r="O204">
            <v>34</v>
          </cell>
          <cell r="P204">
            <v>31</v>
          </cell>
          <cell r="Q204">
            <v>140</v>
          </cell>
          <cell r="R204">
            <v>0.7</v>
          </cell>
          <cell r="Y204">
            <v>83</v>
          </cell>
          <cell r="Z204">
            <v>21</v>
          </cell>
          <cell r="AC204">
            <v>7.7</v>
          </cell>
          <cell r="AD204">
            <v>6.9</v>
          </cell>
          <cell r="AE204">
            <v>135</v>
          </cell>
          <cell r="AF204">
            <v>5.9</v>
          </cell>
          <cell r="AG204">
            <v>96</v>
          </cell>
          <cell r="AH204">
            <v>8.4</v>
          </cell>
          <cell r="AJ204">
            <v>2.4</v>
          </cell>
          <cell r="AW204">
            <v>96</v>
          </cell>
          <cell r="AX204">
            <v>32.5</v>
          </cell>
          <cell r="AY204">
            <v>33.799999999999997</v>
          </cell>
          <cell r="AZ204">
            <v>12.7</v>
          </cell>
          <cell r="BI204">
            <v>0.75</v>
          </cell>
          <cell r="BK204">
            <v>1.37</v>
          </cell>
          <cell r="BN204">
            <v>74.698795180722882</v>
          </cell>
          <cell r="BQ204">
            <v>198</v>
          </cell>
          <cell r="BT204" t="str">
            <v>楊美華</v>
          </cell>
          <cell r="BU204">
            <v>59.2</v>
          </cell>
          <cell r="BV204">
            <v>55.7</v>
          </cell>
          <cell r="BW204">
            <v>55.4</v>
          </cell>
          <cell r="BX204">
            <v>6.8592057761732925E-2</v>
          </cell>
          <cell r="BY204">
            <v>4</v>
          </cell>
          <cell r="BZ204">
            <v>44</v>
          </cell>
          <cell r="CA204">
            <v>1.70524008036736</v>
          </cell>
        </row>
        <row r="205">
          <cell r="D205" t="str">
            <v>李加添</v>
          </cell>
          <cell r="E205" t="str">
            <v>U417</v>
          </cell>
          <cell r="F205">
            <v>1120406</v>
          </cell>
          <cell r="G205">
            <v>10.32</v>
          </cell>
          <cell r="H205">
            <v>2.66</v>
          </cell>
          <cell r="I205">
            <v>8</v>
          </cell>
          <cell r="J205">
            <v>24.1</v>
          </cell>
          <cell r="K205">
            <v>90.6</v>
          </cell>
          <cell r="L205">
            <v>198</v>
          </cell>
          <cell r="N205">
            <v>3.8</v>
          </cell>
          <cell r="O205">
            <v>19</v>
          </cell>
          <cell r="P205">
            <v>21</v>
          </cell>
          <cell r="Q205">
            <v>74</v>
          </cell>
          <cell r="R205">
            <v>0.5</v>
          </cell>
          <cell r="Y205">
            <v>87</v>
          </cell>
          <cell r="Z205">
            <v>17</v>
          </cell>
          <cell r="AC205">
            <v>10.15</v>
          </cell>
          <cell r="AD205">
            <v>8</v>
          </cell>
          <cell r="AE205">
            <v>132</v>
          </cell>
          <cell r="AF205">
            <v>6</v>
          </cell>
          <cell r="AG205">
            <v>93</v>
          </cell>
          <cell r="AH205">
            <v>9.3000000000000007</v>
          </cell>
          <cell r="AJ205">
            <v>3.1</v>
          </cell>
          <cell r="AW205">
            <v>93</v>
          </cell>
          <cell r="AX205">
            <v>30.1</v>
          </cell>
          <cell r="AY205">
            <v>33.200000000000003</v>
          </cell>
          <cell r="AZ205">
            <v>13.3</v>
          </cell>
          <cell r="BI205">
            <v>0.8</v>
          </cell>
          <cell r="BK205">
            <v>1.63</v>
          </cell>
          <cell r="BN205">
            <v>80.459770114942529</v>
          </cell>
          <cell r="BQ205">
            <v>331</v>
          </cell>
          <cell r="BT205" t="str">
            <v>李加添</v>
          </cell>
          <cell r="BU205">
            <v>62</v>
          </cell>
          <cell r="BV205">
            <v>60.05</v>
          </cell>
          <cell r="BW205">
            <v>60</v>
          </cell>
          <cell r="BX205">
            <v>3.3333333333333333E-2</v>
          </cell>
          <cell r="BY205">
            <v>4</v>
          </cell>
          <cell r="BZ205">
            <v>44</v>
          </cell>
          <cell r="CA205">
            <v>1.9192232802642626</v>
          </cell>
        </row>
        <row r="206">
          <cell r="D206" t="str">
            <v>陳簡金枝</v>
          </cell>
          <cell r="E206" t="str">
            <v>U422</v>
          </cell>
          <cell r="F206">
            <v>1120406</v>
          </cell>
          <cell r="G206">
            <v>4.82</v>
          </cell>
          <cell r="H206">
            <v>3.4</v>
          </cell>
          <cell r="I206">
            <v>10.5</v>
          </cell>
          <cell r="J206">
            <v>32.700000000000003</v>
          </cell>
          <cell r="K206">
            <v>96.2</v>
          </cell>
          <cell r="L206">
            <v>143</v>
          </cell>
          <cell r="N206">
            <v>3.7</v>
          </cell>
          <cell r="O206">
            <v>45</v>
          </cell>
          <cell r="P206">
            <v>73</v>
          </cell>
          <cell r="Q206">
            <v>81</v>
          </cell>
          <cell r="R206">
            <v>0.7</v>
          </cell>
          <cell r="Y206">
            <v>41</v>
          </cell>
          <cell r="Z206">
            <v>9</v>
          </cell>
          <cell r="AC206">
            <v>7.32</v>
          </cell>
          <cell r="AD206">
            <v>5.6</v>
          </cell>
          <cell r="AE206">
            <v>145</v>
          </cell>
          <cell r="AF206">
            <v>3.7</v>
          </cell>
          <cell r="AH206">
            <v>8</v>
          </cell>
          <cell r="AJ206">
            <v>3.3</v>
          </cell>
          <cell r="AX206">
            <v>30.9</v>
          </cell>
          <cell r="AY206">
            <v>32.1</v>
          </cell>
          <cell r="AZ206">
            <v>13.3</v>
          </cell>
          <cell r="BI206">
            <v>0.78</v>
          </cell>
          <cell r="BK206">
            <v>1.52</v>
          </cell>
          <cell r="BN206">
            <v>78.048780487804876</v>
          </cell>
          <cell r="BQ206" t="str">
            <v/>
          </cell>
          <cell r="BT206" t="str">
            <v>陳簡金枝</v>
          </cell>
          <cell r="BU206">
            <v>53.9</v>
          </cell>
          <cell r="BV206">
            <v>53.2</v>
          </cell>
          <cell r="BW206">
            <v>52.3</v>
          </cell>
          <cell r="BX206">
            <v>3.0592734225621445E-2</v>
          </cell>
          <cell r="BY206">
            <v>3.75</v>
          </cell>
          <cell r="BZ206">
            <v>44</v>
          </cell>
          <cell r="CA206">
            <v>1.7058243670230826</v>
          </cell>
        </row>
        <row r="207">
          <cell r="D207" t="str">
            <v>賴野田</v>
          </cell>
          <cell r="E207" t="str">
            <v>U237</v>
          </cell>
          <cell r="F207">
            <v>1120405</v>
          </cell>
          <cell r="G207">
            <v>4.22</v>
          </cell>
          <cell r="H207">
            <v>3.26</v>
          </cell>
          <cell r="I207">
            <v>9.6999999999999993</v>
          </cell>
          <cell r="J207">
            <v>30.1</v>
          </cell>
          <cell r="K207">
            <v>92.3</v>
          </cell>
          <cell r="L207">
            <v>135</v>
          </cell>
          <cell r="N207">
            <v>3.4</v>
          </cell>
          <cell r="O207">
            <v>37</v>
          </cell>
          <cell r="P207">
            <v>35</v>
          </cell>
          <cell r="Q207">
            <v>304</v>
          </cell>
          <cell r="R207">
            <v>0.5</v>
          </cell>
          <cell r="Y207">
            <v>55</v>
          </cell>
          <cell r="Z207">
            <v>14</v>
          </cell>
          <cell r="AC207">
            <v>6.23</v>
          </cell>
          <cell r="AD207">
            <v>5.5</v>
          </cell>
          <cell r="AE207">
            <v>144</v>
          </cell>
          <cell r="AF207">
            <v>4</v>
          </cell>
          <cell r="AG207">
            <v>104</v>
          </cell>
          <cell r="AH207">
            <v>9.4</v>
          </cell>
          <cell r="AJ207">
            <v>3.8</v>
          </cell>
          <cell r="AW207">
            <v>104</v>
          </cell>
          <cell r="AX207">
            <v>29.8</v>
          </cell>
          <cell r="AY207">
            <v>32.200000000000003</v>
          </cell>
          <cell r="AZ207">
            <v>16.100000000000001</v>
          </cell>
          <cell r="BI207">
            <v>0.75</v>
          </cell>
          <cell r="BK207">
            <v>1.37</v>
          </cell>
          <cell r="BN207">
            <v>74.545454545454547</v>
          </cell>
          <cell r="BQ207">
            <v>163</v>
          </cell>
          <cell r="BT207" t="str">
            <v>賴野田</v>
          </cell>
          <cell r="BU207">
            <v>59.35</v>
          </cell>
          <cell r="BV207">
            <v>58</v>
          </cell>
          <cell r="BW207">
            <v>58</v>
          </cell>
          <cell r="BX207">
            <v>2.3275862068965543E-2</v>
          </cell>
          <cell r="BY207">
            <v>3.83</v>
          </cell>
          <cell r="BZ207">
            <v>44</v>
          </cell>
          <cell r="CA207">
            <v>1.5688981653090084</v>
          </cell>
        </row>
        <row r="208">
          <cell r="D208" t="str">
            <v>褚順彬</v>
          </cell>
          <cell r="E208" t="str">
            <v>U328</v>
          </cell>
          <cell r="F208">
            <v>1120405</v>
          </cell>
          <cell r="G208">
            <v>6.29</v>
          </cell>
          <cell r="H208">
            <v>3.74</v>
          </cell>
          <cell r="I208">
            <v>10.199999999999999</v>
          </cell>
          <cell r="J208">
            <v>31.6</v>
          </cell>
          <cell r="K208">
            <v>84.5</v>
          </cell>
          <cell r="L208">
            <v>263</v>
          </cell>
          <cell r="N208">
            <v>3.8</v>
          </cell>
          <cell r="O208">
            <v>14</v>
          </cell>
          <cell r="P208">
            <v>9</v>
          </cell>
          <cell r="Q208">
            <v>54</v>
          </cell>
          <cell r="R208">
            <v>0.4</v>
          </cell>
          <cell r="Y208">
            <v>57</v>
          </cell>
          <cell r="Z208">
            <v>16</v>
          </cell>
          <cell r="AC208">
            <v>9.08</v>
          </cell>
          <cell r="AD208">
            <v>7.1</v>
          </cell>
          <cell r="AE208">
            <v>138</v>
          </cell>
          <cell r="AF208">
            <v>4.0999999999999996</v>
          </cell>
          <cell r="AH208">
            <v>9.6999999999999993</v>
          </cell>
          <cell r="AJ208">
            <v>4.9000000000000004</v>
          </cell>
          <cell r="AX208">
            <v>27.3</v>
          </cell>
          <cell r="AY208">
            <v>32.299999999999997</v>
          </cell>
          <cell r="AZ208">
            <v>14.6</v>
          </cell>
          <cell r="BI208">
            <v>0.72</v>
          </cell>
          <cell r="BK208">
            <v>1.27</v>
          </cell>
          <cell r="BN208">
            <v>71.929824561403507</v>
          </cell>
          <cell r="BQ208" t="str">
            <v/>
          </cell>
          <cell r="BT208" t="str">
            <v>褚順彬</v>
          </cell>
          <cell r="BU208">
            <v>75.7</v>
          </cell>
          <cell r="BV208">
            <v>73.05</v>
          </cell>
          <cell r="BW208">
            <v>73</v>
          </cell>
          <cell r="BX208">
            <v>3.6986301369863056E-2</v>
          </cell>
          <cell r="BY208">
            <v>4</v>
          </cell>
          <cell r="BZ208">
            <v>44</v>
          </cell>
          <cell r="CA208">
            <v>1.5009668729871597</v>
          </cell>
        </row>
        <row r="209">
          <cell r="D209" t="str">
            <v>徐秀玉</v>
          </cell>
          <cell r="E209" t="str">
            <v>U428</v>
          </cell>
          <cell r="F209">
            <v>1120406</v>
          </cell>
          <cell r="G209">
            <v>7.64</v>
          </cell>
          <cell r="H209">
            <v>3.42</v>
          </cell>
          <cell r="I209">
            <v>10.1</v>
          </cell>
          <cell r="J209">
            <v>31.3</v>
          </cell>
          <cell r="K209">
            <v>91.5</v>
          </cell>
          <cell r="L209">
            <v>271</v>
          </cell>
          <cell r="N209">
            <v>3.4</v>
          </cell>
          <cell r="O209">
            <v>10</v>
          </cell>
          <cell r="P209">
            <v>10</v>
          </cell>
          <cell r="Q209">
            <v>47</v>
          </cell>
          <cell r="R209">
            <v>0.4</v>
          </cell>
          <cell r="Y209">
            <v>92</v>
          </cell>
          <cell r="Z209">
            <v>20</v>
          </cell>
          <cell r="AC209">
            <v>7.87</v>
          </cell>
          <cell r="AD209">
            <v>7.4</v>
          </cell>
          <cell r="AE209">
            <v>143</v>
          </cell>
          <cell r="AF209">
            <v>4.0999999999999996</v>
          </cell>
          <cell r="AG209">
            <v>103</v>
          </cell>
          <cell r="AH209">
            <v>9.4</v>
          </cell>
          <cell r="AJ209">
            <v>7.2</v>
          </cell>
          <cell r="AW209">
            <v>103</v>
          </cell>
          <cell r="AX209">
            <v>29.5</v>
          </cell>
          <cell r="AY209">
            <v>32.299999999999997</v>
          </cell>
          <cell r="AZ209">
            <v>14.5</v>
          </cell>
          <cell r="BI209">
            <v>0.78</v>
          </cell>
          <cell r="BK209">
            <v>1.53</v>
          </cell>
          <cell r="BN209">
            <v>78.260869565217391</v>
          </cell>
          <cell r="BQ209">
            <v>119</v>
          </cell>
          <cell r="BT209" t="str">
            <v>徐秀玉</v>
          </cell>
          <cell r="BU209">
            <v>76.900000000000006</v>
          </cell>
          <cell r="BV209">
            <v>75.05</v>
          </cell>
          <cell r="BW209">
            <v>75.2</v>
          </cell>
          <cell r="BX209">
            <v>2.260638297872344E-2</v>
          </cell>
          <cell r="BY209">
            <v>4</v>
          </cell>
          <cell r="BZ209">
            <v>44</v>
          </cell>
          <cell r="CA209">
            <v>1.7651318495765704</v>
          </cell>
        </row>
        <row r="210">
          <cell r="D210" t="str">
            <v>游寶珠</v>
          </cell>
          <cell r="E210" t="str">
            <v>U429</v>
          </cell>
          <cell r="F210">
            <v>1120406</v>
          </cell>
          <cell r="G210">
            <v>8.02</v>
          </cell>
          <cell r="H210">
            <v>3.57</v>
          </cell>
          <cell r="I210">
            <v>11.4</v>
          </cell>
          <cell r="J210">
            <v>35.200000000000003</v>
          </cell>
          <cell r="K210">
            <v>98.6</v>
          </cell>
          <cell r="L210">
            <v>150</v>
          </cell>
          <cell r="N210">
            <v>4.0999999999999996</v>
          </cell>
          <cell r="O210">
            <v>18</v>
          </cell>
          <cell r="P210">
            <v>16</v>
          </cell>
          <cell r="Q210">
            <v>52</v>
          </cell>
          <cell r="R210">
            <v>0.6</v>
          </cell>
          <cell r="Y210">
            <v>62</v>
          </cell>
          <cell r="Z210">
            <v>15</v>
          </cell>
          <cell r="AC210">
            <v>9.27</v>
          </cell>
          <cell r="AD210">
            <v>7.7</v>
          </cell>
          <cell r="AE210">
            <v>141</v>
          </cell>
          <cell r="AF210">
            <v>4.5999999999999996</v>
          </cell>
          <cell r="AG210">
            <v>99</v>
          </cell>
          <cell r="AH210">
            <v>8.8000000000000007</v>
          </cell>
          <cell r="AJ210">
            <v>2.9</v>
          </cell>
          <cell r="AW210">
            <v>99</v>
          </cell>
          <cell r="AX210">
            <v>31.9</v>
          </cell>
          <cell r="AY210">
            <v>32.4</v>
          </cell>
          <cell r="AZ210">
            <v>12.7</v>
          </cell>
          <cell r="BI210">
            <v>0.76</v>
          </cell>
          <cell r="BK210">
            <v>1.42</v>
          </cell>
          <cell r="BN210">
            <v>75.806451612903231</v>
          </cell>
          <cell r="BQ210">
            <v>94</v>
          </cell>
          <cell r="BT210" t="str">
            <v>游寶珠</v>
          </cell>
          <cell r="BU210">
            <v>74.7</v>
          </cell>
          <cell r="BV210">
            <v>72.599999999999994</v>
          </cell>
          <cell r="BW210">
            <v>72.599999999999994</v>
          </cell>
          <cell r="BX210">
            <v>2.8925619834710863E-2</v>
          </cell>
          <cell r="BY210">
            <v>4</v>
          </cell>
          <cell r="BZ210">
            <v>44</v>
          </cell>
          <cell r="CA210">
            <v>1.6521640260587738</v>
          </cell>
        </row>
        <row r="211">
          <cell r="D211" t="str">
            <v>邱謝連香</v>
          </cell>
          <cell r="E211" t="str">
            <v>U430</v>
          </cell>
          <cell r="F211">
            <v>1120406</v>
          </cell>
          <cell r="G211">
            <v>3.79</v>
          </cell>
          <cell r="H211">
            <v>3.75</v>
          </cell>
          <cell r="I211">
            <v>11</v>
          </cell>
          <cell r="J211">
            <v>34.4</v>
          </cell>
          <cell r="K211">
            <v>91.7</v>
          </cell>
          <cell r="L211">
            <v>189</v>
          </cell>
          <cell r="N211">
            <v>3.8</v>
          </cell>
          <cell r="O211">
            <v>19</v>
          </cell>
          <cell r="P211">
            <v>13</v>
          </cell>
          <cell r="Q211">
            <v>38</v>
          </cell>
          <cell r="R211">
            <v>0.6</v>
          </cell>
          <cell r="Y211">
            <v>99</v>
          </cell>
          <cell r="Z211">
            <v>25</v>
          </cell>
          <cell r="AC211">
            <v>9.27</v>
          </cell>
          <cell r="AD211">
            <v>8.9</v>
          </cell>
          <cell r="AE211">
            <v>137</v>
          </cell>
          <cell r="AF211">
            <v>5.2</v>
          </cell>
          <cell r="AH211">
            <v>9.6999999999999993</v>
          </cell>
          <cell r="AJ211">
            <v>6.4</v>
          </cell>
          <cell r="AX211">
            <v>29.3</v>
          </cell>
          <cell r="AY211">
            <v>32</v>
          </cell>
          <cell r="AZ211">
            <v>14.3</v>
          </cell>
          <cell r="BI211">
            <v>0.75</v>
          </cell>
          <cell r="BK211">
            <v>1.38</v>
          </cell>
          <cell r="BN211">
            <v>74.74747474747474</v>
          </cell>
          <cell r="BQ211" t="str">
            <v/>
          </cell>
          <cell r="BT211" t="str">
            <v>邱謝連香</v>
          </cell>
          <cell r="BU211">
            <v>72.599999999999994</v>
          </cell>
          <cell r="BV211">
            <v>71.05</v>
          </cell>
          <cell r="BW211">
            <v>70.7</v>
          </cell>
          <cell r="BX211">
            <v>2.6874115983026751E-2</v>
          </cell>
          <cell r="BY211">
            <v>4</v>
          </cell>
          <cell r="BZ211">
            <v>44</v>
          </cell>
          <cell r="CA211">
            <v>1.5797240731332041</v>
          </cell>
        </row>
        <row r="212">
          <cell r="D212" t="str">
            <v>張瑋志</v>
          </cell>
          <cell r="E212" t="str">
            <v>U431</v>
          </cell>
          <cell r="F212">
            <v>1120406</v>
          </cell>
          <cell r="G212">
            <v>4.68</v>
          </cell>
          <cell r="H212">
            <v>3.23</v>
          </cell>
          <cell r="I212">
            <v>10.7</v>
          </cell>
          <cell r="J212">
            <v>32.200000000000003</v>
          </cell>
          <cell r="K212">
            <v>99.7</v>
          </cell>
          <cell r="L212">
            <v>143</v>
          </cell>
          <cell r="N212">
            <v>4.0999999999999996</v>
          </cell>
          <cell r="O212">
            <v>58</v>
          </cell>
          <cell r="P212">
            <v>223</v>
          </cell>
          <cell r="Q212">
            <v>69</v>
          </cell>
          <cell r="R212">
            <v>0.7</v>
          </cell>
          <cell r="Y212">
            <v>92</v>
          </cell>
          <cell r="Z212">
            <v>28</v>
          </cell>
          <cell r="AC212">
            <v>14.8</v>
          </cell>
          <cell r="AD212">
            <v>10.5</v>
          </cell>
          <cell r="AE212">
            <v>141</v>
          </cell>
          <cell r="AF212">
            <v>5.0999999999999996</v>
          </cell>
          <cell r="AH212">
            <v>8.4</v>
          </cell>
          <cell r="AJ212">
            <v>9.4</v>
          </cell>
          <cell r="AX212">
            <v>33.1</v>
          </cell>
          <cell r="AY212">
            <v>33.200000000000003</v>
          </cell>
          <cell r="AZ212">
            <v>12.9</v>
          </cell>
          <cell r="BI212">
            <v>0.7</v>
          </cell>
          <cell r="BK212">
            <v>1.19</v>
          </cell>
          <cell r="BN212">
            <v>69.565217391304344</v>
          </cell>
          <cell r="BQ212" t="str">
            <v/>
          </cell>
          <cell r="BT212" t="str">
            <v>張瑋志</v>
          </cell>
          <cell r="BU212">
            <v>91.1</v>
          </cell>
          <cell r="BV212">
            <v>89.1</v>
          </cell>
          <cell r="BW212">
            <v>88.8</v>
          </cell>
          <cell r="BX212">
            <v>2.5900900900900869E-2</v>
          </cell>
          <cell r="BY212">
            <v>4</v>
          </cell>
          <cell r="BZ212">
            <v>44</v>
          </cell>
          <cell r="CA212">
            <v>1.3665514100733223</v>
          </cell>
        </row>
        <row r="213">
          <cell r="D213" t="str">
            <v>林春花</v>
          </cell>
          <cell r="E213" t="str">
            <v>U528</v>
          </cell>
          <cell r="F213">
            <v>1120406</v>
          </cell>
          <cell r="G213">
            <v>5.21</v>
          </cell>
          <cell r="H213">
            <v>3.47</v>
          </cell>
          <cell r="I213">
            <v>10.5</v>
          </cell>
          <cell r="J213">
            <v>32.200000000000003</v>
          </cell>
          <cell r="K213">
            <v>92.8</v>
          </cell>
          <cell r="L213">
            <v>151</v>
          </cell>
          <cell r="N213">
            <v>3.8</v>
          </cell>
          <cell r="O213">
            <v>14</v>
          </cell>
          <cell r="P213">
            <v>12</v>
          </cell>
          <cell r="Q213">
            <v>57</v>
          </cell>
          <cell r="R213">
            <v>0.6</v>
          </cell>
          <cell r="Y213">
            <v>88</v>
          </cell>
          <cell r="Z213">
            <v>22</v>
          </cell>
          <cell r="AC213">
            <v>8.77</v>
          </cell>
          <cell r="AD213">
            <v>6.5</v>
          </cell>
          <cell r="AE213">
            <v>140</v>
          </cell>
          <cell r="AF213">
            <v>4.4000000000000004</v>
          </cell>
          <cell r="AG213">
            <v>101</v>
          </cell>
          <cell r="AH213">
            <v>7.8</v>
          </cell>
          <cell r="AJ213">
            <v>6.4</v>
          </cell>
          <cell r="AW213">
            <v>101</v>
          </cell>
          <cell r="AX213">
            <v>30.3</v>
          </cell>
          <cell r="AY213">
            <v>32.6</v>
          </cell>
          <cell r="AZ213">
            <v>13.4</v>
          </cell>
          <cell r="BI213">
            <v>0.75</v>
          </cell>
          <cell r="BK213">
            <v>1.39</v>
          </cell>
          <cell r="BN213">
            <v>75</v>
          </cell>
          <cell r="BQ213">
            <v>173</v>
          </cell>
          <cell r="BT213" t="str">
            <v>林春花</v>
          </cell>
          <cell r="BU213">
            <v>51.8</v>
          </cell>
          <cell r="BV213">
            <v>51.1</v>
          </cell>
          <cell r="BW213">
            <v>50.6</v>
          </cell>
          <cell r="BX213">
            <v>2.3715415019762761E-2</v>
          </cell>
          <cell r="BY213">
            <v>4</v>
          </cell>
          <cell r="BZ213">
            <v>92</v>
          </cell>
          <cell r="CA213">
            <v>1.5660684353711298</v>
          </cell>
        </row>
        <row r="214">
          <cell r="D214" t="str">
            <v>袁誌嶸</v>
          </cell>
          <cell r="E214" t="str">
            <v>U529</v>
          </cell>
          <cell r="F214">
            <v>1120406</v>
          </cell>
          <cell r="G214">
            <v>4.3</v>
          </cell>
          <cell r="H214">
            <v>4.03</v>
          </cell>
          <cell r="I214">
            <v>12.1</v>
          </cell>
          <cell r="J214">
            <v>36.9</v>
          </cell>
          <cell r="K214">
            <v>91.6</v>
          </cell>
          <cell r="L214">
            <v>117</v>
          </cell>
          <cell r="N214">
            <v>4.5999999999999996</v>
          </cell>
          <cell r="O214">
            <v>7</v>
          </cell>
          <cell r="P214">
            <v>7</v>
          </cell>
          <cell r="Q214">
            <v>49</v>
          </cell>
          <cell r="R214">
            <v>0.8</v>
          </cell>
          <cell r="Y214">
            <v>50</v>
          </cell>
          <cell r="Z214">
            <v>14</v>
          </cell>
          <cell r="AC214">
            <v>13.1</v>
          </cell>
          <cell r="AD214">
            <v>7.9</v>
          </cell>
          <cell r="AE214">
            <v>139</v>
          </cell>
          <cell r="AF214">
            <v>3.9</v>
          </cell>
          <cell r="AH214">
            <v>9.6</v>
          </cell>
          <cell r="AJ214">
            <v>4.5</v>
          </cell>
          <cell r="AX214">
            <v>30</v>
          </cell>
          <cell r="AY214">
            <v>32.799999999999997</v>
          </cell>
          <cell r="AZ214">
            <v>14</v>
          </cell>
          <cell r="BI214">
            <v>0.72</v>
          </cell>
          <cell r="BK214">
            <v>1.27</v>
          </cell>
          <cell r="BN214">
            <v>72</v>
          </cell>
          <cell r="BQ214" t="str">
            <v/>
          </cell>
          <cell r="BT214" t="str">
            <v>袁誌嶸</v>
          </cell>
          <cell r="BU214">
            <v>71</v>
          </cell>
          <cell r="BV214">
            <v>69</v>
          </cell>
          <cell r="BW214">
            <v>69.2</v>
          </cell>
          <cell r="BX214">
            <v>2.6011560693641578E-2</v>
          </cell>
          <cell r="BY214">
            <v>3.67</v>
          </cell>
          <cell r="BZ214">
            <v>44</v>
          </cell>
          <cell r="CA214">
            <v>1.4712738642222587</v>
          </cell>
        </row>
        <row r="215">
          <cell r="D215" t="str">
            <v>余進賢</v>
          </cell>
          <cell r="E215" t="str">
            <v>U530</v>
          </cell>
          <cell r="F215">
            <v>1120406</v>
          </cell>
          <cell r="G215">
            <v>11.18</v>
          </cell>
          <cell r="H215">
            <v>3.36</v>
          </cell>
          <cell r="I215">
            <v>10.199999999999999</v>
          </cell>
          <cell r="J215">
            <v>30.5</v>
          </cell>
          <cell r="K215">
            <v>90.8</v>
          </cell>
          <cell r="L215">
            <v>353</v>
          </cell>
          <cell r="N215">
            <v>3.8</v>
          </cell>
          <cell r="O215">
            <v>33</v>
          </cell>
          <cell r="P215">
            <v>12</v>
          </cell>
          <cell r="Q215">
            <v>102</v>
          </cell>
          <cell r="R215">
            <v>0.7</v>
          </cell>
          <cell r="Y215">
            <v>82</v>
          </cell>
          <cell r="Z215">
            <v>20</v>
          </cell>
          <cell r="AC215">
            <v>8.82</v>
          </cell>
          <cell r="AD215">
            <v>6.4</v>
          </cell>
          <cell r="AE215">
            <v>140</v>
          </cell>
          <cell r="AF215">
            <v>4.3</v>
          </cell>
          <cell r="AG215">
            <v>98</v>
          </cell>
          <cell r="AH215">
            <v>9.1</v>
          </cell>
          <cell r="AJ215">
            <v>3.8</v>
          </cell>
          <cell r="AW215">
            <v>98</v>
          </cell>
          <cell r="AX215">
            <v>30.4</v>
          </cell>
          <cell r="AY215">
            <v>33.4</v>
          </cell>
          <cell r="AZ215">
            <v>15.1</v>
          </cell>
          <cell r="BI215">
            <v>0.76</v>
          </cell>
          <cell r="BK215">
            <v>1.41</v>
          </cell>
          <cell r="BN215">
            <v>75.609756097560975</v>
          </cell>
          <cell r="BQ215">
            <v>123</v>
          </cell>
          <cell r="BT215" t="str">
            <v>余進賢</v>
          </cell>
          <cell r="BU215">
            <v>64.599999999999994</v>
          </cell>
          <cell r="BV215">
            <v>63.05</v>
          </cell>
          <cell r="BW215">
            <v>62.8</v>
          </cell>
          <cell r="BX215">
            <v>2.8662420382165561E-2</v>
          </cell>
          <cell r="BY215">
            <v>4</v>
          </cell>
          <cell r="BZ215">
            <v>44</v>
          </cell>
          <cell r="CA215">
            <v>1.6289779041200665</v>
          </cell>
        </row>
        <row r="216">
          <cell r="D216" t="str">
            <v>陳月梅</v>
          </cell>
          <cell r="E216" t="str">
            <v>U531</v>
          </cell>
          <cell r="F216">
            <v>1120404</v>
          </cell>
          <cell r="G216">
            <v>9.16</v>
          </cell>
          <cell r="H216">
            <v>3.71</v>
          </cell>
          <cell r="I216">
            <v>11.1</v>
          </cell>
          <cell r="J216">
            <v>34.6</v>
          </cell>
          <cell r="K216">
            <v>93.3</v>
          </cell>
          <cell r="L216">
            <v>303</v>
          </cell>
          <cell r="N216">
            <v>3.9</v>
          </cell>
          <cell r="O216">
            <v>16</v>
          </cell>
          <cell r="P216">
            <v>13</v>
          </cell>
          <cell r="Q216">
            <v>46</v>
          </cell>
          <cell r="R216">
            <v>0.5</v>
          </cell>
          <cell r="Y216">
            <v>76</v>
          </cell>
          <cell r="Z216">
            <v>16</v>
          </cell>
          <cell r="AC216">
            <v>7.71</v>
          </cell>
          <cell r="AD216">
            <v>7.5</v>
          </cell>
          <cell r="AE216">
            <v>140</v>
          </cell>
          <cell r="AF216">
            <v>4.7</v>
          </cell>
          <cell r="AG216">
            <v>100</v>
          </cell>
          <cell r="AH216">
            <v>10.6</v>
          </cell>
          <cell r="AJ216">
            <v>4.0999999999999996</v>
          </cell>
          <cell r="AW216">
            <v>100</v>
          </cell>
          <cell r="AX216">
            <v>29.9</v>
          </cell>
          <cell r="AY216">
            <v>32.1</v>
          </cell>
          <cell r="AZ216">
            <v>14.9</v>
          </cell>
          <cell r="BI216">
            <v>0.79</v>
          </cell>
          <cell r="BK216">
            <v>1.56</v>
          </cell>
          <cell r="BN216">
            <v>78.94736842105263</v>
          </cell>
          <cell r="BQ216">
            <v>113</v>
          </cell>
          <cell r="BT216" t="str">
            <v>陳月梅</v>
          </cell>
          <cell r="BU216">
            <v>73.25</v>
          </cell>
          <cell r="BV216">
            <v>71.650000000000006</v>
          </cell>
          <cell r="BW216">
            <v>71.599999999999994</v>
          </cell>
          <cell r="BX216">
            <v>2.3044692737430247E-2</v>
          </cell>
          <cell r="BY216">
            <v>4</v>
          </cell>
          <cell r="BZ216">
            <v>44</v>
          </cell>
          <cell r="CA216">
            <v>1.7958881046642636</v>
          </cell>
        </row>
        <row r="217">
          <cell r="D217" t="str">
            <v>林培金</v>
          </cell>
          <cell r="E217" t="str">
            <v>U532</v>
          </cell>
          <cell r="F217">
            <v>1120406</v>
          </cell>
          <cell r="G217">
            <v>5.35</v>
          </cell>
          <cell r="H217">
            <v>3.86</v>
          </cell>
          <cell r="I217">
            <v>12.3</v>
          </cell>
          <cell r="J217">
            <v>36.700000000000003</v>
          </cell>
          <cell r="K217">
            <v>95.1</v>
          </cell>
          <cell r="L217">
            <v>128</v>
          </cell>
          <cell r="N217">
            <v>4.2</v>
          </cell>
          <cell r="O217">
            <v>24</v>
          </cell>
          <cell r="P217">
            <v>24</v>
          </cell>
          <cell r="Q217">
            <v>74</v>
          </cell>
          <cell r="R217">
            <v>0.6</v>
          </cell>
          <cell r="Y217">
            <v>75</v>
          </cell>
          <cell r="Z217">
            <v>22</v>
          </cell>
          <cell r="AC217">
            <v>12.75</v>
          </cell>
          <cell r="AD217">
            <v>8.1</v>
          </cell>
          <cell r="AE217">
            <v>143</v>
          </cell>
          <cell r="AF217">
            <v>3.7</v>
          </cell>
          <cell r="AG217">
            <v>102</v>
          </cell>
          <cell r="AH217">
            <v>9.1</v>
          </cell>
          <cell r="AJ217">
            <v>6.8</v>
          </cell>
          <cell r="AW217">
            <v>102</v>
          </cell>
          <cell r="AX217">
            <v>31.9</v>
          </cell>
          <cell r="AY217">
            <v>33.5</v>
          </cell>
          <cell r="AZ217">
            <v>12.3</v>
          </cell>
          <cell r="BI217">
            <v>0.71</v>
          </cell>
          <cell r="BK217">
            <v>1.23</v>
          </cell>
          <cell r="BN217">
            <v>70.666666666666671</v>
          </cell>
          <cell r="BQ217">
            <v>110</v>
          </cell>
          <cell r="BT217" t="str">
            <v>林培金</v>
          </cell>
          <cell r="BU217">
            <v>63.5</v>
          </cell>
          <cell r="BV217">
            <v>61.9</v>
          </cell>
          <cell r="BW217">
            <v>61.9</v>
          </cell>
          <cell r="BX217">
            <v>2.5848142164781929E-2</v>
          </cell>
          <cell r="BY217">
            <v>4</v>
          </cell>
          <cell r="BZ217">
            <v>44</v>
          </cell>
          <cell r="CA217">
            <v>1.4188136900031239</v>
          </cell>
        </row>
        <row r="218">
          <cell r="D218" t="str">
            <v>曾玉味</v>
          </cell>
          <cell r="F218">
            <v>1120411</v>
          </cell>
          <cell r="G218">
            <v>9.5500000000000007</v>
          </cell>
          <cell r="H218">
            <v>3.02</v>
          </cell>
          <cell r="I218">
            <v>9.6999999999999993</v>
          </cell>
          <cell r="J218">
            <v>28.5</v>
          </cell>
          <cell r="K218">
            <v>94.4</v>
          </cell>
          <cell r="L218">
            <v>138</v>
          </cell>
          <cell r="N218">
            <v>3.6</v>
          </cell>
          <cell r="O218">
            <v>16</v>
          </cell>
          <cell r="P218">
            <v>6</v>
          </cell>
          <cell r="Q218">
            <v>91</v>
          </cell>
          <cell r="R218">
            <v>0.9</v>
          </cell>
          <cell r="Y218">
            <v>77</v>
          </cell>
          <cell r="Z218">
            <v>16</v>
          </cell>
          <cell r="AC218">
            <v>8.27</v>
          </cell>
          <cell r="AD218">
            <v>6.6</v>
          </cell>
          <cell r="AE218">
            <v>136</v>
          </cell>
          <cell r="AF218">
            <v>3.8</v>
          </cell>
          <cell r="AH218">
            <v>8.3000000000000007</v>
          </cell>
          <cell r="AJ218">
            <v>2.7</v>
          </cell>
          <cell r="BN218">
            <v>79.220779220779207</v>
          </cell>
          <cell r="BQ218">
            <v>193</v>
          </cell>
          <cell r="BT218" t="str">
            <v>曾玉味</v>
          </cell>
          <cell r="BU218">
            <v>60.2</v>
          </cell>
          <cell r="BV218">
            <v>58.1</v>
          </cell>
          <cell r="BW218">
            <v>58</v>
          </cell>
          <cell r="BX218">
            <v>3.7931034482758669E-2</v>
          </cell>
          <cell r="BY218">
            <v>4</v>
          </cell>
          <cell r="BZ218">
            <v>44</v>
          </cell>
          <cell r="CA218">
            <v>1.8567439661968264</v>
          </cell>
        </row>
        <row r="219">
          <cell r="D219" t="str">
            <v>伍瑞隆</v>
          </cell>
          <cell r="E219" t="str">
            <v>B101</v>
          </cell>
          <cell r="F219">
            <v>1120405</v>
          </cell>
          <cell r="G219">
            <v>4.13</v>
          </cell>
          <cell r="H219">
            <v>3.36</v>
          </cell>
          <cell r="I219">
            <v>10.6</v>
          </cell>
          <cell r="J219">
            <v>32.1</v>
          </cell>
          <cell r="K219">
            <v>95.5</v>
          </cell>
          <cell r="L219">
            <v>131</v>
          </cell>
          <cell r="N219">
            <v>4</v>
          </cell>
          <cell r="O219">
            <v>16</v>
          </cell>
          <cell r="P219">
            <v>19</v>
          </cell>
          <cell r="Q219">
            <v>45</v>
          </cell>
          <cell r="R219">
            <v>0.6</v>
          </cell>
          <cell r="Y219">
            <v>80</v>
          </cell>
          <cell r="Z219">
            <v>15</v>
          </cell>
          <cell r="AC219">
            <v>8.5</v>
          </cell>
          <cell r="AD219">
            <v>8.3000000000000007</v>
          </cell>
          <cell r="AE219">
            <v>144</v>
          </cell>
          <cell r="AF219">
            <v>4.8</v>
          </cell>
          <cell r="AH219">
            <v>8.3000000000000007</v>
          </cell>
          <cell r="AJ219">
            <v>4</v>
          </cell>
          <cell r="AX219">
            <v>31.5</v>
          </cell>
          <cell r="AY219">
            <v>33</v>
          </cell>
          <cell r="AZ219">
            <v>13.4</v>
          </cell>
          <cell r="BI219">
            <v>0.81</v>
          </cell>
          <cell r="BK219">
            <v>1.67</v>
          </cell>
          <cell r="BN219">
            <v>81.25</v>
          </cell>
          <cell r="BQ219" t="str">
            <v/>
          </cell>
          <cell r="BT219" t="str">
            <v>伍瑞隆</v>
          </cell>
          <cell r="BU219">
            <v>50.15</v>
          </cell>
          <cell r="BV219">
            <v>48.3</v>
          </cell>
          <cell r="BW219">
            <v>48.3</v>
          </cell>
          <cell r="BX219">
            <v>3.8302277432712244E-2</v>
          </cell>
          <cell r="BY219">
            <v>4</v>
          </cell>
          <cell r="BZ219">
            <v>44</v>
          </cell>
          <cell r="CA219">
            <v>1.9891827875284798</v>
          </cell>
        </row>
        <row r="220">
          <cell r="D220" t="str">
            <v>李蕙如</v>
          </cell>
          <cell r="E220" t="str">
            <v>B102</v>
          </cell>
          <cell r="F220">
            <v>1120405</v>
          </cell>
          <cell r="G220">
            <v>6.2</v>
          </cell>
          <cell r="H220">
            <v>3.92</v>
          </cell>
          <cell r="I220">
            <v>12.3</v>
          </cell>
          <cell r="J220">
            <v>36.5</v>
          </cell>
          <cell r="K220">
            <v>93.1</v>
          </cell>
          <cell r="L220">
            <v>164</v>
          </cell>
          <cell r="N220">
            <v>4.3</v>
          </cell>
          <cell r="O220">
            <v>5</v>
          </cell>
          <cell r="P220">
            <v>5</v>
          </cell>
          <cell r="Q220">
            <v>48</v>
          </cell>
          <cell r="R220">
            <v>0.6</v>
          </cell>
          <cell r="Y220">
            <v>81</v>
          </cell>
          <cell r="Z220">
            <v>13</v>
          </cell>
          <cell r="AC220">
            <v>9.1999999999999993</v>
          </cell>
          <cell r="AD220">
            <v>6.9</v>
          </cell>
          <cell r="AE220">
            <v>137</v>
          </cell>
          <cell r="AF220">
            <v>4.2</v>
          </cell>
          <cell r="AH220">
            <v>9.6</v>
          </cell>
          <cell r="AJ220">
            <v>7</v>
          </cell>
          <cell r="AX220">
            <v>31.4</v>
          </cell>
          <cell r="AY220">
            <v>33.700000000000003</v>
          </cell>
          <cell r="AZ220">
            <v>12.7</v>
          </cell>
          <cell r="BI220">
            <v>0.84</v>
          </cell>
          <cell r="BK220">
            <v>1.83</v>
          </cell>
          <cell r="BN220">
            <v>83.950617283950606</v>
          </cell>
          <cell r="BQ220" t="str">
            <v/>
          </cell>
          <cell r="BT220" t="str">
            <v>李蕙如</v>
          </cell>
          <cell r="BU220">
            <v>48.7</v>
          </cell>
          <cell r="BV220">
            <v>47</v>
          </cell>
          <cell r="BW220">
            <v>47</v>
          </cell>
          <cell r="BX220">
            <v>3.6170212765957506E-2</v>
          </cell>
          <cell r="BY220">
            <v>4</v>
          </cell>
          <cell r="BZ220">
            <v>44</v>
          </cell>
          <cell r="CA220">
            <v>2.1762374289600022</v>
          </cell>
        </row>
        <row r="221">
          <cell r="D221" t="str">
            <v>邵美娥</v>
          </cell>
          <cell r="E221" t="str">
            <v>B103</v>
          </cell>
          <cell r="F221">
            <v>1120407</v>
          </cell>
          <cell r="G221">
            <v>7.66</v>
          </cell>
          <cell r="H221">
            <v>3.24</v>
          </cell>
          <cell r="I221">
            <v>10.4</v>
          </cell>
          <cell r="J221">
            <v>32</v>
          </cell>
          <cell r="K221">
            <v>98.8</v>
          </cell>
          <cell r="L221">
            <v>143</v>
          </cell>
          <cell r="N221">
            <v>3.9</v>
          </cell>
          <cell r="O221">
            <v>13</v>
          </cell>
          <cell r="P221">
            <v>6</v>
          </cell>
          <cell r="Q221">
            <v>50</v>
          </cell>
          <cell r="R221">
            <v>0.6</v>
          </cell>
          <cell r="Y221">
            <v>95</v>
          </cell>
          <cell r="Z221">
            <v>24</v>
          </cell>
          <cell r="AC221">
            <v>10.29</v>
          </cell>
          <cell r="AD221">
            <v>8</v>
          </cell>
          <cell r="AE221">
            <v>139</v>
          </cell>
          <cell r="AF221">
            <v>4.7</v>
          </cell>
          <cell r="AG221">
            <v>99</v>
          </cell>
          <cell r="AH221">
            <v>8.5</v>
          </cell>
          <cell r="AJ221">
            <v>4.8</v>
          </cell>
          <cell r="AW221">
            <v>99</v>
          </cell>
          <cell r="AX221">
            <v>32.1</v>
          </cell>
          <cell r="AY221">
            <v>32.5</v>
          </cell>
          <cell r="AZ221">
            <v>13.6</v>
          </cell>
          <cell r="BI221">
            <v>0.75</v>
          </cell>
          <cell r="BK221">
            <v>1.38</v>
          </cell>
          <cell r="BN221">
            <v>74.73684210526315</v>
          </cell>
          <cell r="BQ221">
            <v>153</v>
          </cell>
          <cell r="BT221" t="str">
            <v>邵美娥</v>
          </cell>
          <cell r="BU221">
            <v>63</v>
          </cell>
          <cell r="BV221">
            <v>60.25</v>
          </cell>
          <cell r="BW221">
            <v>60.3</v>
          </cell>
          <cell r="BX221">
            <v>4.4776119402985121E-2</v>
          </cell>
          <cell r="BY221">
            <v>4</v>
          </cell>
          <cell r="BZ221">
            <v>44</v>
          </cell>
          <cell r="CA221">
            <v>1.6534754894527879</v>
          </cell>
        </row>
        <row r="222">
          <cell r="D222" t="str">
            <v>錢琴妹</v>
          </cell>
          <cell r="E222" t="str">
            <v>B105</v>
          </cell>
          <cell r="F222">
            <v>1120405</v>
          </cell>
          <cell r="G222">
            <v>3.98</v>
          </cell>
          <cell r="H222">
            <v>3.34</v>
          </cell>
          <cell r="I222">
            <v>11.4</v>
          </cell>
          <cell r="J222">
            <v>35.1</v>
          </cell>
          <cell r="K222">
            <v>105.1</v>
          </cell>
          <cell r="L222">
            <v>177</v>
          </cell>
          <cell r="N222">
            <v>4.2</v>
          </cell>
          <cell r="O222">
            <v>22</v>
          </cell>
          <cell r="P222">
            <v>19</v>
          </cell>
          <cell r="Q222">
            <v>100</v>
          </cell>
          <cell r="R222">
            <v>0.6</v>
          </cell>
          <cell r="Y222">
            <v>73</v>
          </cell>
          <cell r="Z222">
            <v>14</v>
          </cell>
          <cell r="AC222">
            <v>9.36</v>
          </cell>
          <cell r="AD222">
            <v>8.6</v>
          </cell>
          <cell r="AE222">
            <v>138</v>
          </cell>
          <cell r="AF222">
            <v>4.5</v>
          </cell>
          <cell r="AH222">
            <v>7.4</v>
          </cell>
          <cell r="AJ222">
            <v>5</v>
          </cell>
          <cell r="AX222">
            <v>34.1</v>
          </cell>
          <cell r="AY222">
            <v>32.5</v>
          </cell>
          <cell r="AZ222">
            <v>14</v>
          </cell>
          <cell r="BI222">
            <v>0.81</v>
          </cell>
          <cell r="BK222">
            <v>1.65</v>
          </cell>
          <cell r="BN222">
            <v>80.821917808219183</v>
          </cell>
          <cell r="BQ222" t="str">
            <v/>
          </cell>
          <cell r="BT222" t="str">
            <v>錢琴妹</v>
          </cell>
          <cell r="BU222">
            <v>55.1</v>
          </cell>
          <cell r="BV222">
            <v>52.6</v>
          </cell>
          <cell r="BW222">
            <v>52.6</v>
          </cell>
          <cell r="BX222">
            <v>4.7528517110266157E-2</v>
          </cell>
          <cell r="BY222">
            <v>4</v>
          </cell>
          <cell r="BZ222">
            <v>44</v>
          </cell>
          <cell r="CA222">
            <v>1.9921636310573583</v>
          </cell>
        </row>
        <row r="223">
          <cell r="D223" t="str">
            <v>陳慧玫</v>
          </cell>
          <cell r="E223" t="str">
            <v>B106</v>
          </cell>
          <cell r="F223">
            <v>1120405</v>
          </cell>
          <cell r="G223">
            <v>5.18</v>
          </cell>
          <cell r="H223">
            <v>5.63</v>
          </cell>
          <cell r="I223">
            <v>12</v>
          </cell>
          <cell r="J223">
            <v>38.700000000000003</v>
          </cell>
          <cell r="K223">
            <v>68.7</v>
          </cell>
          <cell r="L223">
            <v>223</v>
          </cell>
          <cell r="N223">
            <v>4.0999999999999996</v>
          </cell>
          <cell r="O223">
            <v>13</v>
          </cell>
          <cell r="P223">
            <v>10</v>
          </cell>
          <cell r="Q223">
            <v>61</v>
          </cell>
          <cell r="R223">
            <v>0.4</v>
          </cell>
          <cell r="Y223">
            <v>98</v>
          </cell>
          <cell r="Z223">
            <v>22</v>
          </cell>
          <cell r="AC223">
            <v>13.67</v>
          </cell>
          <cell r="AD223">
            <v>10.6</v>
          </cell>
          <cell r="AE223">
            <v>141</v>
          </cell>
          <cell r="AF223">
            <v>4.3</v>
          </cell>
          <cell r="AG223">
            <v>99</v>
          </cell>
          <cell r="AH223">
            <v>10</v>
          </cell>
          <cell r="AJ223">
            <v>6.5</v>
          </cell>
          <cell r="AW223">
            <v>99</v>
          </cell>
          <cell r="AX223">
            <v>21.3</v>
          </cell>
          <cell r="AY223">
            <v>31</v>
          </cell>
          <cell r="AZ223">
            <v>15.8</v>
          </cell>
          <cell r="BI223">
            <v>0.78</v>
          </cell>
          <cell r="BK223">
            <v>1.49</v>
          </cell>
          <cell r="BN223">
            <v>77.551020408163268</v>
          </cell>
          <cell r="BQ223">
            <v>207</v>
          </cell>
          <cell r="BT223" t="str">
            <v>陳慧玫</v>
          </cell>
          <cell r="BU223">
            <v>53.15</v>
          </cell>
          <cell r="BV223">
            <v>52.15</v>
          </cell>
          <cell r="BW223">
            <v>51.8</v>
          </cell>
          <cell r="BX223">
            <v>2.6061776061776089E-2</v>
          </cell>
          <cell r="BY223">
            <v>3.5</v>
          </cell>
          <cell r="BZ223">
            <v>44</v>
          </cell>
          <cell r="CA223">
            <v>1.6887801706017995</v>
          </cell>
        </row>
        <row r="224">
          <cell r="D224" t="str">
            <v>張鈞傑</v>
          </cell>
          <cell r="E224" t="str">
            <v>B107</v>
          </cell>
          <cell r="F224">
            <v>1120405</v>
          </cell>
          <cell r="G224">
            <v>6.45</v>
          </cell>
          <cell r="H224">
            <v>3.73</v>
          </cell>
          <cell r="I224">
            <v>10.7</v>
          </cell>
          <cell r="J224">
            <v>32.1</v>
          </cell>
          <cell r="K224">
            <v>86.1</v>
          </cell>
          <cell r="L224">
            <v>228</v>
          </cell>
          <cell r="N224">
            <v>4.3</v>
          </cell>
          <cell r="O224">
            <v>9</v>
          </cell>
          <cell r="P224">
            <v>8</v>
          </cell>
          <cell r="Q224">
            <v>52</v>
          </cell>
          <cell r="R224">
            <v>0.7</v>
          </cell>
          <cell r="Y224">
            <v>96</v>
          </cell>
          <cell r="Z224">
            <v>26</v>
          </cell>
          <cell r="AC224">
            <v>10.07</v>
          </cell>
          <cell r="AD224">
            <v>6.4</v>
          </cell>
          <cell r="AE224">
            <v>135</v>
          </cell>
          <cell r="AF224">
            <v>6.6</v>
          </cell>
          <cell r="AG224">
            <v>97</v>
          </cell>
          <cell r="AH224">
            <v>9.1</v>
          </cell>
          <cell r="AJ224">
            <v>4.8</v>
          </cell>
          <cell r="AW224">
            <v>97</v>
          </cell>
          <cell r="AX224">
            <v>28.7</v>
          </cell>
          <cell r="AY224">
            <v>33.299999999999997</v>
          </cell>
          <cell r="AZ224">
            <v>12.3</v>
          </cell>
          <cell r="BI224">
            <v>0.73</v>
          </cell>
          <cell r="BK224">
            <v>1.31</v>
          </cell>
          <cell r="BN224">
            <v>72.916666666666671</v>
          </cell>
          <cell r="BQ224">
            <v>232</v>
          </cell>
          <cell r="BT224" t="str">
            <v>張鈞傑</v>
          </cell>
          <cell r="BU224">
            <v>72.05</v>
          </cell>
          <cell r="BV224">
            <v>69</v>
          </cell>
          <cell r="BW224">
            <v>69</v>
          </cell>
          <cell r="BX224">
            <v>4.4202898550724595E-2</v>
          </cell>
          <cell r="BY224">
            <v>4</v>
          </cell>
          <cell r="BZ224">
            <v>44</v>
          </cell>
          <cell r="CA224">
            <v>1.5669002503337108</v>
          </cell>
        </row>
        <row r="225">
          <cell r="D225" t="str">
            <v>陳秀梅</v>
          </cell>
          <cell r="E225" t="str">
            <v>B201</v>
          </cell>
          <cell r="F225">
            <v>1120405</v>
          </cell>
          <cell r="G225">
            <v>5.93</v>
          </cell>
          <cell r="H225">
            <v>3.25</v>
          </cell>
          <cell r="I225">
            <v>10.4</v>
          </cell>
          <cell r="J225">
            <v>30.8</v>
          </cell>
          <cell r="K225">
            <v>94.8</v>
          </cell>
          <cell r="L225">
            <v>157</v>
          </cell>
          <cell r="N225">
            <v>3.7</v>
          </cell>
          <cell r="O225">
            <v>12</v>
          </cell>
          <cell r="P225">
            <v>12</v>
          </cell>
          <cell r="Q225">
            <v>82</v>
          </cell>
          <cell r="R225">
            <v>0.9</v>
          </cell>
          <cell r="Y225">
            <v>97</v>
          </cell>
          <cell r="Z225">
            <v>20</v>
          </cell>
          <cell r="AC225">
            <v>7.24</v>
          </cell>
          <cell r="AD225">
            <v>7.5</v>
          </cell>
          <cell r="AE225">
            <v>136</v>
          </cell>
          <cell r="AF225">
            <v>4.0999999999999996</v>
          </cell>
          <cell r="AG225">
            <v>97</v>
          </cell>
          <cell r="AH225">
            <v>9.5</v>
          </cell>
          <cell r="AJ225">
            <v>5.6</v>
          </cell>
          <cell r="AW225">
            <v>97</v>
          </cell>
          <cell r="AX225">
            <v>32</v>
          </cell>
          <cell r="AY225">
            <v>33.799999999999997</v>
          </cell>
          <cell r="AZ225">
            <v>13.2</v>
          </cell>
          <cell r="BI225">
            <v>0.79</v>
          </cell>
          <cell r="BK225">
            <v>1.58</v>
          </cell>
          <cell r="BN225">
            <v>79.381443298969074</v>
          </cell>
          <cell r="BQ225">
            <v>111</v>
          </cell>
          <cell r="BT225" t="str">
            <v>陳秀梅</v>
          </cell>
          <cell r="BU225">
            <v>53.7</v>
          </cell>
          <cell r="BV225">
            <v>51.3</v>
          </cell>
          <cell r="BW225">
            <v>51.4</v>
          </cell>
          <cell r="BX225">
            <v>4.4747081712062341E-2</v>
          </cell>
          <cell r="BY225">
            <v>4</v>
          </cell>
          <cell r="BZ225">
            <v>44</v>
          </cell>
          <cell r="CA225">
            <v>1.901007194510008</v>
          </cell>
        </row>
        <row r="226">
          <cell r="D226" t="str">
            <v>吳文達</v>
          </cell>
          <cell r="E226" t="str">
            <v>B202</v>
          </cell>
          <cell r="F226">
            <v>1120405</v>
          </cell>
          <cell r="G226">
            <v>6.94</v>
          </cell>
          <cell r="H226">
            <v>3.82</v>
          </cell>
          <cell r="I226">
            <v>11.4</v>
          </cell>
          <cell r="J226">
            <v>33.9</v>
          </cell>
          <cell r="K226">
            <v>88.7</v>
          </cell>
          <cell r="L226">
            <v>169</v>
          </cell>
          <cell r="N226">
            <v>4.0999999999999996</v>
          </cell>
          <cell r="O226">
            <v>25</v>
          </cell>
          <cell r="P226">
            <v>19</v>
          </cell>
          <cell r="Q226">
            <v>47</v>
          </cell>
          <cell r="R226">
            <v>0.9</v>
          </cell>
          <cell r="Y226">
            <v>89</v>
          </cell>
          <cell r="Z226">
            <v>22</v>
          </cell>
          <cell r="AC226">
            <v>9.73</v>
          </cell>
          <cell r="AD226">
            <v>7.1</v>
          </cell>
          <cell r="AE226">
            <v>139</v>
          </cell>
          <cell r="AF226">
            <v>5.7</v>
          </cell>
          <cell r="AG226">
            <v>100</v>
          </cell>
          <cell r="AH226">
            <v>10.1</v>
          </cell>
          <cell r="AJ226">
            <v>5.8</v>
          </cell>
          <cell r="AW226">
            <v>100</v>
          </cell>
          <cell r="AX226">
            <v>29.8</v>
          </cell>
          <cell r="AY226">
            <v>33.6</v>
          </cell>
          <cell r="AZ226">
            <v>13.7</v>
          </cell>
          <cell r="BI226">
            <v>0.75</v>
          </cell>
          <cell r="BK226">
            <v>1.4</v>
          </cell>
          <cell r="BN226">
            <v>75.280898876404507</v>
          </cell>
          <cell r="BQ226">
            <v>113</v>
          </cell>
          <cell r="BT226" t="str">
            <v>吳文達</v>
          </cell>
          <cell r="BU226">
            <v>80</v>
          </cell>
          <cell r="BV226">
            <v>78.5</v>
          </cell>
          <cell r="BW226">
            <v>78.3</v>
          </cell>
          <cell r="BX226">
            <v>2.1711366538952784E-2</v>
          </cell>
          <cell r="BY226">
            <v>4</v>
          </cell>
          <cell r="BZ226">
            <v>44</v>
          </cell>
          <cell r="CA226">
            <v>1.5961304590185765</v>
          </cell>
        </row>
        <row r="227">
          <cell r="D227" t="str">
            <v>黃淑玲</v>
          </cell>
          <cell r="E227" t="str">
            <v>B203</v>
          </cell>
          <cell r="F227">
            <v>1120405</v>
          </cell>
          <cell r="G227">
            <v>5.99</v>
          </cell>
          <cell r="H227">
            <v>3.55</v>
          </cell>
          <cell r="I227">
            <v>11</v>
          </cell>
          <cell r="J227">
            <v>33.700000000000003</v>
          </cell>
          <cell r="K227">
            <v>94.9</v>
          </cell>
          <cell r="L227">
            <v>237</v>
          </cell>
          <cell r="N227">
            <v>4.0999999999999996</v>
          </cell>
          <cell r="O227">
            <v>6</v>
          </cell>
          <cell r="P227">
            <v>8</v>
          </cell>
          <cell r="Q227">
            <v>79</v>
          </cell>
          <cell r="R227">
            <v>0.7</v>
          </cell>
          <cell r="Y227">
            <v>59</v>
          </cell>
          <cell r="Z227">
            <v>15</v>
          </cell>
          <cell r="AC227">
            <v>8.32</v>
          </cell>
          <cell r="AD227">
            <v>4.5</v>
          </cell>
          <cell r="AE227">
            <v>139</v>
          </cell>
          <cell r="AF227">
            <v>4.5</v>
          </cell>
          <cell r="AG227">
            <v>95</v>
          </cell>
          <cell r="AH227">
            <v>8.5</v>
          </cell>
          <cell r="AJ227">
            <v>4.5</v>
          </cell>
          <cell r="AW227">
            <v>95</v>
          </cell>
          <cell r="AX227">
            <v>31</v>
          </cell>
          <cell r="AY227">
            <v>32.6</v>
          </cell>
          <cell r="AZ227">
            <v>13.8</v>
          </cell>
          <cell r="BI227">
            <v>0.75</v>
          </cell>
          <cell r="BK227">
            <v>1.37</v>
          </cell>
          <cell r="BN227">
            <v>74.576271186440678</v>
          </cell>
          <cell r="BQ227">
            <v>78</v>
          </cell>
          <cell r="BT227" t="str">
            <v>黃淑玲</v>
          </cell>
          <cell r="BU227">
            <v>71.8</v>
          </cell>
          <cell r="BV227">
            <v>69.75</v>
          </cell>
          <cell r="BW227">
            <v>69.8</v>
          </cell>
          <cell r="BX227">
            <v>2.865329512893983E-2</v>
          </cell>
          <cell r="BY227">
            <v>3.75</v>
          </cell>
          <cell r="BZ227">
            <v>44</v>
          </cell>
          <cell r="CA227">
            <v>1.5864604651713585</v>
          </cell>
        </row>
        <row r="228">
          <cell r="D228" t="str">
            <v>李鳳英</v>
          </cell>
          <cell r="E228" t="str">
            <v>B205</v>
          </cell>
          <cell r="F228">
            <v>1120403</v>
          </cell>
          <cell r="G228">
            <v>7.22</v>
          </cell>
          <cell r="H228">
            <v>3.56</v>
          </cell>
          <cell r="I228">
            <v>11.2</v>
          </cell>
          <cell r="J228">
            <v>34.9</v>
          </cell>
          <cell r="K228">
            <v>98</v>
          </cell>
          <cell r="L228">
            <v>130</v>
          </cell>
          <cell r="N228">
            <v>3.6</v>
          </cell>
          <cell r="O228">
            <v>8</v>
          </cell>
          <cell r="P228">
            <v>6</v>
          </cell>
          <cell r="Q228">
            <v>137</v>
          </cell>
          <cell r="R228">
            <v>0.5</v>
          </cell>
          <cell r="Y228">
            <v>60</v>
          </cell>
          <cell r="Z228">
            <v>13</v>
          </cell>
          <cell r="AC228">
            <v>4.9000000000000004</v>
          </cell>
          <cell r="AD228">
            <v>5.2</v>
          </cell>
          <cell r="AE228">
            <v>137</v>
          </cell>
          <cell r="AF228">
            <v>5.4</v>
          </cell>
          <cell r="AH228">
            <v>9</v>
          </cell>
          <cell r="AJ228">
            <v>2.7</v>
          </cell>
          <cell r="AX228">
            <v>31.5</v>
          </cell>
          <cell r="AY228">
            <v>32.1</v>
          </cell>
          <cell r="AZ228">
            <v>15.3</v>
          </cell>
          <cell r="BI228">
            <v>0.78</v>
          </cell>
          <cell r="BK228">
            <v>1.53</v>
          </cell>
          <cell r="BN228">
            <v>78.333333333333329</v>
          </cell>
          <cell r="BQ228" t="str">
            <v/>
          </cell>
          <cell r="BT228" t="str">
            <v>李鳳英</v>
          </cell>
          <cell r="BU228">
            <v>42.9</v>
          </cell>
          <cell r="BV228">
            <v>40.299999999999997</v>
          </cell>
          <cell r="BW228">
            <v>39.700000000000003</v>
          </cell>
          <cell r="BX228">
            <v>8.060453400503767E-2</v>
          </cell>
          <cell r="BY228">
            <v>3.83</v>
          </cell>
          <cell r="BZ228">
            <v>44</v>
          </cell>
          <cell r="CA228">
            <v>1.8910050313159232</v>
          </cell>
        </row>
        <row r="229">
          <cell r="D229" t="str">
            <v>游榮和</v>
          </cell>
          <cell r="E229" t="str">
            <v>B206</v>
          </cell>
          <cell r="F229">
            <v>1120403</v>
          </cell>
          <cell r="G229">
            <v>5.45</v>
          </cell>
          <cell r="H229">
            <v>2.82</v>
          </cell>
          <cell r="I229">
            <v>9</v>
          </cell>
          <cell r="J229">
            <v>27.6</v>
          </cell>
          <cell r="K229">
            <v>97.9</v>
          </cell>
          <cell r="L229">
            <v>177</v>
          </cell>
          <cell r="N229">
            <v>3.2</v>
          </cell>
          <cell r="O229">
            <v>39</v>
          </cell>
          <cell r="P229">
            <v>27</v>
          </cell>
          <cell r="Q229">
            <v>110</v>
          </cell>
          <cell r="R229">
            <v>0.7</v>
          </cell>
          <cell r="Y229">
            <v>70</v>
          </cell>
          <cell r="Z229">
            <v>18</v>
          </cell>
          <cell r="AC229">
            <v>6.51</v>
          </cell>
          <cell r="AD229">
            <v>6.2</v>
          </cell>
          <cell r="AE229">
            <v>127</v>
          </cell>
          <cell r="AF229">
            <v>3.9</v>
          </cell>
          <cell r="AG229">
            <v>94</v>
          </cell>
          <cell r="AH229">
            <v>7.3</v>
          </cell>
          <cell r="AJ229">
            <v>4.4000000000000004</v>
          </cell>
          <cell r="AW229">
            <v>94</v>
          </cell>
          <cell r="AX229">
            <v>31.9</v>
          </cell>
          <cell r="AY229">
            <v>32.6</v>
          </cell>
          <cell r="AZ229">
            <v>13.4</v>
          </cell>
          <cell r="BI229">
            <v>0.74</v>
          </cell>
          <cell r="BK229">
            <v>1.36</v>
          </cell>
          <cell r="BN229">
            <v>74.285714285714292</v>
          </cell>
          <cell r="BQ229">
            <v>372</v>
          </cell>
          <cell r="BT229" t="str">
            <v>游榮和</v>
          </cell>
          <cell r="BU229">
            <v>51.6</v>
          </cell>
          <cell r="BV229">
            <v>48</v>
          </cell>
          <cell r="BW229">
            <v>47.7</v>
          </cell>
          <cell r="BX229">
            <v>8.1761006289308144E-2</v>
          </cell>
          <cell r="BY229">
            <v>3.83</v>
          </cell>
          <cell r="BZ229">
            <v>44</v>
          </cell>
          <cell r="CA229">
            <v>1.7174977198213583</v>
          </cell>
        </row>
        <row r="230">
          <cell r="D230" t="str">
            <v>陳德生</v>
          </cell>
          <cell r="E230" t="str">
            <v>B227</v>
          </cell>
          <cell r="F230">
            <v>1120405</v>
          </cell>
          <cell r="G230">
            <v>6.15</v>
          </cell>
          <cell r="H230">
            <v>3.55</v>
          </cell>
          <cell r="I230">
            <v>10.8</v>
          </cell>
          <cell r="J230">
            <v>32.799999999999997</v>
          </cell>
          <cell r="K230">
            <v>92.4</v>
          </cell>
          <cell r="L230">
            <v>109</v>
          </cell>
          <cell r="N230">
            <v>4.4000000000000004</v>
          </cell>
          <cell r="O230">
            <v>19</v>
          </cell>
          <cell r="P230">
            <v>12</v>
          </cell>
          <cell r="Q230">
            <v>83</v>
          </cell>
          <cell r="R230">
            <v>0.5</v>
          </cell>
          <cell r="Y230">
            <v>85</v>
          </cell>
          <cell r="Z230">
            <v>27</v>
          </cell>
          <cell r="AC230">
            <v>9.7899999999999991</v>
          </cell>
          <cell r="AD230">
            <v>8.6999999999999993</v>
          </cell>
          <cell r="AE230">
            <v>140</v>
          </cell>
          <cell r="AF230">
            <v>4.9000000000000004</v>
          </cell>
          <cell r="AG230">
            <v>102</v>
          </cell>
          <cell r="AH230">
            <v>8.3000000000000007</v>
          </cell>
          <cell r="AJ230">
            <v>5</v>
          </cell>
          <cell r="AW230">
            <v>102</v>
          </cell>
          <cell r="AX230">
            <v>30.4</v>
          </cell>
          <cell r="AY230">
            <v>32.9</v>
          </cell>
          <cell r="AZ230">
            <v>14</v>
          </cell>
          <cell r="BI230">
            <v>0.68</v>
          </cell>
          <cell r="BK230">
            <v>1.1499999999999999</v>
          </cell>
          <cell r="BN230">
            <v>68.235294117647058</v>
          </cell>
          <cell r="BQ230">
            <v>184</v>
          </cell>
          <cell r="BT230" t="str">
            <v>陳德生</v>
          </cell>
          <cell r="BU230">
            <v>80.7</v>
          </cell>
          <cell r="BV230">
            <v>78.5</v>
          </cell>
          <cell r="BW230">
            <v>78.5</v>
          </cell>
          <cell r="BX230">
            <v>2.8025477707006405E-2</v>
          </cell>
          <cell r="BY230">
            <v>4</v>
          </cell>
          <cell r="BZ230">
            <v>44</v>
          </cell>
          <cell r="CA230">
            <v>1.3339424641469022</v>
          </cell>
        </row>
        <row r="231">
          <cell r="D231" t="str">
            <v>藍啟誠</v>
          </cell>
          <cell r="E231" t="str">
            <v>U120</v>
          </cell>
          <cell r="F231">
            <v>1120405</v>
          </cell>
          <cell r="G231">
            <v>6.54</v>
          </cell>
          <cell r="H231">
            <v>3.1</v>
          </cell>
          <cell r="I231">
            <v>9.4</v>
          </cell>
          <cell r="J231">
            <v>28.7</v>
          </cell>
          <cell r="K231">
            <v>92.6</v>
          </cell>
          <cell r="L231">
            <v>253</v>
          </cell>
          <cell r="N231">
            <v>4.2</v>
          </cell>
          <cell r="O231">
            <v>13</v>
          </cell>
          <cell r="P231">
            <v>11</v>
          </cell>
          <cell r="Q231">
            <v>57</v>
          </cell>
          <cell r="R231">
            <v>0.4</v>
          </cell>
          <cell r="Y231">
            <v>63</v>
          </cell>
          <cell r="Z231">
            <v>17</v>
          </cell>
          <cell r="AC231">
            <v>8.4700000000000006</v>
          </cell>
          <cell r="AD231">
            <v>8.3000000000000007</v>
          </cell>
          <cell r="AE231">
            <v>143</v>
          </cell>
          <cell r="AF231">
            <v>4.7</v>
          </cell>
          <cell r="AG231">
            <v>102</v>
          </cell>
          <cell r="AH231">
            <v>8.8000000000000007</v>
          </cell>
          <cell r="AJ231">
            <v>4.0999999999999996</v>
          </cell>
          <cell r="AW231">
            <v>102</v>
          </cell>
          <cell r="AX231">
            <v>30.3</v>
          </cell>
          <cell r="AY231">
            <v>32.799999999999997</v>
          </cell>
          <cell r="AZ231">
            <v>13.4</v>
          </cell>
          <cell r="BI231">
            <v>0.73</v>
          </cell>
          <cell r="BK231">
            <v>1.31</v>
          </cell>
          <cell r="BN231">
            <v>73.015873015873026</v>
          </cell>
          <cell r="BQ231">
            <v>201</v>
          </cell>
          <cell r="BT231" t="str">
            <v>藍啟誠</v>
          </cell>
          <cell r="BU231">
            <v>65.900000000000006</v>
          </cell>
          <cell r="BV231">
            <v>63.1</v>
          </cell>
          <cell r="BW231">
            <v>63.1</v>
          </cell>
          <cell r="BX231">
            <v>4.4374009508716387E-2</v>
          </cell>
          <cell r="BY231">
            <v>4</v>
          </cell>
          <cell r="BZ231">
            <v>44</v>
          </cell>
          <cell r="CA231">
            <v>1.5717390125263788</v>
          </cell>
        </row>
        <row r="232">
          <cell r="D232" t="str">
            <v>簡元章</v>
          </cell>
          <cell r="E232" t="str">
            <v>U133</v>
          </cell>
          <cell r="F232">
            <v>1120405</v>
          </cell>
          <cell r="G232">
            <v>4.4800000000000004</v>
          </cell>
          <cell r="H232">
            <v>4.53</v>
          </cell>
          <cell r="I232">
            <v>13.2</v>
          </cell>
          <cell r="J232">
            <v>40.4</v>
          </cell>
          <cell r="K232">
            <v>89.2</v>
          </cell>
          <cell r="L232">
            <v>177</v>
          </cell>
          <cell r="N232">
            <v>3.7</v>
          </cell>
          <cell r="O232">
            <v>16</v>
          </cell>
          <cell r="P232">
            <v>12</v>
          </cell>
          <cell r="Q232">
            <v>131</v>
          </cell>
          <cell r="R232">
            <v>0.6</v>
          </cell>
          <cell r="Y232">
            <v>74</v>
          </cell>
          <cell r="Z232">
            <v>18</v>
          </cell>
          <cell r="AC232">
            <v>7.6</v>
          </cell>
          <cell r="AD232">
            <v>5.8</v>
          </cell>
          <cell r="AE232">
            <v>138</v>
          </cell>
          <cell r="AF232">
            <v>4.0999999999999996</v>
          </cell>
          <cell r="AH232">
            <v>8.8000000000000007</v>
          </cell>
          <cell r="AJ232">
            <v>4.2</v>
          </cell>
          <cell r="AX232">
            <v>29.1</v>
          </cell>
          <cell r="AY232">
            <v>32.700000000000003</v>
          </cell>
          <cell r="AZ232">
            <v>14.1</v>
          </cell>
          <cell r="BI232">
            <v>0.76</v>
          </cell>
          <cell r="BK232">
            <v>1.41</v>
          </cell>
          <cell r="BN232">
            <v>75.675675675675677</v>
          </cell>
          <cell r="BQ232" t="str">
            <v/>
          </cell>
          <cell r="BT232" t="str">
            <v>簡元章</v>
          </cell>
          <cell r="BU232">
            <v>62.35</v>
          </cell>
          <cell r="BV232">
            <v>59.8</v>
          </cell>
          <cell r="BW232">
            <v>59.8</v>
          </cell>
          <cell r="BX232">
            <v>4.26421404682275E-2</v>
          </cell>
          <cell r="BY232">
            <v>4</v>
          </cell>
          <cell r="BZ232">
            <v>44</v>
          </cell>
          <cell r="CA232">
            <v>1.6890101158645132</v>
          </cell>
        </row>
        <row r="233">
          <cell r="D233" t="str">
            <v>呂芳雄</v>
          </cell>
          <cell r="E233" t="str">
            <v>U135</v>
          </cell>
          <cell r="F233">
            <v>1120405</v>
          </cell>
          <cell r="G233">
            <v>3.58</v>
          </cell>
          <cell r="H233">
            <v>3.5</v>
          </cell>
          <cell r="I233">
            <v>11.2</v>
          </cell>
          <cell r="J233">
            <v>35.200000000000003</v>
          </cell>
          <cell r="K233">
            <v>100.6</v>
          </cell>
          <cell r="L233">
            <v>108</v>
          </cell>
          <cell r="N233">
            <v>3.8</v>
          </cell>
          <cell r="O233">
            <v>16</v>
          </cell>
          <cell r="P233">
            <v>9</v>
          </cell>
          <cell r="Q233">
            <v>64</v>
          </cell>
          <cell r="R233">
            <v>0.5</v>
          </cell>
          <cell r="Y233">
            <v>53</v>
          </cell>
          <cell r="Z233">
            <v>10</v>
          </cell>
          <cell r="AC233">
            <v>6.48</v>
          </cell>
          <cell r="AD233">
            <v>5.0999999999999996</v>
          </cell>
          <cell r="AE233">
            <v>140</v>
          </cell>
          <cell r="AF233">
            <v>5.3</v>
          </cell>
          <cell r="AG233">
            <v>101</v>
          </cell>
          <cell r="AH233">
            <v>9.1</v>
          </cell>
          <cell r="AJ233">
            <v>2.7</v>
          </cell>
          <cell r="AW233">
            <v>101</v>
          </cell>
          <cell r="AX233">
            <v>32</v>
          </cell>
          <cell r="AY233">
            <v>31.8</v>
          </cell>
          <cell r="AZ233">
            <v>12.8</v>
          </cell>
          <cell r="BI233">
            <v>0.81</v>
          </cell>
          <cell r="BK233">
            <v>1.67</v>
          </cell>
          <cell r="BN233">
            <v>81.132075471698116</v>
          </cell>
          <cell r="BQ233">
            <v>109</v>
          </cell>
          <cell r="BT233" t="str">
            <v>呂芳雄</v>
          </cell>
          <cell r="BU233">
            <v>57.2</v>
          </cell>
          <cell r="BV233">
            <v>55.5</v>
          </cell>
          <cell r="BW233">
            <v>55.5</v>
          </cell>
          <cell r="BX233">
            <v>3.0630630630630682E-2</v>
          </cell>
          <cell r="BY233">
            <v>4</v>
          </cell>
          <cell r="BZ233">
            <v>44</v>
          </cell>
          <cell r="CA233">
            <v>1.9558493347063557</v>
          </cell>
        </row>
        <row r="234">
          <cell r="D234" t="str">
            <v>游秀蘭</v>
          </cell>
          <cell r="E234" t="str">
            <v>U141</v>
          </cell>
          <cell r="F234">
            <v>1120405</v>
          </cell>
          <cell r="G234">
            <v>5.25</v>
          </cell>
          <cell r="H234">
            <v>3.19</v>
          </cell>
          <cell r="I234">
            <v>10.7</v>
          </cell>
          <cell r="J234">
            <v>32.9</v>
          </cell>
          <cell r="K234">
            <v>103.1</v>
          </cell>
          <cell r="L234">
            <v>164</v>
          </cell>
          <cell r="N234">
            <v>3.8</v>
          </cell>
          <cell r="O234">
            <v>21</v>
          </cell>
          <cell r="P234">
            <v>13</v>
          </cell>
          <cell r="Q234">
            <v>66</v>
          </cell>
          <cell r="R234">
            <v>0.9</v>
          </cell>
          <cell r="Y234">
            <v>72</v>
          </cell>
          <cell r="Z234">
            <v>15</v>
          </cell>
          <cell r="AC234">
            <v>8.51</v>
          </cell>
          <cell r="AD234">
            <v>5.5</v>
          </cell>
          <cell r="AE234">
            <v>141</v>
          </cell>
          <cell r="AF234">
            <v>5.0999999999999996</v>
          </cell>
          <cell r="AH234">
            <v>10</v>
          </cell>
          <cell r="AJ234">
            <v>5.2</v>
          </cell>
          <cell r="AX234">
            <v>33.5</v>
          </cell>
          <cell r="AY234">
            <v>32.5</v>
          </cell>
          <cell r="AZ234">
            <v>13.4</v>
          </cell>
          <cell r="BI234">
            <v>0.79</v>
          </cell>
          <cell r="BK234">
            <v>1.57</v>
          </cell>
          <cell r="BN234">
            <v>79.166666666666657</v>
          </cell>
          <cell r="BQ234" t="str">
            <v/>
          </cell>
          <cell r="BT234" t="str">
            <v>游秀蘭</v>
          </cell>
          <cell r="BU234">
            <v>52.65</v>
          </cell>
          <cell r="BV234">
            <v>50.7</v>
          </cell>
          <cell r="BW234">
            <v>50.7</v>
          </cell>
          <cell r="BX234">
            <v>3.8461538461538373E-2</v>
          </cell>
          <cell r="BY234">
            <v>4</v>
          </cell>
          <cell r="BZ234">
            <v>44</v>
          </cell>
          <cell r="CA234">
            <v>1.861180417843229</v>
          </cell>
        </row>
        <row r="235">
          <cell r="D235" t="str">
            <v>李素勤</v>
          </cell>
          <cell r="E235" t="str">
            <v>U140</v>
          </cell>
          <cell r="F235">
            <v>1120405</v>
          </cell>
          <cell r="G235">
            <v>4.71</v>
          </cell>
          <cell r="H235">
            <v>3</v>
          </cell>
          <cell r="I235">
            <v>10.5</v>
          </cell>
          <cell r="J235">
            <v>32</v>
          </cell>
          <cell r="K235">
            <v>106.7</v>
          </cell>
          <cell r="L235">
            <v>135</v>
          </cell>
          <cell r="N235">
            <v>3.6</v>
          </cell>
          <cell r="O235">
            <v>28</v>
          </cell>
          <cell r="P235">
            <v>21</v>
          </cell>
          <cell r="Q235">
            <v>101</v>
          </cell>
          <cell r="R235">
            <v>0.7</v>
          </cell>
          <cell r="Y235">
            <v>54</v>
          </cell>
          <cell r="Z235">
            <v>8</v>
          </cell>
          <cell r="AC235">
            <v>6.38</v>
          </cell>
          <cell r="AD235">
            <v>4.7</v>
          </cell>
          <cell r="AE235">
            <v>139</v>
          </cell>
          <cell r="AF235">
            <v>3.5</v>
          </cell>
          <cell r="AH235">
            <v>8.5</v>
          </cell>
          <cell r="AJ235">
            <v>3.7</v>
          </cell>
          <cell r="AX235">
            <v>35</v>
          </cell>
          <cell r="AY235">
            <v>32.799999999999997</v>
          </cell>
          <cell r="AZ235">
            <v>15.3</v>
          </cell>
          <cell r="BI235">
            <v>0.85</v>
          </cell>
          <cell r="BK235">
            <v>1.91</v>
          </cell>
          <cell r="BN235">
            <v>85.18518518518519</v>
          </cell>
          <cell r="BQ235" t="str">
            <v/>
          </cell>
          <cell r="BT235" t="str">
            <v>李素勤</v>
          </cell>
          <cell r="BU235">
            <v>53.25</v>
          </cell>
          <cell r="BV235">
            <v>52</v>
          </cell>
          <cell r="BW235">
            <v>52</v>
          </cell>
          <cell r="BX235">
            <v>2.403846153846154E-2</v>
          </cell>
          <cell r="BY235">
            <v>4</v>
          </cell>
          <cell r="BZ235">
            <v>44</v>
          </cell>
          <cell r="CA235">
            <v>2.2365782222056261</v>
          </cell>
        </row>
        <row r="236">
          <cell r="D236" t="str">
            <v>黃昭明</v>
          </cell>
          <cell r="E236" t="str">
            <v>U201</v>
          </cell>
          <cell r="F236">
            <v>1120405</v>
          </cell>
          <cell r="G236">
            <v>6.05</v>
          </cell>
          <cell r="H236">
            <v>4.08</v>
          </cell>
          <cell r="I236">
            <v>12.6</v>
          </cell>
          <cell r="J236">
            <v>38.200000000000003</v>
          </cell>
          <cell r="K236">
            <v>93.6</v>
          </cell>
          <cell r="L236">
            <v>111</v>
          </cell>
          <cell r="N236">
            <v>3.9</v>
          </cell>
          <cell r="O236">
            <v>19</v>
          </cell>
          <cell r="P236">
            <v>21</v>
          </cell>
          <cell r="Q236">
            <v>37</v>
          </cell>
          <cell r="R236">
            <v>0.6</v>
          </cell>
          <cell r="Y236">
            <v>76</v>
          </cell>
          <cell r="Z236">
            <v>15</v>
          </cell>
          <cell r="AC236">
            <v>10.039999999999999</v>
          </cell>
          <cell r="AD236">
            <v>6.9</v>
          </cell>
          <cell r="AE236">
            <v>139</v>
          </cell>
          <cell r="AF236">
            <v>4.9000000000000004</v>
          </cell>
          <cell r="AH236">
            <v>9.8000000000000007</v>
          </cell>
          <cell r="AJ236">
            <v>6.4</v>
          </cell>
          <cell r="AX236">
            <v>30.9</v>
          </cell>
          <cell r="AY236">
            <v>33</v>
          </cell>
          <cell r="AZ236">
            <v>14.7</v>
          </cell>
          <cell r="BI236">
            <v>0.8</v>
          </cell>
          <cell r="BK236">
            <v>1.62</v>
          </cell>
          <cell r="BN236">
            <v>80.263157894736835</v>
          </cell>
          <cell r="BQ236" t="str">
            <v/>
          </cell>
          <cell r="BT236" t="str">
            <v>黃昭明</v>
          </cell>
          <cell r="BU236">
            <v>57.1</v>
          </cell>
          <cell r="BV236">
            <v>56.1</v>
          </cell>
          <cell r="BW236">
            <v>56</v>
          </cell>
          <cell r="BX236">
            <v>1.9642857142857167E-2</v>
          </cell>
          <cell r="BY236">
            <v>4</v>
          </cell>
          <cell r="BZ236">
            <v>44</v>
          </cell>
          <cell r="CA236">
            <v>1.8585671492495135</v>
          </cell>
        </row>
        <row r="237">
          <cell r="D237" t="str">
            <v>胡秋玲</v>
          </cell>
          <cell r="E237" t="str">
            <v>U231</v>
          </cell>
          <cell r="F237">
            <v>1120405</v>
          </cell>
          <cell r="G237">
            <v>3.98</v>
          </cell>
          <cell r="H237">
            <v>3.2</v>
          </cell>
          <cell r="I237">
            <v>9.4</v>
          </cell>
          <cell r="J237">
            <v>28.8</v>
          </cell>
          <cell r="K237">
            <v>90</v>
          </cell>
          <cell r="L237">
            <v>140</v>
          </cell>
          <cell r="N237">
            <v>3.8</v>
          </cell>
          <cell r="O237">
            <v>15</v>
          </cell>
          <cell r="P237">
            <v>17</v>
          </cell>
          <cell r="Q237">
            <v>41</v>
          </cell>
          <cell r="R237">
            <v>0.6</v>
          </cell>
          <cell r="Y237">
            <v>67</v>
          </cell>
          <cell r="Z237">
            <v>12</v>
          </cell>
          <cell r="AC237">
            <v>7.86</v>
          </cell>
          <cell r="AD237">
            <v>6.5</v>
          </cell>
          <cell r="AE237">
            <v>142</v>
          </cell>
          <cell r="AF237">
            <v>3.4</v>
          </cell>
          <cell r="AH237">
            <v>7.8</v>
          </cell>
          <cell r="AJ237">
            <v>6.1</v>
          </cell>
          <cell r="AX237">
            <v>29.4</v>
          </cell>
          <cell r="AY237">
            <v>32.6</v>
          </cell>
          <cell r="AZ237">
            <v>13.4</v>
          </cell>
          <cell r="BI237">
            <v>0.82</v>
          </cell>
          <cell r="BK237">
            <v>1.72</v>
          </cell>
          <cell r="BN237">
            <v>82.089552238805979</v>
          </cell>
          <cell r="BQ237" t="str">
            <v/>
          </cell>
          <cell r="BT237" t="str">
            <v>胡秋玲</v>
          </cell>
          <cell r="BU237">
            <v>58.45</v>
          </cell>
          <cell r="BV237">
            <v>56.45</v>
          </cell>
          <cell r="BW237">
            <v>56</v>
          </cell>
          <cell r="BX237">
            <v>4.3750000000000053E-2</v>
          </cell>
          <cell r="BY237">
            <v>4</v>
          </cell>
          <cell r="BZ237">
            <v>44</v>
          </cell>
          <cell r="CA237">
            <v>2.0361209576257795</v>
          </cell>
        </row>
        <row r="238">
          <cell r="D238" t="str">
            <v>胡世忠</v>
          </cell>
          <cell r="E238" t="str">
            <v>U232</v>
          </cell>
          <cell r="F238">
            <v>1120405</v>
          </cell>
          <cell r="G238">
            <v>6.09</v>
          </cell>
          <cell r="H238">
            <v>4.0999999999999996</v>
          </cell>
          <cell r="I238">
            <v>12.7</v>
          </cell>
          <cell r="J238">
            <v>37.4</v>
          </cell>
          <cell r="K238">
            <v>91.2</v>
          </cell>
          <cell r="L238">
            <v>146</v>
          </cell>
          <cell r="N238">
            <v>4.3</v>
          </cell>
          <cell r="O238">
            <v>16</v>
          </cell>
          <cell r="P238">
            <v>15</v>
          </cell>
          <cell r="Q238">
            <v>53</v>
          </cell>
          <cell r="R238">
            <v>0.6</v>
          </cell>
          <cell r="Y238">
            <v>68</v>
          </cell>
          <cell r="Z238">
            <v>15</v>
          </cell>
          <cell r="AC238">
            <v>9.7100000000000009</v>
          </cell>
          <cell r="AD238">
            <v>7</v>
          </cell>
          <cell r="AE238">
            <v>137</v>
          </cell>
          <cell r="AF238">
            <v>4.5999999999999996</v>
          </cell>
          <cell r="AH238">
            <v>9.4</v>
          </cell>
          <cell r="AJ238">
            <v>2.9</v>
          </cell>
          <cell r="AX238">
            <v>31</v>
          </cell>
          <cell r="AY238">
            <v>34</v>
          </cell>
          <cell r="AZ238">
            <v>13.8</v>
          </cell>
          <cell r="BI238">
            <v>0.78</v>
          </cell>
          <cell r="BK238">
            <v>1.51</v>
          </cell>
          <cell r="BN238">
            <v>77.941176470588232</v>
          </cell>
          <cell r="BQ238" t="str">
            <v/>
          </cell>
          <cell r="BT238" t="str">
            <v>胡世忠</v>
          </cell>
          <cell r="BU238">
            <v>56.5</v>
          </cell>
          <cell r="BV238">
            <v>54.25</v>
          </cell>
          <cell r="BW238">
            <v>54.5</v>
          </cell>
          <cell r="BX238">
            <v>3.669724770642202E-2</v>
          </cell>
          <cell r="BY238">
            <v>4</v>
          </cell>
          <cell r="BZ238">
            <v>44</v>
          </cell>
          <cell r="CA238">
            <v>1.8020670345151004</v>
          </cell>
        </row>
        <row r="239">
          <cell r="D239" t="str">
            <v>劉思玉</v>
          </cell>
          <cell r="E239" t="str">
            <v>U235</v>
          </cell>
          <cell r="F239">
            <v>1120405</v>
          </cell>
          <cell r="G239">
            <v>7.95</v>
          </cell>
          <cell r="H239">
            <v>3.62</v>
          </cell>
          <cell r="I239">
            <v>10.6</v>
          </cell>
          <cell r="J239">
            <v>32.200000000000003</v>
          </cell>
          <cell r="K239">
            <v>89</v>
          </cell>
          <cell r="L239">
            <v>182</v>
          </cell>
          <cell r="N239">
            <v>3.4</v>
          </cell>
          <cell r="O239">
            <v>9</v>
          </cell>
          <cell r="P239">
            <v>10</v>
          </cell>
          <cell r="Q239">
            <v>70</v>
          </cell>
          <cell r="R239">
            <v>0.6</v>
          </cell>
          <cell r="Y239">
            <v>95</v>
          </cell>
          <cell r="Z239">
            <v>28</v>
          </cell>
          <cell r="AC239">
            <v>10.49</v>
          </cell>
          <cell r="AD239">
            <v>8.1</v>
          </cell>
          <cell r="AE239">
            <v>135</v>
          </cell>
          <cell r="AF239">
            <v>4.3</v>
          </cell>
          <cell r="AG239">
            <v>95</v>
          </cell>
          <cell r="AH239">
            <v>9.1999999999999993</v>
          </cell>
          <cell r="AJ239">
            <v>7.7</v>
          </cell>
          <cell r="AW239">
            <v>95</v>
          </cell>
          <cell r="AX239">
            <v>29.3</v>
          </cell>
          <cell r="AY239">
            <v>32.9</v>
          </cell>
          <cell r="AZ239">
            <v>12.2</v>
          </cell>
          <cell r="BI239">
            <v>0.71</v>
          </cell>
          <cell r="BK239">
            <v>1.22</v>
          </cell>
          <cell r="BN239">
            <v>70.526315789473685</v>
          </cell>
          <cell r="BQ239">
            <v>112</v>
          </cell>
          <cell r="BT239" t="str">
            <v>劉思玉</v>
          </cell>
          <cell r="BU239">
            <v>79</v>
          </cell>
          <cell r="BV239">
            <v>74.849999999999994</v>
          </cell>
          <cell r="BW239">
            <v>73.3</v>
          </cell>
          <cell r="BX239">
            <v>7.7762619372442054E-2</v>
          </cell>
          <cell r="BY239">
            <v>3.83</v>
          </cell>
          <cell r="BZ239">
            <v>44</v>
          </cell>
          <cell r="CA239">
            <v>1.4960212121130729</v>
          </cell>
        </row>
        <row r="240">
          <cell r="D240" t="str">
            <v>黃鳳仙</v>
          </cell>
          <cell r="E240" t="str">
            <v>U245</v>
          </cell>
          <cell r="F240">
            <v>1120405</v>
          </cell>
          <cell r="G240">
            <v>3.87</v>
          </cell>
          <cell r="H240">
            <v>3.26</v>
          </cell>
          <cell r="I240">
            <v>8.9</v>
          </cell>
          <cell r="J240">
            <v>28.4</v>
          </cell>
          <cell r="K240">
            <v>87.1</v>
          </cell>
          <cell r="L240">
            <v>205</v>
          </cell>
          <cell r="N240">
            <v>3.4</v>
          </cell>
          <cell r="O240">
            <v>13</v>
          </cell>
          <cell r="P240">
            <v>10</v>
          </cell>
          <cell r="Q240">
            <v>92</v>
          </cell>
          <cell r="R240">
            <v>0.5</v>
          </cell>
          <cell r="Y240">
            <v>88</v>
          </cell>
          <cell r="Z240">
            <v>26</v>
          </cell>
          <cell r="AC240">
            <v>4.8600000000000003</v>
          </cell>
          <cell r="AD240">
            <v>8.1</v>
          </cell>
          <cell r="AE240">
            <v>137</v>
          </cell>
          <cell r="AF240">
            <v>4.7</v>
          </cell>
          <cell r="AG240">
            <v>101</v>
          </cell>
          <cell r="AH240">
            <v>8</v>
          </cell>
          <cell r="AJ240">
            <v>6.6</v>
          </cell>
          <cell r="AW240">
            <v>101</v>
          </cell>
          <cell r="AX240">
            <v>27.3</v>
          </cell>
          <cell r="AY240">
            <v>31.3</v>
          </cell>
          <cell r="AZ240">
            <v>16.899999999999999</v>
          </cell>
          <cell r="BI240">
            <v>0.7</v>
          </cell>
          <cell r="BK240">
            <v>1.22</v>
          </cell>
          <cell r="BN240">
            <v>70.454545454545453</v>
          </cell>
          <cell r="BQ240">
            <v>168</v>
          </cell>
          <cell r="BT240" t="str">
            <v>黃鳳仙</v>
          </cell>
          <cell r="BU240">
            <v>59.1</v>
          </cell>
          <cell r="BV240">
            <v>55.35</v>
          </cell>
          <cell r="BW240">
            <v>54.8</v>
          </cell>
          <cell r="BX240">
            <v>7.8467153284671617E-2</v>
          </cell>
          <cell r="BY240">
            <v>4</v>
          </cell>
          <cell r="BZ240">
            <v>92</v>
          </cell>
          <cell r="CA240">
            <v>1.5348167792324741</v>
          </cell>
        </row>
        <row r="241">
          <cell r="D241" t="str">
            <v>江泉源</v>
          </cell>
          <cell r="E241" t="str">
            <v>U241</v>
          </cell>
          <cell r="F241">
            <v>1120403</v>
          </cell>
          <cell r="G241">
            <v>7.28</v>
          </cell>
          <cell r="H241">
            <v>3.42</v>
          </cell>
          <cell r="I241">
            <v>11.5</v>
          </cell>
          <cell r="J241">
            <v>34.200000000000003</v>
          </cell>
          <cell r="K241">
            <v>100</v>
          </cell>
          <cell r="L241">
            <v>171</v>
          </cell>
          <cell r="N241">
            <v>4.2</v>
          </cell>
          <cell r="O241">
            <v>12</v>
          </cell>
          <cell r="P241">
            <v>9</v>
          </cell>
          <cell r="Q241">
            <v>72</v>
          </cell>
          <cell r="R241">
            <v>0.4</v>
          </cell>
          <cell r="Y241">
            <v>62</v>
          </cell>
          <cell r="Z241">
            <v>19</v>
          </cell>
          <cell r="AC241">
            <v>10.44</v>
          </cell>
          <cell r="AD241">
            <v>7.1</v>
          </cell>
          <cell r="AE241">
            <v>139</v>
          </cell>
          <cell r="AF241">
            <v>5.0999999999999996</v>
          </cell>
          <cell r="AG241">
            <v>102</v>
          </cell>
          <cell r="AH241">
            <v>8.6999999999999993</v>
          </cell>
          <cell r="AJ241">
            <v>3.8</v>
          </cell>
          <cell r="AW241">
            <v>102</v>
          </cell>
          <cell r="AX241">
            <v>33.6</v>
          </cell>
          <cell r="AY241">
            <v>33.6</v>
          </cell>
          <cell r="AZ241">
            <v>12.7</v>
          </cell>
          <cell r="BI241">
            <v>0.69</v>
          </cell>
          <cell r="BK241">
            <v>1.18</v>
          </cell>
          <cell r="BN241">
            <v>69.354838709677423</v>
          </cell>
          <cell r="BQ241">
            <v>101</v>
          </cell>
          <cell r="BT241" t="str">
            <v>江泉源</v>
          </cell>
          <cell r="BU241">
            <v>69.400000000000006</v>
          </cell>
          <cell r="BV241">
            <v>66.5</v>
          </cell>
          <cell r="BW241">
            <v>66.599999999999994</v>
          </cell>
          <cell r="BX241">
            <v>4.2042042042042219E-2</v>
          </cell>
          <cell r="BY241">
            <v>3.83</v>
          </cell>
          <cell r="BZ241">
            <v>44</v>
          </cell>
          <cell r="CA241">
            <v>1.4156991049384564</v>
          </cell>
        </row>
        <row r="242">
          <cell r="D242" t="str">
            <v>蘇登郎</v>
          </cell>
          <cell r="E242" t="str">
            <v>U521</v>
          </cell>
          <cell r="F242">
            <v>1120406</v>
          </cell>
          <cell r="G242">
            <v>5.07</v>
          </cell>
          <cell r="H242">
            <v>2.4</v>
          </cell>
          <cell r="I242">
            <v>9</v>
          </cell>
          <cell r="J242">
            <v>25.8</v>
          </cell>
          <cell r="K242">
            <v>107.5</v>
          </cell>
          <cell r="L242">
            <v>130</v>
          </cell>
          <cell r="N242">
            <v>3.7</v>
          </cell>
          <cell r="O242">
            <v>16</v>
          </cell>
          <cell r="P242">
            <v>16</v>
          </cell>
          <cell r="Q242">
            <v>80</v>
          </cell>
          <cell r="R242">
            <v>0.6</v>
          </cell>
          <cell r="Y242">
            <v>80</v>
          </cell>
          <cell r="Z242">
            <v>23</v>
          </cell>
          <cell r="AC242">
            <v>7.88</v>
          </cell>
          <cell r="AD242">
            <v>6.8</v>
          </cell>
          <cell r="AE242">
            <v>135</v>
          </cell>
          <cell r="AF242">
            <v>3.7</v>
          </cell>
          <cell r="AG242">
            <v>98</v>
          </cell>
          <cell r="AH242">
            <v>8.6</v>
          </cell>
          <cell r="AJ242">
            <v>4.7</v>
          </cell>
          <cell r="AW242">
            <v>98</v>
          </cell>
          <cell r="AX242">
            <v>37.5</v>
          </cell>
          <cell r="AY242">
            <v>34.9</v>
          </cell>
          <cell r="AZ242">
            <v>15.6</v>
          </cell>
          <cell r="BI242">
            <v>0.71</v>
          </cell>
          <cell r="BK242">
            <v>1.25</v>
          </cell>
          <cell r="BN242">
            <v>71.25</v>
          </cell>
          <cell r="BQ242">
            <v>247</v>
          </cell>
          <cell r="BT242" t="str">
            <v>蘇登郎</v>
          </cell>
          <cell r="BU242">
            <v>68.8</v>
          </cell>
          <cell r="BV242">
            <v>65.849999999999994</v>
          </cell>
          <cell r="BW242">
            <v>66</v>
          </cell>
          <cell r="BX242">
            <v>4.2424242424242378E-2</v>
          </cell>
          <cell r="BY242">
            <v>4</v>
          </cell>
          <cell r="BZ242">
            <v>44</v>
          </cell>
          <cell r="CA242">
            <v>1.4986492322844678</v>
          </cell>
        </row>
        <row r="243">
          <cell r="D243" t="str">
            <v>李麗子</v>
          </cell>
          <cell r="E243" t="str">
            <v>U226</v>
          </cell>
          <cell r="F243">
            <v>1120404</v>
          </cell>
          <cell r="G243">
            <v>6.95</v>
          </cell>
          <cell r="H243">
            <v>3.19</v>
          </cell>
          <cell r="I243">
            <v>10</v>
          </cell>
          <cell r="J243">
            <v>31.6</v>
          </cell>
          <cell r="K243">
            <v>99.1</v>
          </cell>
          <cell r="L243">
            <v>199</v>
          </cell>
          <cell r="N243">
            <v>4.0999999999999996</v>
          </cell>
          <cell r="O243">
            <v>8</v>
          </cell>
          <cell r="P243">
            <v>6</v>
          </cell>
          <cell r="Q243">
            <v>60</v>
          </cell>
          <cell r="R243">
            <v>0.7</v>
          </cell>
          <cell r="Y243">
            <v>85</v>
          </cell>
          <cell r="Z243">
            <v>17</v>
          </cell>
          <cell r="AC243">
            <v>10.46</v>
          </cell>
          <cell r="AD243">
            <v>9.1999999999999993</v>
          </cell>
          <cell r="AE243">
            <v>141</v>
          </cell>
          <cell r="AF243">
            <v>4.5</v>
          </cell>
          <cell r="AG243">
            <v>100</v>
          </cell>
          <cell r="AH243">
            <v>9.5</v>
          </cell>
          <cell r="AJ243">
            <v>4.0999999999999996</v>
          </cell>
          <cell r="AW243">
            <v>100</v>
          </cell>
          <cell r="AX243">
            <v>31.3</v>
          </cell>
          <cell r="AY243">
            <v>31.6</v>
          </cell>
          <cell r="AZ243">
            <v>13.9</v>
          </cell>
          <cell r="BI243">
            <v>0.8</v>
          </cell>
          <cell r="BK243">
            <v>1.61</v>
          </cell>
          <cell r="BN243">
            <v>80</v>
          </cell>
          <cell r="BQ243">
            <v>135</v>
          </cell>
          <cell r="BT243" t="str">
            <v>李麗子</v>
          </cell>
          <cell r="BU243">
            <v>65.5</v>
          </cell>
          <cell r="BV243">
            <v>63.65</v>
          </cell>
          <cell r="BW243">
            <v>63.4</v>
          </cell>
          <cell r="BX243">
            <v>3.3123028391167215E-2</v>
          </cell>
          <cell r="BY243">
            <v>4</v>
          </cell>
          <cell r="BZ243">
            <v>68</v>
          </cell>
          <cell r="CA243">
            <v>1.8797064606157987</v>
          </cell>
        </row>
        <row r="244">
          <cell r="D244" t="str">
            <v>林玉花</v>
          </cell>
          <cell r="E244" t="str">
            <v>U230</v>
          </cell>
          <cell r="F244">
            <v>1120405</v>
          </cell>
          <cell r="G244">
            <v>7.81</v>
          </cell>
          <cell r="H244">
            <v>3.36</v>
          </cell>
          <cell r="I244">
            <v>10.9</v>
          </cell>
          <cell r="J244">
            <v>31.9</v>
          </cell>
          <cell r="K244">
            <v>94.9</v>
          </cell>
          <cell r="L244">
            <v>183</v>
          </cell>
          <cell r="N244">
            <v>3.8</v>
          </cell>
          <cell r="O244">
            <v>46</v>
          </cell>
          <cell r="P244">
            <v>65</v>
          </cell>
          <cell r="Q244">
            <v>86</v>
          </cell>
          <cell r="R244">
            <v>0.7</v>
          </cell>
          <cell r="Y244">
            <v>51</v>
          </cell>
          <cell r="Z244">
            <v>10</v>
          </cell>
          <cell r="AC244">
            <v>8.06</v>
          </cell>
          <cell r="AD244">
            <v>9</v>
          </cell>
          <cell r="AE244">
            <v>139</v>
          </cell>
          <cell r="AF244">
            <v>4</v>
          </cell>
          <cell r="AH244">
            <v>9.3000000000000007</v>
          </cell>
          <cell r="AJ244">
            <v>5.5</v>
          </cell>
          <cell r="AX244">
            <v>32.4</v>
          </cell>
          <cell r="AY244">
            <v>34.200000000000003</v>
          </cell>
          <cell r="AZ244">
            <v>13.9</v>
          </cell>
          <cell r="BI244">
            <v>0.8</v>
          </cell>
          <cell r="BK244">
            <v>1.63</v>
          </cell>
          <cell r="BN244">
            <v>80.392156862745097</v>
          </cell>
          <cell r="BQ244" t="str">
            <v/>
          </cell>
          <cell r="BT244" t="str">
            <v>林玉花</v>
          </cell>
          <cell r="BU244">
            <v>64.55</v>
          </cell>
          <cell r="BV244">
            <v>63.1</v>
          </cell>
          <cell r="BW244">
            <v>62.8</v>
          </cell>
          <cell r="BX244">
            <v>2.7866242038216561E-2</v>
          </cell>
          <cell r="BY244">
            <v>4</v>
          </cell>
          <cell r="BZ244">
            <v>44</v>
          </cell>
          <cell r="CA244">
            <v>1.8835581415790059</v>
          </cell>
        </row>
        <row r="245">
          <cell r="D245" t="str">
            <v>王吉豐</v>
          </cell>
          <cell r="E245" t="str">
            <v>U401</v>
          </cell>
          <cell r="F245">
            <v>1120406</v>
          </cell>
          <cell r="G245">
            <v>5.72</v>
          </cell>
          <cell r="H245">
            <v>4.5199999999999996</v>
          </cell>
          <cell r="I245">
            <v>10.1</v>
          </cell>
          <cell r="J245">
            <v>31.8</v>
          </cell>
          <cell r="K245">
            <v>70.400000000000006</v>
          </cell>
          <cell r="L245">
            <v>255</v>
          </cell>
          <cell r="N245">
            <v>4</v>
          </cell>
          <cell r="O245">
            <v>16</v>
          </cell>
          <cell r="P245">
            <v>11</v>
          </cell>
          <cell r="Q245">
            <v>76</v>
          </cell>
          <cell r="R245">
            <v>0.8</v>
          </cell>
          <cell r="Y245">
            <v>86</v>
          </cell>
          <cell r="Z245">
            <v>27</v>
          </cell>
          <cell r="AC245">
            <v>9.9700000000000006</v>
          </cell>
          <cell r="AD245">
            <v>7.7</v>
          </cell>
          <cell r="AE245">
            <v>139</v>
          </cell>
          <cell r="AF245">
            <v>5.7</v>
          </cell>
          <cell r="AG245">
            <v>97</v>
          </cell>
          <cell r="AH245">
            <v>9.4</v>
          </cell>
          <cell r="AJ245">
            <v>3.8</v>
          </cell>
          <cell r="AW245">
            <v>97</v>
          </cell>
          <cell r="AX245">
            <v>22.3</v>
          </cell>
          <cell r="AY245">
            <v>31.8</v>
          </cell>
          <cell r="AZ245">
            <v>18.100000000000001</v>
          </cell>
          <cell r="BI245">
            <v>0.69</v>
          </cell>
          <cell r="BK245">
            <v>1.1599999999999999</v>
          </cell>
          <cell r="BN245">
            <v>68.604651162790702</v>
          </cell>
          <cell r="BQ245">
            <v>141</v>
          </cell>
          <cell r="BT245" t="str">
            <v>王吉豐</v>
          </cell>
          <cell r="BU245">
            <v>81.599999999999994</v>
          </cell>
          <cell r="BV245">
            <v>77.900000000000006</v>
          </cell>
          <cell r="BW245">
            <v>77.5</v>
          </cell>
          <cell r="BX245">
            <v>5.2903225806451543E-2</v>
          </cell>
          <cell r="BY245">
            <v>4</v>
          </cell>
          <cell r="BZ245">
            <v>44</v>
          </cell>
          <cell r="CA245">
            <v>1.403809078520873</v>
          </cell>
        </row>
        <row r="246">
          <cell r="D246" t="str">
            <v>張素真</v>
          </cell>
          <cell r="E246" t="str">
            <v>U426</v>
          </cell>
          <cell r="F246">
            <v>1120406</v>
          </cell>
          <cell r="G246">
            <v>7.56</v>
          </cell>
          <cell r="H246">
            <v>3.34</v>
          </cell>
          <cell r="I246">
            <v>10</v>
          </cell>
          <cell r="J246">
            <v>30.3</v>
          </cell>
          <cell r="K246">
            <v>90.7</v>
          </cell>
          <cell r="L246">
            <v>169</v>
          </cell>
          <cell r="N246">
            <v>4</v>
          </cell>
          <cell r="O246">
            <v>11</v>
          </cell>
          <cell r="P246">
            <v>14</v>
          </cell>
          <cell r="Q246">
            <v>65</v>
          </cell>
          <cell r="R246">
            <v>1</v>
          </cell>
          <cell r="Y246">
            <v>76</v>
          </cell>
          <cell r="Z246">
            <v>14</v>
          </cell>
          <cell r="AC246">
            <v>8.14</v>
          </cell>
          <cell r="AD246">
            <v>4.0999999999999996</v>
          </cell>
          <cell r="AE246">
            <v>137</v>
          </cell>
          <cell r="AF246">
            <v>3.8</v>
          </cell>
          <cell r="AH246">
            <v>9.1</v>
          </cell>
          <cell r="AJ246">
            <v>5.5</v>
          </cell>
          <cell r="AX246">
            <v>29.9</v>
          </cell>
          <cell r="AY246">
            <v>33</v>
          </cell>
          <cell r="AZ246">
            <v>13.7</v>
          </cell>
          <cell r="BI246">
            <v>0.82</v>
          </cell>
          <cell r="BK246">
            <v>1.69</v>
          </cell>
          <cell r="BN246">
            <v>81.578947368421055</v>
          </cell>
          <cell r="BQ246" t="str">
            <v/>
          </cell>
          <cell r="BT246" t="str">
            <v>張素真</v>
          </cell>
          <cell r="BU246">
            <v>59.35</v>
          </cell>
          <cell r="BV246">
            <v>57.65</v>
          </cell>
          <cell r="BW246">
            <v>57.5</v>
          </cell>
          <cell r="BX246">
            <v>3.2173913043478289E-2</v>
          </cell>
          <cell r="BY246">
            <v>4</v>
          </cell>
          <cell r="BZ246">
            <v>44</v>
          </cell>
          <cell r="CA246">
            <v>1.9814316526395852</v>
          </cell>
        </row>
        <row r="247">
          <cell r="D247" t="str">
            <v>葉陳阿香</v>
          </cell>
          <cell r="E247" t="str">
            <v>U427</v>
          </cell>
          <cell r="F247">
            <v>1120406</v>
          </cell>
          <cell r="G247">
            <v>8.0299999999999994</v>
          </cell>
          <cell r="H247">
            <v>4.1100000000000003</v>
          </cell>
          <cell r="I247">
            <v>12.9</v>
          </cell>
          <cell r="J247">
            <v>39.799999999999997</v>
          </cell>
          <cell r="K247">
            <v>96.8</v>
          </cell>
          <cell r="L247">
            <v>150</v>
          </cell>
          <cell r="N247">
            <v>3.9</v>
          </cell>
          <cell r="O247">
            <v>12</v>
          </cell>
          <cell r="P247">
            <v>9</v>
          </cell>
          <cell r="Q247">
            <v>101</v>
          </cell>
          <cell r="R247">
            <v>0.8</v>
          </cell>
          <cell r="Y247">
            <v>69</v>
          </cell>
          <cell r="Z247">
            <v>17</v>
          </cell>
          <cell r="AC247">
            <v>7.82</v>
          </cell>
          <cell r="AD247">
            <v>7</v>
          </cell>
          <cell r="AE247">
            <v>139</v>
          </cell>
          <cell r="AF247">
            <v>4.0999999999999996</v>
          </cell>
          <cell r="AG247">
            <v>101</v>
          </cell>
          <cell r="AH247">
            <v>8.6999999999999993</v>
          </cell>
          <cell r="AJ247">
            <v>3.2</v>
          </cell>
          <cell r="AW247">
            <v>101</v>
          </cell>
          <cell r="AX247">
            <v>31.4</v>
          </cell>
          <cell r="AY247">
            <v>32.4</v>
          </cell>
          <cell r="AZ247">
            <v>13.4</v>
          </cell>
          <cell r="BI247">
            <v>0.75</v>
          </cell>
          <cell r="BK247">
            <v>1.4</v>
          </cell>
          <cell r="BN247">
            <v>75.362318840579718</v>
          </cell>
          <cell r="BQ247">
            <v>141</v>
          </cell>
          <cell r="BT247" t="str">
            <v>葉陳阿香</v>
          </cell>
          <cell r="BU247">
            <v>85.15</v>
          </cell>
          <cell r="BV247">
            <v>83.2</v>
          </cell>
          <cell r="BW247">
            <v>83.2</v>
          </cell>
          <cell r="BX247">
            <v>2.3437500000000035E-2</v>
          </cell>
          <cell r="BY247">
            <v>4</v>
          </cell>
          <cell r="BZ247">
            <v>44</v>
          </cell>
          <cell r="CA247">
            <v>1.6135594126863486</v>
          </cell>
        </row>
        <row r="248">
          <cell r="D248" t="str">
            <v>楊進美</v>
          </cell>
          <cell r="E248" t="str">
            <v>U525</v>
          </cell>
          <cell r="F248">
            <v>1120406</v>
          </cell>
          <cell r="G248">
            <v>6.16</v>
          </cell>
          <cell r="H248">
            <v>2.78</v>
          </cell>
          <cell r="I248">
            <v>9</v>
          </cell>
          <cell r="J248">
            <v>27.5</v>
          </cell>
          <cell r="K248">
            <v>98.9</v>
          </cell>
          <cell r="L248">
            <v>225</v>
          </cell>
          <cell r="N248">
            <v>3.5</v>
          </cell>
          <cell r="O248">
            <v>28</v>
          </cell>
          <cell r="P248">
            <v>27</v>
          </cell>
          <cell r="Q248">
            <v>151</v>
          </cell>
          <cell r="R248">
            <v>0.3</v>
          </cell>
          <cell r="Y248">
            <v>78</v>
          </cell>
          <cell r="Z248">
            <v>18</v>
          </cell>
          <cell r="AC248">
            <v>7.37</v>
          </cell>
          <cell r="AD248">
            <v>8</v>
          </cell>
          <cell r="AE248">
            <v>130</v>
          </cell>
          <cell r="AF248">
            <v>5.5</v>
          </cell>
          <cell r="AH248">
            <v>10.4</v>
          </cell>
          <cell r="AJ248">
            <v>4</v>
          </cell>
          <cell r="AX248">
            <v>32.4</v>
          </cell>
          <cell r="AY248">
            <v>32.700000000000003</v>
          </cell>
          <cell r="AZ248">
            <v>14.4</v>
          </cell>
          <cell r="BI248">
            <v>0.77</v>
          </cell>
          <cell r="BK248">
            <v>1.47</v>
          </cell>
          <cell r="BN248">
            <v>76.92307692307692</v>
          </cell>
          <cell r="BQ248" t="str">
            <v/>
          </cell>
          <cell r="BT248" t="str">
            <v>楊進美</v>
          </cell>
          <cell r="BU248">
            <v>47.25</v>
          </cell>
          <cell r="BV248">
            <v>46.2</v>
          </cell>
          <cell r="BW248">
            <v>46</v>
          </cell>
          <cell r="BX248">
            <v>2.717391304347826E-2</v>
          </cell>
          <cell r="BY248">
            <v>3.5</v>
          </cell>
          <cell r="BZ248">
            <v>44</v>
          </cell>
          <cell r="CA248">
            <v>1.6682391883737231</v>
          </cell>
        </row>
        <row r="249">
          <cell r="D249" t="str">
            <v>劉新昌</v>
          </cell>
          <cell r="E249" t="str">
            <v>U238</v>
          </cell>
          <cell r="F249">
            <v>1120405</v>
          </cell>
          <cell r="G249">
            <v>6.07</v>
          </cell>
          <cell r="H249">
            <v>3.4</v>
          </cell>
          <cell r="I249">
            <v>11</v>
          </cell>
          <cell r="J249">
            <v>32.4</v>
          </cell>
          <cell r="K249">
            <v>95.3</v>
          </cell>
          <cell r="L249">
            <v>238</v>
          </cell>
          <cell r="N249">
            <v>3.8</v>
          </cell>
          <cell r="O249">
            <v>14</v>
          </cell>
          <cell r="P249">
            <v>17</v>
          </cell>
          <cell r="Q249">
            <v>117</v>
          </cell>
          <cell r="R249">
            <v>0.6</v>
          </cell>
          <cell r="Y249">
            <v>80</v>
          </cell>
          <cell r="Z249">
            <v>21</v>
          </cell>
          <cell r="AC249">
            <v>7.25</v>
          </cell>
          <cell r="AD249">
            <v>5.9</v>
          </cell>
          <cell r="AE249">
            <v>139</v>
          </cell>
          <cell r="AF249">
            <v>3.6</v>
          </cell>
          <cell r="AG249">
            <v>100</v>
          </cell>
          <cell r="AH249">
            <v>9.4</v>
          </cell>
          <cell r="AJ249">
            <v>5.2</v>
          </cell>
          <cell r="AW249">
            <v>100</v>
          </cell>
          <cell r="AX249">
            <v>32.4</v>
          </cell>
          <cell r="AY249">
            <v>34</v>
          </cell>
          <cell r="AZ249">
            <v>12.6</v>
          </cell>
          <cell r="BI249">
            <v>0.74</v>
          </cell>
          <cell r="BK249">
            <v>1.34</v>
          </cell>
          <cell r="BN249">
            <v>73.75</v>
          </cell>
          <cell r="BQ249">
            <v>165</v>
          </cell>
          <cell r="BT249" t="str">
            <v>劉新昌</v>
          </cell>
          <cell r="BU249">
            <v>69.099999999999994</v>
          </cell>
          <cell r="BV249">
            <v>67.95</v>
          </cell>
          <cell r="BW249">
            <v>67.7</v>
          </cell>
          <cell r="BX249">
            <v>2.0679468242245074E-2</v>
          </cell>
          <cell r="BY249">
            <v>4</v>
          </cell>
          <cell r="BZ249">
            <v>44</v>
          </cell>
          <cell r="CA249">
            <v>1.5196521354563974</v>
          </cell>
        </row>
        <row r="250">
          <cell r="D250" t="str">
            <v>張文耀</v>
          </cell>
          <cell r="E250" t="str">
            <v>U138</v>
          </cell>
          <cell r="F250">
            <v>1120404</v>
          </cell>
          <cell r="G250">
            <v>5.62</v>
          </cell>
          <cell r="H250">
            <v>3.63</v>
          </cell>
          <cell r="I250">
            <v>11</v>
          </cell>
          <cell r="J250">
            <v>32.9</v>
          </cell>
          <cell r="K250">
            <v>90.6</v>
          </cell>
          <cell r="L250">
            <v>160</v>
          </cell>
          <cell r="N250">
            <v>4</v>
          </cell>
          <cell r="O250">
            <v>14</v>
          </cell>
          <cell r="P250">
            <v>12</v>
          </cell>
          <cell r="Q250">
            <v>64</v>
          </cell>
          <cell r="R250">
            <v>0.9</v>
          </cell>
          <cell r="Y250">
            <v>94</v>
          </cell>
          <cell r="Z250">
            <v>20</v>
          </cell>
          <cell r="AC250">
            <v>6.93</v>
          </cell>
          <cell r="AD250">
            <v>9.1999999999999993</v>
          </cell>
          <cell r="AE250">
            <v>137</v>
          </cell>
          <cell r="AF250">
            <v>4.7</v>
          </cell>
          <cell r="AG250">
            <v>97</v>
          </cell>
          <cell r="AH250">
            <v>9.1999999999999993</v>
          </cell>
          <cell r="AJ250">
            <v>4.0999999999999996</v>
          </cell>
          <cell r="AW250">
            <v>97</v>
          </cell>
          <cell r="AX250">
            <v>30.3</v>
          </cell>
          <cell r="AY250">
            <v>33.4</v>
          </cell>
          <cell r="AZ250">
            <v>14.9</v>
          </cell>
          <cell r="BI250">
            <v>0.79</v>
          </cell>
          <cell r="BK250">
            <v>1.55</v>
          </cell>
          <cell r="BN250">
            <v>78.723404255319153</v>
          </cell>
          <cell r="BQ250">
            <v>210</v>
          </cell>
          <cell r="BT250" t="str">
            <v>張文耀</v>
          </cell>
          <cell r="BU250">
            <v>66.05</v>
          </cell>
          <cell r="BV250">
            <v>64.55</v>
          </cell>
          <cell r="BW250">
            <v>64.5</v>
          </cell>
          <cell r="BX250">
            <v>2.4031007751937939E-2</v>
          </cell>
          <cell r="BY250">
            <v>3.75</v>
          </cell>
          <cell r="BZ250">
            <v>68</v>
          </cell>
          <cell r="CA250">
            <v>1.7751953215373533</v>
          </cell>
        </row>
        <row r="251">
          <cell r="D251" t="str">
            <v>李陳玉英</v>
          </cell>
          <cell r="E251" t="str">
            <v>U507</v>
          </cell>
          <cell r="F251">
            <v>1120404</v>
          </cell>
          <cell r="G251">
            <v>5.75</v>
          </cell>
          <cell r="H251">
            <v>3.49</v>
          </cell>
          <cell r="I251">
            <v>10.4</v>
          </cell>
          <cell r="J251">
            <v>32.9</v>
          </cell>
          <cell r="K251">
            <v>94.3</v>
          </cell>
          <cell r="L251">
            <v>293</v>
          </cell>
          <cell r="N251">
            <v>3.5</v>
          </cell>
          <cell r="O251">
            <v>34</v>
          </cell>
          <cell r="P251">
            <v>16</v>
          </cell>
          <cell r="Q251">
            <v>49</v>
          </cell>
          <cell r="R251">
            <v>0.6</v>
          </cell>
          <cell r="Y251">
            <v>75</v>
          </cell>
          <cell r="Z251">
            <v>22</v>
          </cell>
          <cell r="AC251">
            <v>6.17</v>
          </cell>
          <cell r="AD251">
            <v>5.0999999999999996</v>
          </cell>
          <cell r="AE251">
            <v>139</v>
          </cell>
          <cell r="AF251">
            <v>4.3</v>
          </cell>
          <cell r="AH251">
            <v>8.3000000000000007</v>
          </cell>
          <cell r="AJ251">
            <v>4.3</v>
          </cell>
          <cell r="AX251">
            <v>29.8</v>
          </cell>
          <cell r="AY251">
            <v>31.6</v>
          </cell>
          <cell r="AZ251">
            <v>19.100000000000001</v>
          </cell>
          <cell r="BI251">
            <v>0.71</v>
          </cell>
          <cell r="BK251">
            <v>1.23</v>
          </cell>
          <cell r="BN251">
            <v>70.666666666666671</v>
          </cell>
          <cell r="BQ251" t="str">
            <v/>
          </cell>
          <cell r="BT251" t="str">
            <v>李陳玉英</v>
          </cell>
          <cell r="BU251">
            <v>68.3</v>
          </cell>
          <cell r="BV251">
            <v>65.099999999999994</v>
          </cell>
          <cell r="BW251">
            <v>65.3</v>
          </cell>
          <cell r="BX251">
            <v>4.5941807044410414E-2</v>
          </cell>
          <cell r="BY251">
            <v>3.5</v>
          </cell>
          <cell r="BZ251">
            <v>44</v>
          </cell>
          <cell r="CA251">
            <v>1.4729230157024333</v>
          </cell>
        </row>
        <row r="252">
          <cell r="D252" t="str">
            <v>陳阿美</v>
          </cell>
          <cell r="E252" t="str">
            <v>B120</v>
          </cell>
          <cell r="F252">
            <v>1120405</v>
          </cell>
          <cell r="G252">
            <v>6.29</v>
          </cell>
          <cell r="H252">
            <v>3.46</v>
          </cell>
          <cell r="I252">
            <v>10.1</v>
          </cell>
          <cell r="J252">
            <v>32.4</v>
          </cell>
          <cell r="K252">
            <v>93.6</v>
          </cell>
          <cell r="L252">
            <v>150</v>
          </cell>
          <cell r="N252">
            <v>3.9</v>
          </cell>
          <cell r="O252">
            <v>10</v>
          </cell>
          <cell r="P252">
            <v>5</v>
          </cell>
          <cell r="Q252">
            <v>68</v>
          </cell>
          <cell r="R252">
            <v>0.6</v>
          </cell>
          <cell r="Y252">
            <v>60</v>
          </cell>
          <cell r="Z252">
            <v>11</v>
          </cell>
          <cell r="AC252">
            <v>8.1999999999999993</v>
          </cell>
          <cell r="AD252">
            <v>7.8</v>
          </cell>
          <cell r="AE252">
            <v>142</v>
          </cell>
          <cell r="AF252">
            <v>4.2</v>
          </cell>
          <cell r="AG252">
            <v>99</v>
          </cell>
          <cell r="AH252">
            <v>11.3</v>
          </cell>
          <cell r="AJ252">
            <v>5.4</v>
          </cell>
          <cell r="AW252">
            <v>99</v>
          </cell>
          <cell r="AX252">
            <v>29.2</v>
          </cell>
          <cell r="AY252">
            <v>31.2</v>
          </cell>
          <cell r="AZ252">
            <v>14.7</v>
          </cell>
          <cell r="BI252">
            <v>0.82</v>
          </cell>
          <cell r="BK252">
            <v>1.7</v>
          </cell>
          <cell r="BN252">
            <v>81.666666666666671</v>
          </cell>
          <cell r="BQ252">
            <v>156</v>
          </cell>
          <cell r="BT252" t="str">
            <v>陳阿美</v>
          </cell>
          <cell r="BU252">
            <v>44.3</v>
          </cell>
          <cell r="BV252">
            <v>43.9</v>
          </cell>
          <cell r="BW252">
            <v>43.6</v>
          </cell>
          <cell r="BX252">
            <v>1.6055045871559533E-2</v>
          </cell>
          <cell r="BY252">
            <v>3.83</v>
          </cell>
          <cell r="BZ252">
            <v>44</v>
          </cell>
          <cell r="CA252">
            <v>1.9099235744401533</v>
          </cell>
        </row>
        <row r="253">
          <cell r="D253" t="str">
            <v>游寶珠</v>
          </cell>
          <cell r="E253" t="str">
            <v>B122</v>
          </cell>
          <cell r="F253">
            <v>1120403</v>
          </cell>
          <cell r="G253">
            <v>5.38</v>
          </cell>
          <cell r="H253">
            <v>3.49</v>
          </cell>
          <cell r="I253">
            <v>10.9</v>
          </cell>
          <cell r="J253">
            <v>31.7</v>
          </cell>
          <cell r="K253">
            <v>90.8</v>
          </cell>
          <cell r="L253">
            <v>157</v>
          </cell>
          <cell r="N253">
            <v>3.6</v>
          </cell>
          <cell r="O253">
            <v>17</v>
          </cell>
          <cell r="P253">
            <v>21</v>
          </cell>
          <cell r="Q253">
            <v>87</v>
          </cell>
          <cell r="R253">
            <v>0.5</v>
          </cell>
          <cell r="Y253">
            <v>104</v>
          </cell>
          <cell r="Z253">
            <v>17</v>
          </cell>
          <cell r="AC253">
            <v>6.23</v>
          </cell>
          <cell r="AD253">
            <v>6.4</v>
          </cell>
          <cell r="AE253">
            <v>142</v>
          </cell>
          <cell r="AF253">
            <v>4.8</v>
          </cell>
          <cell r="AG253">
            <v>102</v>
          </cell>
          <cell r="AH253">
            <v>11.1</v>
          </cell>
          <cell r="AJ253">
            <v>6.3</v>
          </cell>
          <cell r="AW253">
            <v>102</v>
          </cell>
          <cell r="AX253">
            <v>31.2</v>
          </cell>
          <cell r="AY253">
            <v>34.4</v>
          </cell>
          <cell r="AZ253">
            <v>12.4</v>
          </cell>
          <cell r="BI253">
            <v>0.84</v>
          </cell>
          <cell r="BK253">
            <v>1.81</v>
          </cell>
          <cell r="BN253">
            <v>83.65384615384616</v>
          </cell>
          <cell r="BQ253">
            <v>91</v>
          </cell>
          <cell r="BT253" t="str">
            <v>游寶珠2</v>
          </cell>
          <cell r="BU253">
            <v>41.6</v>
          </cell>
          <cell r="BV253">
            <v>40.1</v>
          </cell>
          <cell r="BW253">
            <v>39.799999999999997</v>
          </cell>
          <cell r="BX253">
            <v>4.5226130653266444E-2</v>
          </cell>
          <cell r="BY253">
            <v>3.67</v>
          </cell>
          <cell r="BZ253">
            <v>44</v>
          </cell>
          <cell r="CA253">
            <v>2.1373831265667889</v>
          </cell>
        </row>
        <row r="254">
          <cell r="D254" t="str">
            <v>張桂圓</v>
          </cell>
          <cell r="E254" t="str">
            <v>B123</v>
          </cell>
          <cell r="F254">
            <v>1120405</v>
          </cell>
          <cell r="G254">
            <v>6.37</v>
          </cell>
          <cell r="H254">
            <v>3.92</v>
          </cell>
          <cell r="I254">
            <v>11.6</v>
          </cell>
          <cell r="J254">
            <v>34.5</v>
          </cell>
          <cell r="K254">
            <v>88</v>
          </cell>
          <cell r="L254">
            <v>272</v>
          </cell>
          <cell r="N254">
            <v>4</v>
          </cell>
          <cell r="O254">
            <v>14</v>
          </cell>
          <cell r="P254">
            <v>12</v>
          </cell>
          <cell r="Q254">
            <v>80</v>
          </cell>
          <cell r="R254">
            <v>0.7</v>
          </cell>
          <cell r="Y254">
            <v>103</v>
          </cell>
          <cell r="Z254">
            <v>20</v>
          </cell>
          <cell r="AC254">
            <v>10.24</v>
          </cell>
          <cell r="AD254">
            <v>7.9</v>
          </cell>
          <cell r="AE254">
            <v>140</v>
          </cell>
          <cell r="AF254">
            <v>4.0999999999999996</v>
          </cell>
          <cell r="AH254">
            <v>10.8</v>
          </cell>
          <cell r="AJ254">
            <v>6.8</v>
          </cell>
          <cell r="AX254">
            <v>29.6</v>
          </cell>
          <cell r="AY254">
            <v>33.6</v>
          </cell>
          <cell r="AZ254">
            <v>14.1</v>
          </cell>
          <cell r="BI254">
            <v>0.81</v>
          </cell>
          <cell r="BK254">
            <v>1.64</v>
          </cell>
          <cell r="BN254">
            <v>80.582524271844662</v>
          </cell>
          <cell r="BQ254" t="str">
            <v/>
          </cell>
          <cell r="BT254" t="str">
            <v>張桂圓</v>
          </cell>
          <cell r="BU254">
            <v>59.5</v>
          </cell>
          <cell r="BV254">
            <v>56.5</v>
          </cell>
          <cell r="BW254">
            <v>56.6</v>
          </cell>
          <cell r="BX254">
            <v>5.1236749116607749E-2</v>
          </cell>
          <cell r="BY254">
            <v>4</v>
          </cell>
          <cell r="BZ254">
            <v>44</v>
          </cell>
          <cell r="CA254">
            <v>1.9953845826983223</v>
          </cell>
        </row>
        <row r="255">
          <cell r="D255" t="str">
            <v>呂逢江</v>
          </cell>
          <cell r="E255" t="str">
            <v>B125</v>
          </cell>
          <cell r="F255">
            <v>1120405</v>
          </cell>
          <cell r="G255">
            <v>3.89</v>
          </cell>
          <cell r="H255">
            <v>2.65</v>
          </cell>
          <cell r="I255">
            <v>9.1</v>
          </cell>
          <cell r="J255">
            <v>26.9</v>
          </cell>
          <cell r="K255">
            <v>101.5</v>
          </cell>
          <cell r="L255">
            <v>112</v>
          </cell>
          <cell r="N255">
            <v>3.8</v>
          </cell>
          <cell r="O255">
            <v>12</v>
          </cell>
          <cell r="P255">
            <v>11</v>
          </cell>
          <cell r="Q255">
            <v>73</v>
          </cell>
          <cell r="R255">
            <v>0.7</v>
          </cell>
          <cell r="Y255">
            <v>78</v>
          </cell>
          <cell r="Z255">
            <v>19</v>
          </cell>
          <cell r="AC255">
            <v>9.1</v>
          </cell>
          <cell r="AD255">
            <v>7.1</v>
          </cell>
          <cell r="AE255">
            <v>138</v>
          </cell>
          <cell r="AF255">
            <v>4.0999999999999996</v>
          </cell>
          <cell r="AH255">
            <v>9</v>
          </cell>
          <cell r="AJ255">
            <v>4.3</v>
          </cell>
          <cell r="AX255">
            <v>34.299999999999997</v>
          </cell>
          <cell r="AY255">
            <v>33.799999999999997</v>
          </cell>
          <cell r="AZ255">
            <v>11.9</v>
          </cell>
          <cell r="BI255">
            <v>0.76</v>
          </cell>
          <cell r="BK255">
            <v>1.41</v>
          </cell>
          <cell r="BN255">
            <v>75.641025641025635</v>
          </cell>
          <cell r="BQ255" t="str">
            <v/>
          </cell>
          <cell r="BT255" t="str">
            <v>呂逢江</v>
          </cell>
          <cell r="BU255">
            <v>72.099999999999994</v>
          </cell>
          <cell r="BV255">
            <v>69.3</v>
          </cell>
          <cell r="BW255">
            <v>69.3</v>
          </cell>
          <cell r="BX255">
            <v>4.0404040404040366E-2</v>
          </cell>
          <cell r="BY255">
            <v>4</v>
          </cell>
          <cell r="BZ255">
            <v>44</v>
          </cell>
          <cell r="CA255">
            <v>1.6802751780897682</v>
          </cell>
        </row>
        <row r="256">
          <cell r="D256" t="str">
            <v>蘇蔡秀珍</v>
          </cell>
          <cell r="E256" t="str">
            <v>B126</v>
          </cell>
          <cell r="F256">
            <v>1120405</v>
          </cell>
          <cell r="G256">
            <v>5.94</v>
          </cell>
          <cell r="H256">
            <v>3.49</v>
          </cell>
          <cell r="I256">
            <v>10.7</v>
          </cell>
          <cell r="J256">
            <v>32.200000000000003</v>
          </cell>
          <cell r="K256">
            <v>92.3</v>
          </cell>
          <cell r="L256">
            <v>132</v>
          </cell>
          <cell r="N256">
            <v>4</v>
          </cell>
          <cell r="O256">
            <v>18</v>
          </cell>
          <cell r="P256">
            <v>10</v>
          </cell>
          <cell r="Q256">
            <v>42</v>
          </cell>
          <cell r="R256">
            <v>0.6</v>
          </cell>
          <cell r="Y256">
            <v>100</v>
          </cell>
          <cell r="Z256">
            <v>21</v>
          </cell>
          <cell r="AC256">
            <v>10.37</v>
          </cell>
          <cell r="AD256">
            <v>8.3000000000000007</v>
          </cell>
          <cell r="AE256">
            <v>141</v>
          </cell>
          <cell r="AF256">
            <v>5.3</v>
          </cell>
          <cell r="AH256">
            <v>9</v>
          </cell>
          <cell r="AJ256">
            <v>5.9</v>
          </cell>
          <cell r="AX256">
            <v>30.7</v>
          </cell>
          <cell r="AY256">
            <v>33.200000000000003</v>
          </cell>
          <cell r="AZ256">
            <v>12.4</v>
          </cell>
          <cell r="BI256">
            <v>0.79</v>
          </cell>
          <cell r="BK256">
            <v>1.56</v>
          </cell>
          <cell r="BN256">
            <v>79</v>
          </cell>
          <cell r="BQ256" t="str">
            <v/>
          </cell>
          <cell r="BT256" t="str">
            <v>蘇蔡秀珍</v>
          </cell>
          <cell r="BU256">
            <v>54.65</v>
          </cell>
          <cell r="BV256">
            <v>52.5</v>
          </cell>
          <cell r="BW256">
            <v>52.4</v>
          </cell>
          <cell r="BX256">
            <v>4.2938931297709926E-2</v>
          </cell>
          <cell r="BY256">
            <v>4</v>
          </cell>
          <cell r="BZ256">
            <v>44</v>
          </cell>
          <cell r="CA256">
            <v>1.8596812524995756</v>
          </cell>
        </row>
        <row r="257">
          <cell r="D257" t="str">
            <v>楊順發</v>
          </cell>
          <cell r="E257" t="str">
            <v>B221</v>
          </cell>
          <cell r="F257">
            <v>1120405</v>
          </cell>
          <cell r="G257">
            <v>5.41</v>
          </cell>
          <cell r="H257">
            <v>3.79</v>
          </cell>
          <cell r="I257">
            <v>11.3</v>
          </cell>
          <cell r="J257">
            <v>35.5</v>
          </cell>
          <cell r="K257">
            <v>93.7</v>
          </cell>
          <cell r="L257">
            <v>167</v>
          </cell>
          <cell r="N257">
            <v>4.0999999999999996</v>
          </cell>
          <cell r="O257">
            <v>10</v>
          </cell>
          <cell r="P257">
            <v>12</v>
          </cell>
          <cell r="Q257">
            <v>58</v>
          </cell>
          <cell r="R257">
            <v>0.6</v>
          </cell>
          <cell r="Y257">
            <v>85</v>
          </cell>
          <cell r="Z257">
            <v>21</v>
          </cell>
          <cell r="AC257">
            <v>9.9</v>
          </cell>
          <cell r="AD257">
            <v>6</v>
          </cell>
          <cell r="AE257">
            <v>141</v>
          </cell>
          <cell r="AF257">
            <v>4.9000000000000004</v>
          </cell>
          <cell r="AG257">
            <v>99</v>
          </cell>
          <cell r="AH257">
            <v>9.4</v>
          </cell>
          <cell r="AJ257">
            <v>6.6</v>
          </cell>
          <cell r="AW257">
            <v>99</v>
          </cell>
          <cell r="AX257">
            <v>29.8</v>
          </cell>
          <cell r="AY257">
            <v>31.8</v>
          </cell>
          <cell r="AZ257">
            <v>14</v>
          </cell>
          <cell r="BI257">
            <v>0.75</v>
          </cell>
          <cell r="BK257">
            <v>1.4</v>
          </cell>
          <cell r="BN257">
            <v>75.294117647058826</v>
          </cell>
          <cell r="BQ257">
            <v>163</v>
          </cell>
          <cell r="BT257" t="str">
            <v>楊順發</v>
          </cell>
          <cell r="BU257">
            <v>61.75</v>
          </cell>
          <cell r="BV257">
            <v>60.4</v>
          </cell>
          <cell r="BW257">
            <v>60.3</v>
          </cell>
          <cell r="BX257">
            <v>2.4046434494195735E-2</v>
          </cell>
          <cell r="BY257">
            <v>4</v>
          </cell>
          <cell r="BZ257">
            <v>44</v>
          </cell>
          <cell r="CA257">
            <v>1.6069206285243047</v>
          </cell>
        </row>
        <row r="258">
          <cell r="D258" t="str">
            <v>李賜村</v>
          </cell>
          <cell r="E258" t="str">
            <v>B222</v>
          </cell>
          <cell r="F258">
            <v>1120405</v>
          </cell>
          <cell r="G258">
            <v>4.46</v>
          </cell>
          <cell r="H258">
            <v>3.49</v>
          </cell>
          <cell r="I258">
            <v>10.5</v>
          </cell>
          <cell r="J258">
            <v>31.5</v>
          </cell>
          <cell r="K258">
            <v>90.3</v>
          </cell>
          <cell r="L258">
            <v>184</v>
          </cell>
          <cell r="N258">
            <v>3.7</v>
          </cell>
          <cell r="O258">
            <v>18</v>
          </cell>
          <cell r="P258">
            <v>18</v>
          </cell>
          <cell r="Q258">
            <v>101</v>
          </cell>
          <cell r="R258">
            <v>0.6</v>
          </cell>
          <cell r="Y258">
            <v>66</v>
          </cell>
          <cell r="Z258">
            <v>14</v>
          </cell>
          <cell r="AC258">
            <v>7.98</v>
          </cell>
          <cell r="AD258">
            <v>6.4</v>
          </cell>
          <cell r="AE258">
            <v>141</v>
          </cell>
          <cell r="AF258">
            <v>4.8</v>
          </cell>
          <cell r="AH258">
            <v>9</v>
          </cell>
          <cell r="AJ258">
            <v>3.3</v>
          </cell>
          <cell r="AX258">
            <v>30.1</v>
          </cell>
          <cell r="AY258">
            <v>33.299999999999997</v>
          </cell>
          <cell r="AZ258">
            <v>14.5</v>
          </cell>
          <cell r="BI258">
            <v>0.79</v>
          </cell>
          <cell r="BK258">
            <v>1.55</v>
          </cell>
          <cell r="BN258">
            <v>78.787878787878782</v>
          </cell>
          <cell r="BQ258" t="str">
            <v/>
          </cell>
          <cell r="BT258" t="str">
            <v>李賜村</v>
          </cell>
          <cell r="BU258">
            <v>57.5</v>
          </cell>
          <cell r="BV258">
            <v>55.65</v>
          </cell>
          <cell r="BW258">
            <v>55.5</v>
          </cell>
          <cell r="BX258">
            <v>3.6036036036036036E-2</v>
          </cell>
          <cell r="BY258">
            <v>3.83</v>
          </cell>
          <cell r="BZ258">
            <v>44</v>
          </cell>
          <cell r="CA258">
            <v>1.8148963194498156</v>
          </cell>
        </row>
        <row r="259">
          <cell r="D259" t="str">
            <v>黃雲婷</v>
          </cell>
          <cell r="E259" t="str">
            <v>B223</v>
          </cell>
          <cell r="F259">
            <v>1120405</v>
          </cell>
          <cell r="G259">
            <v>5.6</v>
          </cell>
          <cell r="H259">
            <v>3.38</v>
          </cell>
          <cell r="I259">
            <v>10.7</v>
          </cell>
          <cell r="J259">
            <v>31.6</v>
          </cell>
          <cell r="K259">
            <v>93.5</v>
          </cell>
          <cell r="L259">
            <v>226</v>
          </cell>
          <cell r="N259">
            <v>4.2</v>
          </cell>
          <cell r="O259">
            <v>16</v>
          </cell>
          <cell r="P259">
            <v>10</v>
          </cell>
          <cell r="Q259">
            <v>47</v>
          </cell>
          <cell r="R259">
            <v>0.8</v>
          </cell>
          <cell r="Y259">
            <v>70</v>
          </cell>
          <cell r="Z259">
            <v>14</v>
          </cell>
          <cell r="AC259">
            <v>9.74</v>
          </cell>
          <cell r="AD259">
            <v>5.6</v>
          </cell>
          <cell r="AE259">
            <v>138</v>
          </cell>
          <cell r="AF259">
            <v>4.7</v>
          </cell>
          <cell r="AG259">
            <v>95</v>
          </cell>
          <cell r="AH259">
            <v>10.3</v>
          </cell>
          <cell r="AJ259">
            <v>5</v>
          </cell>
          <cell r="AW259">
            <v>95</v>
          </cell>
          <cell r="AX259">
            <v>31.7</v>
          </cell>
          <cell r="AY259">
            <v>33.9</v>
          </cell>
          <cell r="AZ259">
            <v>11.6</v>
          </cell>
          <cell r="BI259">
            <v>0.8</v>
          </cell>
          <cell r="BK259">
            <v>1.61</v>
          </cell>
          <cell r="BN259">
            <v>80</v>
          </cell>
          <cell r="BQ259">
            <v>127</v>
          </cell>
          <cell r="BT259" t="str">
            <v>黃雲婷</v>
          </cell>
          <cell r="BU259">
            <v>60.1</v>
          </cell>
          <cell r="BV259">
            <v>59</v>
          </cell>
          <cell r="BW259">
            <v>59</v>
          </cell>
          <cell r="BX259">
            <v>1.8644067796610195E-2</v>
          </cell>
          <cell r="BY259">
            <v>3.83</v>
          </cell>
          <cell r="BZ259">
            <v>44</v>
          </cell>
          <cell r="CA259">
            <v>1.837254075884341</v>
          </cell>
        </row>
        <row r="260">
          <cell r="D260" t="str">
            <v>徐振宏</v>
          </cell>
          <cell r="E260" t="str">
            <v>B225</v>
          </cell>
          <cell r="F260">
            <v>1120405</v>
          </cell>
          <cell r="G260">
            <v>5.59</v>
          </cell>
          <cell r="H260">
            <v>3.37</v>
          </cell>
          <cell r="I260">
            <v>12.2</v>
          </cell>
          <cell r="J260">
            <v>35.200000000000003</v>
          </cell>
          <cell r="K260">
            <v>104.5</v>
          </cell>
          <cell r="L260">
            <v>163</v>
          </cell>
          <cell r="N260">
            <v>4.0999999999999996</v>
          </cell>
          <cell r="O260">
            <v>12</v>
          </cell>
          <cell r="P260">
            <v>13</v>
          </cell>
          <cell r="Q260">
            <v>45</v>
          </cell>
          <cell r="R260">
            <v>0.5</v>
          </cell>
          <cell r="Y260">
            <v>60</v>
          </cell>
          <cell r="Z260">
            <v>15</v>
          </cell>
          <cell r="AC260">
            <v>8.9700000000000006</v>
          </cell>
          <cell r="AD260">
            <v>7.1</v>
          </cell>
          <cell r="AE260">
            <v>138</v>
          </cell>
          <cell r="AF260">
            <v>4.9000000000000004</v>
          </cell>
          <cell r="AG260">
            <v>97</v>
          </cell>
          <cell r="AH260">
            <v>8.3000000000000007</v>
          </cell>
          <cell r="AJ260">
            <v>3.5</v>
          </cell>
          <cell r="AW260">
            <v>97</v>
          </cell>
          <cell r="AX260">
            <v>36.200000000000003</v>
          </cell>
          <cell r="AY260">
            <v>34.700000000000003</v>
          </cell>
          <cell r="AZ260">
            <v>14.1</v>
          </cell>
          <cell r="BI260">
            <v>0.75</v>
          </cell>
          <cell r="BK260">
            <v>1.39</v>
          </cell>
          <cell r="BN260">
            <v>75</v>
          </cell>
          <cell r="BQ260">
            <v>309</v>
          </cell>
          <cell r="BT260" t="str">
            <v>徐振宏</v>
          </cell>
          <cell r="BU260">
            <v>71.650000000000006</v>
          </cell>
          <cell r="BV260">
            <v>67.95</v>
          </cell>
          <cell r="BW260">
            <v>68</v>
          </cell>
          <cell r="BX260">
            <v>5.3676470588235381E-2</v>
          </cell>
          <cell r="BY260">
            <v>4</v>
          </cell>
          <cell r="BZ260">
            <v>44</v>
          </cell>
          <cell r="CA260">
            <v>1.6934220999310907</v>
          </cell>
        </row>
        <row r="261">
          <cell r="D261" t="str">
            <v>賴騰文</v>
          </cell>
          <cell r="E261" t="str">
            <v>B226</v>
          </cell>
          <cell r="F261">
            <v>1120405</v>
          </cell>
          <cell r="G261">
            <v>5.84</v>
          </cell>
          <cell r="H261">
            <v>3.25</v>
          </cell>
          <cell r="I261">
            <v>9.9</v>
          </cell>
          <cell r="J261">
            <v>30.6</v>
          </cell>
          <cell r="K261">
            <v>94.2</v>
          </cell>
          <cell r="L261">
            <v>140</v>
          </cell>
          <cell r="N261">
            <v>4</v>
          </cell>
          <cell r="O261">
            <v>10</v>
          </cell>
          <cell r="P261">
            <v>13</v>
          </cell>
          <cell r="Q261">
            <v>80</v>
          </cell>
          <cell r="R261">
            <v>0.6</v>
          </cell>
          <cell r="Y261">
            <v>79</v>
          </cell>
          <cell r="Z261">
            <v>18</v>
          </cell>
          <cell r="AC261">
            <v>8.77</v>
          </cell>
          <cell r="AD261">
            <v>6.2</v>
          </cell>
          <cell r="AE261">
            <v>137</v>
          </cell>
          <cell r="AF261">
            <v>3.8</v>
          </cell>
          <cell r="AG261">
            <v>98</v>
          </cell>
          <cell r="AH261">
            <v>9.1</v>
          </cell>
          <cell r="AJ261">
            <v>4.7</v>
          </cell>
          <cell r="AW261">
            <v>98</v>
          </cell>
          <cell r="AX261">
            <v>30.5</v>
          </cell>
          <cell r="AY261">
            <v>32.4</v>
          </cell>
          <cell r="AZ261">
            <v>12.9</v>
          </cell>
          <cell r="BI261">
            <v>0.77</v>
          </cell>
          <cell r="BK261">
            <v>1.48</v>
          </cell>
          <cell r="BN261">
            <v>77.215189873417728</v>
          </cell>
          <cell r="BQ261">
            <v>225</v>
          </cell>
          <cell r="BT261" t="str">
            <v>賴騰文</v>
          </cell>
          <cell r="BU261">
            <v>78.5</v>
          </cell>
          <cell r="BV261">
            <v>76.3</v>
          </cell>
          <cell r="BW261">
            <v>76.3</v>
          </cell>
          <cell r="BX261">
            <v>2.8833551769331625E-2</v>
          </cell>
          <cell r="BY261">
            <v>4</v>
          </cell>
          <cell r="BZ261">
            <v>44</v>
          </cell>
          <cell r="CA261">
            <v>1.7227562757515373</v>
          </cell>
        </row>
        <row r="262">
          <cell r="D262" t="str">
            <v>劉俊宏</v>
          </cell>
          <cell r="E262" t="str">
            <v>U402</v>
          </cell>
          <cell r="F262">
            <v>1120404</v>
          </cell>
          <cell r="G262">
            <v>4.97</v>
          </cell>
          <cell r="H262">
            <v>3.83</v>
          </cell>
          <cell r="I262">
            <v>10</v>
          </cell>
          <cell r="J262">
            <v>31.7</v>
          </cell>
          <cell r="K262">
            <v>82.8</v>
          </cell>
          <cell r="L262">
            <v>45</v>
          </cell>
          <cell r="N262">
            <v>3.7</v>
          </cell>
          <cell r="O262">
            <v>20</v>
          </cell>
          <cell r="P262">
            <v>17</v>
          </cell>
          <cell r="Q262">
            <v>59</v>
          </cell>
          <cell r="R262">
            <v>0.4</v>
          </cell>
          <cell r="Y262">
            <v>89</v>
          </cell>
          <cell r="Z262">
            <v>42</v>
          </cell>
          <cell r="AC262">
            <v>7.7</v>
          </cell>
          <cell r="AD262">
            <v>5</v>
          </cell>
          <cell r="AE262">
            <v>139</v>
          </cell>
          <cell r="AF262">
            <v>4.0999999999999996</v>
          </cell>
          <cell r="AH262">
            <v>8.4</v>
          </cell>
          <cell r="AJ262">
            <v>6.4</v>
          </cell>
          <cell r="AX262">
            <v>26.1</v>
          </cell>
          <cell r="AY262">
            <v>31.5</v>
          </cell>
          <cell r="AZ262">
            <v>13.4</v>
          </cell>
          <cell r="BI262">
            <v>0.53</v>
          </cell>
          <cell r="BK262">
            <v>0.75</v>
          </cell>
          <cell r="BN262">
            <v>52.80898876404494</v>
          </cell>
          <cell r="BQ262" t="str">
            <v/>
          </cell>
          <cell r="BT262" t="str">
            <v>劉俊宏</v>
          </cell>
          <cell r="BU262">
            <v>113.55</v>
          </cell>
          <cell r="BV262">
            <v>111.95</v>
          </cell>
          <cell r="BW262">
            <v>112</v>
          </cell>
          <cell r="BX262">
            <v>1.3839285714285689E-2</v>
          </cell>
          <cell r="BY262">
            <v>3.5</v>
          </cell>
          <cell r="BZ262">
            <v>44</v>
          </cell>
          <cell r="CA262">
            <v>0.84569552139627691</v>
          </cell>
        </row>
        <row r="263">
          <cell r="D263" t="str">
            <v>陳森妹</v>
          </cell>
          <cell r="E263" t="str">
            <v>U501</v>
          </cell>
          <cell r="F263">
            <v>1120406</v>
          </cell>
          <cell r="G263">
            <v>4.34</v>
          </cell>
          <cell r="H263">
            <v>2.84</v>
          </cell>
          <cell r="I263">
            <v>9.1999999999999993</v>
          </cell>
          <cell r="J263">
            <v>27.1</v>
          </cell>
          <cell r="K263">
            <v>95.4</v>
          </cell>
          <cell r="L263">
            <v>101</v>
          </cell>
          <cell r="N263">
            <v>3.5</v>
          </cell>
          <cell r="O263">
            <v>18</v>
          </cell>
          <cell r="P263">
            <v>14</v>
          </cell>
          <cell r="Q263">
            <v>82</v>
          </cell>
          <cell r="R263">
            <v>0.9</v>
          </cell>
          <cell r="Y263">
            <v>58</v>
          </cell>
          <cell r="Z263">
            <v>11</v>
          </cell>
          <cell r="AC263">
            <v>7.44</v>
          </cell>
          <cell r="AD263">
            <v>5.9</v>
          </cell>
          <cell r="AE263">
            <v>136</v>
          </cell>
          <cell r="AF263">
            <v>3.6</v>
          </cell>
          <cell r="AG263">
            <v>99</v>
          </cell>
          <cell r="AH263">
            <v>7.8</v>
          </cell>
          <cell r="AJ263">
            <v>4.5</v>
          </cell>
          <cell r="AW263">
            <v>99</v>
          </cell>
          <cell r="AX263">
            <v>32.4</v>
          </cell>
          <cell r="AY263">
            <v>33.9</v>
          </cell>
          <cell r="AZ263">
            <v>13.1</v>
          </cell>
          <cell r="BI263">
            <v>0.81</v>
          </cell>
          <cell r="BK263">
            <v>1.66</v>
          </cell>
          <cell r="BN263">
            <v>81.034482758620683</v>
          </cell>
          <cell r="BQ263">
            <v>187</v>
          </cell>
          <cell r="BT263" t="str">
            <v>陳森妹</v>
          </cell>
          <cell r="BU263">
            <v>46.9</v>
          </cell>
          <cell r="BV263">
            <v>46</v>
          </cell>
          <cell r="BW263">
            <v>45.8</v>
          </cell>
          <cell r="BX263">
            <v>2.4017467248908329E-2</v>
          </cell>
          <cell r="BY263">
            <v>4</v>
          </cell>
          <cell r="BZ263">
            <v>44</v>
          </cell>
          <cell r="CA263">
            <v>1.9126186972473129</v>
          </cell>
        </row>
        <row r="264">
          <cell r="D264" t="str">
            <v>柳楷書</v>
          </cell>
          <cell r="E264" t="str">
            <v>U537</v>
          </cell>
          <cell r="F264">
            <v>1120406</v>
          </cell>
          <cell r="G264">
            <v>5.45</v>
          </cell>
          <cell r="H264">
            <v>2.67</v>
          </cell>
          <cell r="I264">
            <v>7.3</v>
          </cell>
          <cell r="J264">
            <v>22.9</v>
          </cell>
          <cell r="K264">
            <v>85.8</v>
          </cell>
          <cell r="L264">
            <v>292</v>
          </cell>
          <cell r="N264">
            <v>3.3</v>
          </cell>
          <cell r="O264">
            <v>18</v>
          </cell>
          <cell r="P264">
            <v>25</v>
          </cell>
          <cell r="Q264">
            <v>165</v>
          </cell>
          <cell r="R264">
            <v>0.4</v>
          </cell>
          <cell r="Y264">
            <v>62</v>
          </cell>
          <cell r="Z264">
            <v>21</v>
          </cell>
          <cell r="AC264">
            <v>6.07</v>
          </cell>
          <cell r="AD264">
            <v>7.2</v>
          </cell>
          <cell r="AE264">
            <v>139</v>
          </cell>
          <cell r="AF264">
            <v>3.7</v>
          </cell>
          <cell r="AH264">
            <v>8.4</v>
          </cell>
          <cell r="AJ264">
            <v>3.7</v>
          </cell>
          <cell r="AX264">
            <v>27.3</v>
          </cell>
          <cell r="AY264">
            <v>31.9</v>
          </cell>
          <cell r="AZ264">
            <v>14.6</v>
          </cell>
          <cell r="BI264">
            <v>0.66</v>
          </cell>
          <cell r="BK264">
            <v>1.08</v>
          </cell>
          <cell r="BN264">
            <v>66.129032258064527</v>
          </cell>
          <cell r="BQ264" t="str">
            <v/>
          </cell>
          <cell r="BT264" t="str">
            <v>柳楷書</v>
          </cell>
          <cell r="BU264">
            <v>76.349999999999994</v>
          </cell>
          <cell r="BV264">
            <v>75.349999999999994</v>
          </cell>
          <cell r="BW264">
            <v>75.400000000000006</v>
          </cell>
          <cell r="BX264">
            <v>1.2599469496021068E-2</v>
          </cell>
          <cell r="BY264">
            <v>3.5</v>
          </cell>
          <cell r="BZ264">
            <v>44</v>
          </cell>
          <cell r="CA264">
            <v>1.2062488856470455</v>
          </cell>
        </row>
        <row r="265">
          <cell r="D265" t="str">
            <v>劉登順</v>
          </cell>
          <cell r="F265">
            <v>1120417</v>
          </cell>
          <cell r="G265">
            <v>3.51</v>
          </cell>
          <cell r="H265">
            <v>2.27</v>
          </cell>
          <cell r="I265">
            <v>6.9</v>
          </cell>
          <cell r="J265">
            <v>20.8</v>
          </cell>
          <cell r="K265">
            <v>91.6</v>
          </cell>
          <cell r="L265">
            <v>114</v>
          </cell>
          <cell r="N265">
            <v>3.8</v>
          </cell>
          <cell r="O265">
            <v>22</v>
          </cell>
          <cell r="P265">
            <v>33</v>
          </cell>
          <cell r="Q265">
            <v>51</v>
          </cell>
          <cell r="R265">
            <v>0.5</v>
          </cell>
          <cell r="Y265">
            <v>92</v>
          </cell>
          <cell r="Z265">
            <v>33</v>
          </cell>
          <cell r="AC265">
            <v>10.83</v>
          </cell>
          <cell r="AD265">
            <v>8</v>
          </cell>
          <cell r="AE265">
            <v>140</v>
          </cell>
          <cell r="AF265">
            <v>5.3</v>
          </cell>
          <cell r="AG265">
            <v>99</v>
          </cell>
          <cell r="AH265">
            <v>7.8</v>
          </cell>
          <cell r="AJ265">
            <v>5.3</v>
          </cell>
          <cell r="BN265">
            <v>64.130434782608688</v>
          </cell>
          <cell r="BQ265">
            <v>134</v>
          </cell>
          <cell r="BT265" t="str">
            <v>劉登順</v>
          </cell>
          <cell r="BU265">
            <v>66</v>
          </cell>
          <cell r="BV265">
            <v>62.75</v>
          </cell>
          <cell r="BW265">
            <v>62</v>
          </cell>
          <cell r="BX265">
            <v>6.4516129032258063E-2</v>
          </cell>
          <cell r="BY265">
            <v>4</v>
          </cell>
          <cell r="BZ265">
            <v>44</v>
          </cell>
          <cell r="CA265">
            <v>1.2608750648972409</v>
          </cell>
        </row>
        <row r="266">
          <cell r="D266" t="str">
            <v>卓劉月</v>
          </cell>
          <cell r="F266">
            <v>1120418</v>
          </cell>
          <cell r="G266">
            <v>5.67</v>
          </cell>
          <cell r="H266">
            <v>2.23</v>
          </cell>
          <cell r="I266">
            <v>7.5</v>
          </cell>
          <cell r="J266">
            <v>23.3</v>
          </cell>
          <cell r="K266">
            <v>104.5</v>
          </cell>
          <cell r="L266">
            <v>142</v>
          </cell>
          <cell r="N266">
            <v>3.2</v>
          </cell>
          <cell r="O266">
            <v>15</v>
          </cell>
          <cell r="P266">
            <v>9</v>
          </cell>
          <cell r="Q266">
            <v>70</v>
          </cell>
          <cell r="R266">
            <v>0.7</v>
          </cell>
          <cell r="Y266">
            <v>61</v>
          </cell>
          <cell r="Z266">
            <v>16</v>
          </cell>
          <cell r="AC266">
            <v>8.0500000000000007</v>
          </cell>
          <cell r="AD266">
            <v>6.8</v>
          </cell>
          <cell r="AE266">
            <v>140</v>
          </cell>
          <cell r="AF266">
            <v>4.2</v>
          </cell>
          <cell r="AG266">
            <v>105</v>
          </cell>
          <cell r="AH266">
            <v>7.7</v>
          </cell>
          <cell r="AJ266">
            <v>6.2</v>
          </cell>
          <cell r="BN266">
            <v>73.770491803278688</v>
          </cell>
          <cell r="BQ266">
            <v>114</v>
          </cell>
          <cell r="BT266" t="str">
            <v>卓劉月</v>
          </cell>
          <cell r="BU266">
            <v>63</v>
          </cell>
          <cell r="BV266">
            <v>62.95</v>
          </cell>
          <cell r="BW266">
            <v>62</v>
          </cell>
          <cell r="BX266">
            <v>1.6129032258064516E-2</v>
          </cell>
          <cell r="BY266">
            <v>3.5</v>
          </cell>
          <cell r="BZ266">
            <v>44</v>
          </cell>
          <cell r="CA266">
            <v>1.4536218725531442</v>
          </cell>
        </row>
        <row r="267">
          <cell r="D267" t="str">
            <v>石徐保秀</v>
          </cell>
          <cell r="F267">
            <v>1120424</v>
          </cell>
          <cell r="G267">
            <v>8.92</v>
          </cell>
          <cell r="H267">
            <v>2.56</v>
          </cell>
          <cell r="I267">
            <v>7.9</v>
          </cell>
          <cell r="J267">
            <v>23.3</v>
          </cell>
          <cell r="K267">
            <v>91</v>
          </cell>
          <cell r="L267">
            <v>321</v>
          </cell>
          <cell r="N267">
            <v>3.3</v>
          </cell>
          <cell r="O267">
            <v>17</v>
          </cell>
          <cell r="P267">
            <v>7</v>
          </cell>
          <cell r="Q267">
            <v>101</v>
          </cell>
          <cell r="R267">
            <v>0.2</v>
          </cell>
          <cell r="Y267">
            <v>59</v>
          </cell>
          <cell r="Z267">
            <v>12</v>
          </cell>
          <cell r="AC267">
            <v>5.72</v>
          </cell>
          <cell r="AD267">
            <v>5.0999999999999996</v>
          </cell>
          <cell r="AE267">
            <v>132</v>
          </cell>
          <cell r="AF267">
            <v>4.3</v>
          </cell>
          <cell r="AG267">
            <v>96</v>
          </cell>
          <cell r="AH267">
            <v>8.6999999999999993</v>
          </cell>
          <cell r="AJ267">
            <v>2.2999999999999998</v>
          </cell>
          <cell r="BC267" t="str">
            <v/>
          </cell>
          <cell r="BN267">
            <v>79.66101694915254</v>
          </cell>
          <cell r="BQ267">
            <v>258</v>
          </cell>
          <cell r="BT267" t="str">
            <v>石徐保秀</v>
          </cell>
          <cell r="BU267">
            <v>54.8</v>
          </cell>
          <cell r="BV267">
            <v>52.65</v>
          </cell>
          <cell r="BW267">
            <v>54.8</v>
          </cell>
          <cell r="BX267">
            <v>0</v>
          </cell>
          <cell r="BY267">
            <v>4</v>
          </cell>
          <cell r="BZ267">
            <v>68</v>
          </cell>
          <cell r="CA267">
            <v>1.898087949814109</v>
          </cell>
        </row>
        <row r="268">
          <cell r="D268" t="str">
            <v>劉新貴</v>
          </cell>
          <cell r="F268">
            <v>1100425</v>
          </cell>
          <cell r="G268">
            <v>5.96</v>
          </cell>
          <cell r="H268">
            <v>2.99</v>
          </cell>
          <cell r="I268">
            <v>8.6</v>
          </cell>
          <cell r="J268">
            <v>28.3</v>
          </cell>
          <cell r="K268">
            <v>94.6</v>
          </cell>
          <cell r="L268">
            <v>28.8</v>
          </cell>
          <cell r="N268">
            <v>3.5</v>
          </cell>
          <cell r="O268">
            <v>19</v>
          </cell>
          <cell r="P268">
            <v>25</v>
          </cell>
          <cell r="Q268">
            <v>64</v>
          </cell>
          <cell r="R268">
            <v>0.7</v>
          </cell>
          <cell r="Y268">
            <v>70</v>
          </cell>
          <cell r="Z268">
            <v>24</v>
          </cell>
          <cell r="AC268">
            <v>6.57</v>
          </cell>
          <cell r="AD268">
            <v>6.1</v>
          </cell>
          <cell r="AE268">
            <v>137</v>
          </cell>
          <cell r="AF268">
            <v>5.2</v>
          </cell>
          <cell r="AH268">
            <v>8</v>
          </cell>
          <cell r="AJ268">
            <v>3.7</v>
          </cell>
          <cell r="BN268">
            <v>65.714285714285708</v>
          </cell>
          <cell r="BQ268">
            <v>101</v>
          </cell>
          <cell r="BT268" t="str">
            <v>劉新貴</v>
          </cell>
          <cell r="BU268">
            <v>70.25</v>
          </cell>
          <cell r="BV268">
            <v>69.25</v>
          </cell>
          <cell r="BW268">
            <v>69.3</v>
          </cell>
          <cell r="BX268">
            <v>1.370851370851375E-2</v>
          </cell>
          <cell r="BY268">
            <v>4</v>
          </cell>
          <cell r="BZ268">
            <v>44</v>
          </cell>
          <cell r="CA268">
            <v>1.208855033058007</v>
          </cell>
        </row>
        <row r="269">
          <cell r="AT269" t="e">
            <v>#N/A</v>
          </cell>
          <cell r="AZ269" t="e">
            <v>#N/A</v>
          </cell>
          <cell r="BA269" t="e">
            <v>#DIV/0!</v>
          </cell>
          <cell r="BB269" t="e">
            <v>#N/A</v>
          </cell>
          <cell r="BC269" t="str">
            <v/>
          </cell>
          <cell r="BD269" t="e">
            <v>#N/A</v>
          </cell>
          <cell r="BF269" t="e">
            <v>#N/A</v>
          </cell>
          <cell r="BN269" t="e">
            <v>#DIV/0!</v>
          </cell>
          <cell r="BQ269" t="str">
            <v/>
          </cell>
          <cell r="BT269" t="e">
            <v>#N/A</v>
          </cell>
          <cell r="BU269" t="e">
            <v>#N/A</v>
          </cell>
          <cell r="BV269" t="e">
            <v>#N/A</v>
          </cell>
          <cell r="BW269" t="e">
            <v>#N/A</v>
          </cell>
          <cell r="BX269" t="e">
            <v>#N/A</v>
          </cell>
          <cell r="BY269" t="e">
            <v>#N/A</v>
          </cell>
          <cell r="BZ269" t="e">
            <v>#N/A</v>
          </cell>
          <cell r="CA269" t="str">
            <v/>
          </cell>
        </row>
        <row r="270">
          <cell r="AT270" t="e">
            <v>#N/A</v>
          </cell>
          <cell r="AZ270" t="e">
            <v>#N/A</v>
          </cell>
          <cell r="BA270" t="e">
            <v>#DIV/0!</v>
          </cell>
          <cell r="BB270" t="e">
            <v>#N/A</v>
          </cell>
          <cell r="BC270" t="str">
            <v/>
          </cell>
          <cell r="BD270" t="e">
            <v>#N/A</v>
          </cell>
          <cell r="BF270" t="e">
            <v>#N/A</v>
          </cell>
          <cell r="BN270" t="e">
            <v>#DIV/0!</v>
          </cell>
          <cell r="BQ270" t="str">
            <v/>
          </cell>
          <cell r="BT270" t="e">
            <v>#N/A</v>
          </cell>
          <cell r="BU270" t="e">
            <v>#N/A</v>
          </cell>
          <cell r="BV270" t="e">
            <v>#N/A</v>
          </cell>
          <cell r="BW270" t="e">
            <v>#N/A</v>
          </cell>
          <cell r="BX270" t="e">
            <v>#N/A</v>
          </cell>
          <cell r="BY270" t="e">
            <v>#N/A</v>
          </cell>
          <cell r="BZ270" t="e">
            <v>#N/A</v>
          </cell>
          <cell r="CA270" t="str">
            <v/>
          </cell>
        </row>
        <row r="271">
          <cell r="AT271" t="e">
            <v>#N/A</v>
          </cell>
          <cell r="AZ271" t="e">
            <v>#N/A</v>
          </cell>
          <cell r="BA271" t="e">
            <v>#DIV/0!</v>
          </cell>
          <cell r="BB271" t="e">
            <v>#N/A</v>
          </cell>
          <cell r="BC271" t="str">
            <v/>
          </cell>
          <cell r="BD271" t="e">
            <v>#N/A</v>
          </cell>
          <cell r="BF271" t="e">
            <v>#N/A</v>
          </cell>
          <cell r="BN271" t="e">
            <v>#DIV/0!</v>
          </cell>
          <cell r="BQ271" t="str">
            <v/>
          </cell>
          <cell r="BT271" t="e">
            <v>#N/A</v>
          </cell>
          <cell r="BU271" t="e">
            <v>#N/A</v>
          </cell>
          <cell r="BV271" t="e">
            <v>#N/A</v>
          </cell>
          <cell r="BW271" t="e">
            <v>#N/A</v>
          </cell>
          <cell r="BX271" t="e">
            <v>#N/A</v>
          </cell>
          <cell r="BY271" t="e">
            <v>#N/A</v>
          </cell>
          <cell r="BZ271" t="e">
            <v>#N/A</v>
          </cell>
          <cell r="CA271" t="str">
            <v/>
          </cell>
        </row>
        <row r="272">
          <cell r="AT272" t="e">
            <v>#N/A</v>
          </cell>
          <cell r="AZ272" t="e">
            <v>#N/A</v>
          </cell>
          <cell r="BA272" t="e">
            <v>#DIV/0!</v>
          </cell>
          <cell r="BB272" t="e">
            <v>#N/A</v>
          </cell>
          <cell r="BC272" t="str">
            <v/>
          </cell>
          <cell r="BD272" t="e">
            <v>#N/A</v>
          </cell>
          <cell r="BF272" t="e">
            <v>#N/A</v>
          </cell>
          <cell r="BN272" t="e">
            <v>#DIV/0!</v>
          </cell>
          <cell r="BQ272" t="str">
            <v/>
          </cell>
          <cell r="BT272" t="e">
            <v>#N/A</v>
          </cell>
          <cell r="BU272" t="e">
            <v>#N/A</v>
          </cell>
          <cell r="BV272" t="e">
            <v>#N/A</v>
          </cell>
          <cell r="BW272" t="e">
            <v>#N/A</v>
          </cell>
          <cell r="BX272" t="e">
            <v>#N/A</v>
          </cell>
          <cell r="BY272" t="e">
            <v>#N/A</v>
          </cell>
          <cell r="BZ272" t="e">
            <v>#N/A</v>
          </cell>
          <cell r="CA272" t="str">
            <v/>
          </cell>
        </row>
        <row r="273">
          <cell r="AT273" t="e">
            <v>#N/A</v>
          </cell>
          <cell r="AZ273" t="e">
            <v>#N/A</v>
          </cell>
          <cell r="BA273" t="e">
            <v>#DIV/0!</v>
          </cell>
          <cell r="BB273" t="e">
            <v>#N/A</v>
          </cell>
          <cell r="BC273" t="str">
            <v/>
          </cell>
          <cell r="BD273" t="e">
            <v>#N/A</v>
          </cell>
          <cell r="BF273" t="e">
            <v>#N/A</v>
          </cell>
          <cell r="BN273" t="e">
            <v>#DIV/0!</v>
          </cell>
          <cell r="BQ273" t="str">
            <v/>
          </cell>
          <cell r="BT273" t="e">
            <v>#N/A</v>
          </cell>
          <cell r="BU273" t="e">
            <v>#N/A</v>
          </cell>
          <cell r="BV273" t="e">
            <v>#N/A</v>
          </cell>
          <cell r="BW273" t="e">
            <v>#N/A</v>
          </cell>
          <cell r="BX273" t="e">
            <v>#N/A</v>
          </cell>
          <cell r="BY273" t="e">
            <v>#N/A</v>
          </cell>
          <cell r="BZ273" t="e">
            <v>#N/A</v>
          </cell>
          <cell r="CA273" t="str">
            <v/>
          </cell>
        </row>
        <row r="274">
          <cell r="AT274" t="e">
            <v>#N/A</v>
          </cell>
          <cell r="AZ274" t="e">
            <v>#N/A</v>
          </cell>
          <cell r="BA274" t="e">
            <v>#DIV/0!</v>
          </cell>
          <cell r="BB274" t="e">
            <v>#N/A</v>
          </cell>
          <cell r="BC274" t="str">
            <v/>
          </cell>
          <cell r="BD274" t="e">
            <v>#N/A</v>
          </cell>
          <cell r="BF274" t="e">
            <v>#N/A</v>
          </cell>
          <cell r="BN274" t="e">
            <v>#DIV/0!</v>
          </cell>
          <cell r="BQ274" t="str">
            <v/>
          </cell>
          <cell r="BT274" t="e">
            <v>#N/A</v>
          </cell>
          <cell r="BU274" t="e">
            <v>#N/A</v>
          </cell>
          <cell r="BV274" t="e">
            <v>#N/A</v>
          </cell>
          <cell r="BW274" t="e">
            <v>#N/A</v>
          </cell>
          <cell r="BX274" t="e">
            <v>#N/A</v>
          </cell>
          <cell r="BY274" t="e">
            <v>#N/A</v>
          </cell>
          <cell r="BZ274" t="e">
            <v>#N/A</v>
          </cell>
          <cell r="CA274" t="str">
            <v/>
          </cell>
        </row>
        <row r="275">
          <cell r="AT275" t="e">
            <v>#N/A</v>
          </cell>
          <cell r="AZ275" t="e">
            <v>#N/A</v>
          </cell>
          <cell r="BA275" t="e">
            <v>#DIV/0!</v>
          </cell>
          <cell r="BB275" t="e">
            <v>#N/A</v>
          </cell>
          <cell r="BC275" t="str">
            <v/>
          </cell>
          <cell r="BD275" t="e">
            <v>#N/A</v>
          </cell>
          <cell r="BF275" t="e">
            <v>#N/A</v>
          </cell>
          <cell r="BN275" t="e">
            <v>#DIV/0!</v>
          </cell>
          <cell r="BQ275" t="str">
            <v/>
          </cell>
          <cell r="BT275" t="e">
            <v>#N/A</v>
          </cell>
          <cell r="BU275" t="e">
            <v>#N/A</v>
          </cell>
          <cell r="BV275" t="e">
            <v>#N/A</v>
          </cell>
          <cell r="BW275" t="e">
            <v>#N/A</v>
          </cell>
          <cell r="BX275" t="e">
            <v>#N/A</v>
          </cell>
          <cell r="BY275" t="e">
            <v>#N/A</v>
          </cell>
          <cell r="BZ275" t="e">
            <v>#N/A</v>
          </cell>
          <cell r="CA275" t="str">
            <v/>
          </cell>
        </row>
        <row r="276">
          <cell r="AT276" t="e">
            <v>#N/A</v>
          </cell>
          <cell r="AZ276" t="e">
            <v>#N/A</v>
          </cell>
          <cell r="BA276" t="e">
            <v>#DIV/0!</v>
          </cell>
          <cell r="BB276" t="e">
            <v>#N/A</v>
          </cell>
          <cell r="BC276" t="str">
            <v/>
          </cell>
          <cell r="BD276" t="e">
            <v>#N/A</v>
          </cell>
          <cell r="BF276" t="e">
            <v>#N/A</v>
          </cell>
          <cell r="BN276" t="e">
            <v>#DIV/0!</v>
          </cell>
          <cell r="BQ276" t="str">
            <v/>
          </cell>
          <cell r="BT276" t="e">
            <v>#N/A</v>
          </cell>
          <cell r="BU276" t="e">
            <v>#N/A</v>
          </cell>
          <cell r="BV276" t="e">
            <v>#N/A</v>
          </cell>
          <cell r="BW276" t="e">
            <v>#N/A</v>
          </cell>
          <cell r="BX276" t="e">
            <v>#N/A</v>
          </cell>
          <cell r="BY276" t="e">
            <v>#N/A</v>
          </cell>
          <cell r="BZ276" t="e">
            <v>#N/A</v>
          </cell>
          <cell r="CA276" t="str">
            <v/>
          </cell>
        </row>
        <row r="277">
          <cell r="AT277" t="e">
            <v>#N/A</v>
          </cell>
          <cell r="AZ277" t="e">
            <v>#N/A</v>
          </cell>
          <cell r="BA277" t="e">
            <v>#DIV/0!</v>
          </cell>
          <cell r="BB277" t="e">
            <v>#N/A</v>
          </cell>
          <cell r="BC277" t="str">
            <v/>
          </cell>
          <cell r="BD277" t="e">
            <v>#N/A</v>
          </cell>
          <cell r="BF277" t="e">
            <v>#N/A</v>
          </cell>
          <cell r="BN277" t="e">
            <v>#DIV/0!</v>
          </cell>
          <cell r="BQ277" t="str">
            <v/>
          </cell>
          <cell r="BT277" t="e">
            <v>#N/A</v>
          </cell>
          <cell r="BU277" t="e">
            <v>#N/A</v>
          </cell>
          <cell r="BV277" t="e">
            <v>#N/A</v>
          </cell>
          <cell r="BW277" t="e">
            <v>#N/A</v>
          </cell>
          <cell r="BX277" t="e">
            <v>#N/A</v>
          </cell>
          <cell r="BY277" t="e">
            <v>#N/A</v>
          </cell>
          <cell r="BZ277" t="e">
            <v>#N/A</v>
          </cell>
          <cell r="CA277" t="str">
            <v/>
          </cell>
        </row>
        <row r="278">
          <cell r="AT278" t="e">
            <v>#N/A</v>
          </cell>
          <cell r="AZ278" t="e">
            <v>#N/A</v>
          </cell>
          <cell r="BA278" t="e">
            <v>#DIV/0!</v>
          </cell>
          <cell r="BB278" t="e">
            <v>#N/A</v>
          </cell>
          <cell r="BC278" t="str">
            <v/>
          </cell>
          <cell r="BD278" t="e">
            <v>#N/A</v>
          </cell>
          <cell r="BF278" t="e">
            <v>#N/A</v>
          </cell>
          <cell r="BN278" t="e">
            <v>#DIV/0!</v>
          </cell>
          <cell r="BQ278" t="str">
            <v/>
          </cell>
          <cell r="BT278" t="e">
            <v>#N/A</v>
          </cell>
          <cell r="BU278" t="e">
            <v>#N/A</v>
          </cell>
          <cell r="BV278" t="e">
            <v>#N/A</v>
          </cell>
          <cell r="BW278" t="e">
            <v>#N/A</v>
          </cell>
          <cell r="BX278" t="e">
            <v>#N/A</v>
          </cell>
          <cell r="BY278" t="e">
            <v>#N/A</v>
          </cell>
          <cell r="BZ278" t="e">
            <v>#N/A</v>
          </cell>
          <cell r="CA278" t="str">
            <v/>
          </cell>
        </row>
        <row r="279">
          <cell r="AT279" t="e">
            <v>#N/A</v>
          </cell>
          <cell r="AZ279" t="e">
            <v>#N/A</v>
          </cell>
          <cell r="BA279" t="e">
            <v>#DIV/0!</v>
          </cell>
          <cell r="BB279" t="e">
            <v>#N/A</v>
          </cell>
          <cell r="BC279" t="str">
            <v/>
          </cell>
          <cell r="BD279" t="e">
            <v>#N/A</v>
          </cell>
          <cell r="BF279" t="e">
            <v>#N/A</v>
          </cell>
          <cell r="BN279" t="e">
            <v>#DIV/0!</v>
          </cell>
          <cell r="BQ279" t="str">
            <v/>
          </cell>
          <cell r="BT279" t="e">
            <v>#N/A</v>
          </cell>
          <cell r="BU279" t="e">
            <v>#N/A</v>
          </cell>
          <cell r="BV279" t="e">
            <v>#N/A</v>
          </cell>
          <cell r="BW279" t="e">
            <v>#N/A</v>
          </cell>
          <cell r="BX279" t="e">
            <v>#N/A</v>
          </cell>
          <cell r="BY279" t="e">
            <v>#N/A</v>
          </cell>
          <cell r="BZ279" t="e">
            <v>#N/A</v>
          </cell>
          <cell r="CA279" t="str">
            <v/>
          </cell>
        </row>
        <row r="280">
          <cell r="AT280" t="e">
            <v>#N/A</v>
          </cell>
          <cell r="AZ280" t="e">
            <v>#N/A</v>
          </cell>
          <cell r="BA280" t="e">
            <v>#DIV/0!</v>
          </cell>
          <cell r="BB280" t="e">
            <v>#N/A</v>
          </cell>
          <cell r="BC280" t="str">
            <v/>
          </cell>
          <cell r="BD280" t="e">
            <v>#N/A</v>
          </cell>
          <cell r="BF280" t="e">
            <v>#N/A</v>
          </cell>
          <cell r="BN280" t="e">
            <v>#DIV/0!</v>
          </cell>
          <cell r="BQ280" t="str">
            <v/>
          </cell>
          <cell r="BT280" t="e">
            <v>#N/A</v>
          </cell>
          <cell r="BU280" t="e">
            <v>#N/A</v>
          </cell>
          <cell r="BV280" t="e">
            <v>#N/A</v>
          </cell>
          <cell r="BW280" t="e">
            <v>#N/A</v>
          </cell>
          <cell r="BX280" t="e">
            <v>#N/A</v>
          </cell>
          <cell r="BY280" t="e">
            <v>#N/A</v>
          </cell>
          <cell r="BZ280" t="e">
            <v>#N/A</v>
          </cell>
          <cell r="CA280" t="str">
            <v/>
          </cell>
        </row>
        <row r="281">
          <cell r="AT281" t="e">
            <v>#N/A</v>
          </cell>
          <cell r="AZ281" t="e">
            <v>#N/A</v>
          </cell>
          <cell r="BA281" t="e">
            <v>#DIV/0!</v>
          </cell>
          <cell r="BB281" t="e">
            <v>#N/A</v>
          </cell>
          <cell r="BC281" t="str">
            <v/>
          </cell>
          <cell r="BD281" t="e">
            <v>#N/A</v>
          </cell>
          <cell r="BF281" t="e">
            <v>#N/A</v>
          </cell>
          <cell r="BN281" t="e">
            <v>#DIV/0!</v>
          </cell>
          <cell r="BQ281" t="str">
            <v/>
          </cell>
          <cell r="BT281" t="e">
            <v>#N/A</v>
          </cell>
          <cell r="BU281" t="e">
            <v>#N/A</v>
          </cell>
          <cell r="BV281" t="e">
            <v>#N/A</v>
          </cell>
          <cell r="BW281" t="e">
            <v>#N/A</v>
          </cell>
          <cell r="BX281" t="e">
            <v>#N/A</v>
          </cell>
          <cell r="BY281" t="e">
            <v>#N/A</v>
          </cell>
          <cell r="BZ281" t="e">
            <v>#N/A</v>
          </cell>
          <cell r="CA281" t="str">
            <v/>
          </cell>
        </row>
        <row r="282">
          <cell r="AT282" t="e">
            <v>#N/A</v>
          </cell>
          <cell r="AZ282" t="e">
            <v>#N/A</v>
          </cell>
          <cell r="BA282" t="e">
            <v>#DIV/0!</v>
          </cell>
          <cell r="BB282" t="e">
            <v>#N/A</v>
          </cell>
          <cell r="BC282" t="str">
            <v/>
          </cell>
          <cell r="BD282" t="e">
            <v>#N/A</v>
          </cell>
          <cell r="BF282" t="e">
            <v>#N/A</v>
          </cell>
          <cell r="BN282" t="e">
            <v>#DIV/0!</v>
          </cell>
          <cell r="BQ282" t="str">
            <v/>
          </cell>
          <cell r="BT282" t="e">
            <v>#N/A</v>
          </cell>
          <cell r="BU282" t="e">
            <v>#N/A</v>
          </cell>
          <cell r="BV282" t="e">
            <v>#N/A</v>
          </cell>
          <cell r="BW282" t="e">
            <v>#N/A</v>
          </cell>
          <cell r="BX282" t="e">
            <v>#N/A</v>
          </cell>
          <cell r="BY282" t="e">
            <v>#N/A</v>
          </cell>
          <cell r="BZ282" t="e">
            <v>#N/A</v>
          </cell>
          <cell r="CA282" t="str">
            <v/>
          </cell>
        </row>
        <row r="283">
          <cell r="AT283" t="e">
            <v>#N/A</v>
          </cell>
          <cell r="AZ283" t="e">
            <v>#N/A</v>
          </cell>
          <cell r="BA283" t="e">
            <v>#DIV/0!</v>
          </cell>
          <cell r="BB283" t="e">
            <v>#N/A</v>
          </cell>
          <cell r="BC283" t="str">
            <v/>
          </cell>
          <cell r="BD283" t="e">
            <v>#N/A</v>
          </cell>
          <cell r="BF283" t="e">
            <v>#N/A</v>
          </cell>
          <cell r="BN283" t="e">
            <v>#DIV/0!</v>
          </cell>
          <cell r="BQ283" t="str">
            <v/>
          </cell>
          <cell r="BT283" t="e">
            <v>#N/A</v>
          </cell>
          <cell r="BU283" t="e">
            <v>#N/A</v>
          </cell>
          <cell r="BV283" t="e">
            <v>#N/A</v>
          </cell>
          <cell r="BW283" t="e">
            <v>#N/A</v>
          </cell>
          <cell r="BX283" t="e">
            <v>#N/A</v>
          </cell>
          <cell r="BY283" t="e">
            <v>#N/A</v>
          </cell>
          <cell r="BZ283" t="e">
            <v>#N/A</v>
          </cell>
          <cell r="CA283" t="str">
            <v/>
          </cell>
        </row>
        <row r="284">
          <cell r="AT284" t="e">
            <v>#N/A</v>
          </cell>
          <cell r="AZ284" t="e">
            <v>#N/A</v>
          </cell>
          <cell r="BA284" t="e">
            <v>#DIV/0!</v>
          </cell>
          <cell r="BB284" t="e">
            <v>#N/A</v>
          </cell>
          <cell r="BC284" t="str">
            <v/>
          </cell>
          <cell r="BD284" t="e">
            <v>#N/A</v>
          </cell>
          <cell r="BF284" t="e">
            <v>#N/A</v>
          </cell>
          <cell r="BN284" t="e">
            <v>#DIV/0!</v>
          </cell>
          <cell r="BQ284" t="str">
            <v/>
          </cell>
          <cell r="BT284" t="e">
            <v>#N/A</v>
          </cell>
          <cell r="BU284" t="e">
            <v>#N/A</v>
          </cell>
          <cell r="BV284" t="e">
            <v>#N/A</v>
          </cell>
          <cell r="BW284" t="e">
            <v>#N/A</v>
          </cell>
          <cell r="BX284" t="e">
            <v>#N/A</v>
          </cell>
          <cell r="BY284" t="e">
            <v>#N/A</v>
          </cell>
          <cell r="BZ284" t="e">
            <v>#N/A</v>
          </cell>
          <cell r="CA284" t="str">
            <v/>
          </cell>
        </row>
        <row r="285">
          <cell r="AT285" t="e">
            <v>#N/A</v>
          </cell>
          <cell r="AZ285" t="e">
            <v>#N/A</v>
          </cell>
          <cell r="BA285" t="e">
            <v>#DIV/0!</v>
          </cell>
          <cell r="BB285" t="e">
            <v>#N/A</v>
          </cell>
          <cell r="BC285" t="str">
            <v/>
          </cell>
          <cell r="BD285" t="e">
            <v>#N/A</v>
          </cell>
          <cell r="BF285" t="e">
            <v>#N/A</v>
          </cell>
          <cell r="BN285" t="e">
            <v>#DIV/0!</v>
          </cell>
          <cell r="BQ285" t="str">
            <v/>
          </cell>
          <cell r="BT285" t="e">
            <v>#N/A</v>
          </cell>
          <cell r="BU285" t="e">
            <v>#N/A</v>
          </cell>
          <cell r="BV285" t="e">
            <v>#N/A</v>
          </cell>
          <cell r="BW285" t="e">
            <v>#N/A</v>
          </cell>
          <cell r="BX285" t="e">
            <v>#N/A</v>
          </cell>
          <cell r="BY285" t="e">
            <v>#N/A</v>
          </cell>
          <cell r="BZ285" t="e">
            <v>#N/A</v>
          </cell>
          <cell r="CA285" t="str">
            <v/>
          </cell>
        </row>
        <row r="286">
          <cell r="AT286" t="e">
            <v>#N/A</v>
          </cell>
          <cell r="AZ286" t="e">
            <v>#N/A</v>
          </cell>
          <cell r="BA286" t="e">
            <v>#DIV/0!</v>
          </cell>
          <cell r="BB286" t="e">
            <v>#N/A</v>
          </cell>
          <cell r="BC286" t="str">
            <v/>
          </cell>
          <cell r="BD286" t="e">
            <v>#N/A</v>
          </cell>
          <cell r="BF286" t="e">
            <v>#N/A</v>
          </cell>
          <cell r="BN286" t="e">
            <v>#DIV/0!</v>
          </cell>
          <cell r="BQ286" t="str">
            <v/>
          </cell>
          <cell r="BT286" t="e">
            <v>#N/A</v>
          </cell>
          <cell r="BU286" t="e">
            <v>#N/A</v>
          </cell>
          <cell r="BV286" t="e">
            <v>#N/A</v>
          </cell>
          <cell r="BW286" t="e">
            <v>#N/A</v>
          </cell>
          <cell r="BX286" t="e">
            <v>#N/A</v>
          </cell>
          <cell r="BY286" t="e">
            <v>#N/A</v>
          </cell>
          <cell r="BZ286" t="e">
            <v>#N/A</v>
          </cell>
          <cell r="CA286" t="str">
            <v/>
          </cell>
        </row>
        <row r="287">
          <cell r="AT287" t="e">
            <v>#N/A</v>
          </cell>
          <cell r="AZ287" t="e">
            <v>#N/A</v>
          </cell>
          <cell r="BA287" t="e">
            <v>#DIV/0!</v>
          </cell>
          <cell r="BB287" t="e">
            <v>#N/A</v>
          </cell>
          <cell r="BC287" t="str">
            <v/>
          </cell>
          <cell r="BD287" t="e">
            <v>#N/A</v>
          </cell>
          <cell r="BF287" t="e">
            <v>#N/A</v>
          </cell>
          <cell r="BN287" t="e">
            <v>#DIV/0!</v>
          </cell>
          <cell r="BQ287" t="str">
            <v/>
          </cell>
          <cell r="BT287" t="e">
            <v>#N/A</v>
          </cell>
          <cell r="BU287" t="e">
            <v>#N/A</v>
          </cell>
          <cell r="BV287" t="e">
            <v>#N/A</v>
          </cell>
          <cell r="BW287" t="e">
            <v>#N/A</v>
          </cell>
          <cell r="BX287" t="e">
            <v>#N/A</v>
          </cell>
          <cell r="BY287" t="e">
            <v>#N/A</v>
          </cell>
          <cell r="BZ287" t="e">
            <v>#N/A</v>
          </cell>
          <cell r="CA287" t="str">
            <v/>
          </cell>
        </row>
        <row r="288">
          <cell r="AT288" t="e">
            <v>#N/A</v>
          </cell>
          <cell r="AZ288" t="e">
            <v>#N/A</v>
          </cell>
          <cell r="BA288" t="e">
            <v>#DIV/0!</v>
          </cell>
          <cell r="BB288" t="e">
            <v>#N/A</v>
          </cell>
          <cell r="BC288" t="str">
            <v/>
          </cell>
          <cell r="BD288" t="e">
            <v>#N/A</v>
          </cell>
          <cell r="BF288" t="e">
            <v>#N/A</v>
          </cell>
          <cell r="BN288" t="e">
            <v>#DIV/0!</v>
          </cell>
          <cell r="BQ288" t="str">
            <v/>
          </cell>
          <cell r="BT288" t="e">
            <v>#N/A</v>
          </cell>
          <cell r="BU288" t="e">
            <v>#N/A</v>
          </cell>
          <cell r="BV288" t="e">
            <v>#N/A</v>
          </cell>
          <cell r="BW288" t="e">
            <v>#N/A</v>
          </cell>
          <cell r="BX288" t="e">
            <v>#N/A</v>
          </cell>
          <cell r="BY288" t="e">
            <v>#N/A</v>
          </cell>
          <cell r="BZ288" t="e">
            <v>#N/A</v>
          </cell>
          <cell r="CA288" t="str">
            <v/>
          </cell>
        </row>
        <row r="289">
          <cell r="AT289" t="e">
            <v>#N/A</v>
          </cell>
          <cell r="AZ289" t="e">
            <v>#N/A</v>
          </cell>
          <cell r="BA289" t="e">
            <v>#DIV/0!</v>
          </cell>
          <cell r="BB289" t="e">
            <v>#N/A</v>
          </cell>
          <cell r="BC289" t="str">
            <v/>
          </cell>
          <cell r="BD289" t="e">
            <v>#N/A</v>
          </cell>
          <cell r="BF289" t="e">
            <v>#N/A</v>
          </cell>
          <cell r="BN289" t="e">
            <v>#DIV/0!</v>
          </cell>
          <cell r="BQ289" t="str">
            <v/>
          </cell>
          <cell r="BT289" t="e">
            <v>#N/A</v>
          </cell>
          <cell r="BU289" t="e">
            <v>#N/A</v>
          </cell>
          <cell r="BV289" t="e">
            <v>#N/A</v>
          </cell>
          <cell r="BW289" t="e">
            <v>#N/A</v>
          </cell>
          <cell r="BX289" t="e">
            <v>#N/A</v>
          </cell>
          <cell r="BY289" t="e">
            <v>#N/A</v>
          </cell>
          <cell r="BZ289" t="e">
            <v>#N/A</v>
          </cell>
          <cell r="CA289" t="str">
            <v/>
          </cell>
        </row>
        <row r="290">
          <cell r="AT290" t="e">
            <v>#N/A</v>
          </cell>
          <cell r="AZ290" t="e">
            <v>#N/A</v>
          </cell>
          <cell r="BA290" t="e">
            <v>#DIV/0!</v>
          </cell>
          <cell r="BB290" t="e">
            <v>#N/A</v>
          </cell>
          <cell r="BC290" t="str">
            <v/>
          </cell>
          <cell r="BD290" t="e">
            <v>#N/A</v>
          </cell>
          <cell r="BF290" t="e">
            <v>#N/A</v>
          </cell>
          <cell r="BN290" t="e">
            <v>#DIV/0!</v>
          </cell>
          <cell r="BQ290" t="str">
            <v/>
          </cell>
          <cell r="BT290" t="e">
            <v>#N/A</v>
          </cell>
          <cell r="BU290" t="e">
            <v>#N/A</v>
          </cell>
          <cell r="BV290" t="e">
            <v>#N/A</v>
          </cell>
          <cell r="BW290" t="e">
            <v>#N/A</v>
          </cell>
          <cell r="BX290" t="e">
            <v>#N/A</v>
          </cell>
          <cell r="BY290" t="e">
            <v>#N/A</v>
          </cell>
          <cell r="BZ290" t="e">
            <v>#N/A</v>
          </cell>
          <cell r="CA290" t="str">
            <v/>
          </cell>
        </row>
        <row r="291">
          <cell r="AT291" t="e">
            <v>#N/A</v>
          </cell>
          <cell r="AZ291" t="e">
            <v>#N/A</v>
          </cell>
          <cell r="BA291" t="e">
            <v>#DIV/0!</v>
          </cell>
          <cell r="BB291" t="e">
            <v>#N/A</v>
          </cell>
          <cell r="BC291" t="str">
            <v/>
          </cell>
          <cell r="BD291" t="e">
            <v>#N/A</v>
          </cell>
          <cell r="BF291" t="e">
            <v>#N/A</v>
          </cell>
          <cell r="BN291" t="e">
            <v>#DIV/0!</v>
          </cell>
          <cell r="BQ291" t="str">
            <v/>
          </cell>
          <cell r="BT291" t="e">
            <v>#N/A</v>
          </cell>
          <cell r="BU291" t="e">
            <v>#N/A</v>
          </cell>
          <cell r="BV291" t="e">
            <v>#N/A</v>
          </cell>
          <cell r="BW291" t="e">
            <v>#N/A</v>
          </cell>
          <cell r="BX291" t="e">
            <v>#N/A</v>
          </cell>
          <cell r="BY291" t="e">
            <v>#N/A</v>
          </cell>
          <cell r="BZ291" t="e">
            <v>#N/A</v>
          </cell>
          <cell r="CA291" t="str">
            <v/>
          </cell>
        </row>
        <row r="292">
          <cell r="AT292" t="e">
            <v>#N/A</v>
          </cell>
          <cell r="AZ292" t="e">
            <v>#N/A</v>
          </cell>
          <cell r="BA292" t="e">
            <v>#DIV/0!</v>
          </cell>
          <cell r="BB292" t="e">
            <v>#N/A</v>
          </cell>
          <cell r="BC292" t="str">
            <v/>
          </cell>
          <cell r="BD292" t="e">
            <v>#N/A</v>
          </cell>
          <cell r="BF292" t="e">
            <v>#N/A</v>
          </cell>
          <cell r="BN292" t="e">
            <v>#DIV/0!</v>
          </cell>
          <cell r="BQ292" t="str">
            <v/>
          </cell>
          <cell r="BT292" t="e">
            <v>#N/A</v>
          </cell>
          <cell r="BU292" t="e">
            <v>#N/A</v>
          </cell>
          <cell r="BV292" t="e">
            <v>#N/A</v>
          </cell>
          <cell r="BW292" t="e">
            <v>#N/A</v>
          </cell>
          <cell r="BX292" t="e">
            <v>#N/A</v>
          </cell>
          <cell r="BY292" t="e">
            <v>#N/A</v>
          </cell>
          <cell r="BZ292" t="e">
            <v>#N/A</v>
          </cell>
          <cell r="CA292" t="str">
            <v/>
          </cell>
        </row>
        <row r="293">
          <cell r="AT293" t="e">
            <v>#N/A</v>
          </cell>
          <cell r="AZ293" t="e">
            <v>#N/A</v>
          </cell>
          <cell r="BA293" t="e">
            <v>#DIV/0!</v>
          </cell>
          <cell r="BB293" t="e">
            <v>#N/A</v>
          </cell>
          <cell r="BC293" t="str">
            <v/>
          </cell>
          <cell r="BD293" t="e">
            <v>#N/A</v>
          </cell>
          <cell r="BF293" t="e">
            <v>#N/A</v>
          </cell>
          <cell r="BN293" t="e">
            <v>#DIV/0!</v>
          </cell>
          <cell r="BQ293" t="str">
            <v/>
          </cell>
          <cell r="BT293" t="e">
            <v>#N/A</v>
          </cell>
          <cell r="BU293" t="e">
            <v>#N/A</v>
          </cell>
          <cell r="BV293" t="e">
            <v>#N/A</v>
          </cell>
          <cell r="BW293" t="e">
            <v>#N/A</v>
          </cell>
          <cell r="BX293" t="e">
            <v>#N/A</v>
          </cell>
          <cell r="BY293" t="e">
            <v>#N/A</v>
          </cell>
          <cell r="BZ293" t="e">
            <v>#N/A</v>
          </cell>
          <cell r="CA293" t="str">
            <v/>
          </cell>
        </row>
        <row r="294">
          <cell r="AT294" t="e">
            <v>#N/A</v>
          </cell>
          <cell r="AZ294" t="e">
            <v>#N/A</v>
          </cell>
          <cell r="BA294" t="e">
            <v>#DIV/0!</v>
          </cell>
          <cell r="BB294" t="e">
            <v>#N/A</v>
          </cell>
          <cell r="BC294" t="str">
            <v/>
          </cell>
          <cell r="BD294" t="e">
            <v>#N/A</v>
          </cell>
          <cell r="BF294" t="e">
            <v>#N/A</v>
          </cell>
          <cell r="BN294" t="e">
            <v>#DIV/0!</v>
          </cell>
          <cell r="BQ294" t="str">
            <v/>
          </cell>
          <cell r="BT294" t="e">
            <v>#N/A</v>
          </cell>
          <cell r="BU294" t="e">
            <v>#N/A</v>
          </cell>
          <cell r="BV294" t="e">
            <v>#N/A</v>
          </cell>
          <cell r="BW294" t="e">
            <v>#N/A</v>
          </cell>
          <cell r="BX294" t="e">
            <v>#N/A</v>
          </cell>
          <cell r="BY294" t="e">
            <v>#N/A</v>
          </cell>
          <cell r="BZ294" t="e">
            <v>#N/A</v>
          </cell>
          <cell r="CA294" t="str">
            <v/>
          </cell>
        </row>
        <row r="295">
          <cell r="AT295" t="e">
            <v>#N/A</v>
          </cell>
          <cell r="AZ295" t="e">
            <v>#N/A</v>
          </cell>
          <cell r="BA295" t="e">
            <v>#DIV/0!</v>
          </cell>
          <cell r="BB295" t="e">
            <v>#N/A</v>
          </cell>
          <cell r="BC295" t="str">
            <v/>
          </cell>
          <cell r="BD295" t="e">
            <v>#N/A</v>
          </cell>
          <cell r="BF295" t="e">
            <v>#N/A</v>
          </cell>
          <cell r="BN295" t="e">
            <v>#DIV/0!</v>
          </cell>
          <cell r="BQ295" t="str">
            <v/>
          </cell>
          <cell r="BT295" t="e">
            <v>#N/A</v>
          </cell>
          <cell r="BU295" t="e">
            <v>#N/A</v>
          </cell>
          <cell r="BV295" t="e">
            <v>#N/A</v>
          </cell>
          <cell r="BW295" t="e">
            <v>#N/A</v>
          </cell>
          <cell r="BX295" t="e">
            <v>#N/A</v>
          </cell>
          <cell r="BY295" t="e">
            <v>#N/A</v>
          </cell>
          <cell r="BZ295" t="e">
            <v>#N/A</v>
          </cell>
          <cell r="CA295" t="str">
            <v/>
          </cell>
        </row>
        <row r="296">
          <cell r="AT296" t="e">
            <v>#N/A</v>
          </cell>
          <cell r="AZ296" t="e">
            <v>#N/A</v>
          </cell>
          <cell r="BA296" t="e">
            <v>#DIV/0!</v>
          </cell>
          <cell r="BB296" t="e">
            <v>#N/A</v>
          </cell>
          <cell r="BC296" t="str">
            <v/>
          </cell>
          <cell r="BD296" t="e">
            <v>#N/A</v>
          </cell>
          <cell r="BF296" t="e">
            <v>#N/A</v>
          </cell>
          <cell r="BN296" t="e">
            <v>#DIV/0!</v>
          </cell>
          <cell r="BQ296" t="str">
            <v/>
          </cell>
          <cell r="BT296" t="e">
            <v>#N/A</v>
          </cell>
          <cell r="BU296" t="e">
            <v>#N/A</v>
          </cell>
          <cell r="BV296" t="e">
            <v>#N/A</v>
          </cell>
          <cell r="BW296" t="e">
            <v>#N/A</v>
          </cell>
          <cell r="BX296" t="e">
            <v>#N/A</v>
          </cell>
          <cell r="BY296" t="e">
            <v>#N/A</v>
          </cell>
          <cell r="BZ296" t="e">
            <v>#N/A</v>
          </cell>
          <cell r="CA296" t="str">
            <v/>
          </cell>
        </row>
        <row r="297">
          <cell r="AT297" t="e">
            <v>#N/A</v>
          </cell>
          <cell r="AZ297" t="e">
            <v>#N/A</v>
          </cell>
          <cell r="BA297" t="e">
            <v>#DIV/0!</v>
          </cell>
          <cell r="BB297" t="e">
            <v>#N/A</v>
          </cell>
          <cell r="BC297" t="str">
            <v/>
          </cell>
          <cell r="BD297" t="e">
            <v>#N/A</v>
          </cell>
          <cell r="BF297" t="e">
            <v>#N/A</v>
          </cell>
          <cell r="BN297" t="e">
            <v>#DIV/0!</v>
          </cell>
          <cell r="BQ297" t="str">
            <v/>
          </cell>
          <cell r="BT297" t="e">
            <v>#N/A</v>
          </cell>
          <cell r="BU297" t="e">
            <v>#N/A</v>
          </cell>
          <cell r="BV297" t="e">
            <v>#N/A</v>
          </cell>
          <cell r="BW297" t="e">
            <v>#N/A</v>
          </cell>
          <cell r="BX297" t="e">
            <v>#N/A</v>
          </cell>
          <cell r="BY297" t="e">
            <v>#N/A</v>
          </cell>
          <cell r="BZ297" t="e">
            <v>#N/A</v>
          </cell>
          <cell r="CA297" t="str">
            <v/>
          </cell>
        </row>
        <row r="298">
          <cell r="AT298" t="e">
            <v>#N/A</v>
          </cell>
          <cell r="AZ298" t="e">
            <v>#N/A</v>
          </cell>
          <cell r="BA298" t="e">
            <v>#DIV/0!</v>
          </cell>
          <cell r="BB298" t="e">
            <v>#N/A</v>
          </cell>
          <cell r="BC298" t="str">
            <v/>
          </cell>
          <cell r="BD298" t="e">
            <v>#N/A</v>
          </cell>
          <cell r="BF298" t="e">
            <v>#N/A</v>
          </cell>
          <cell r="BN298" t="e">
            <v>#DIV/0!</v>
          </cell>
          <cell r="BQ298" t="str">
            <v/>
          </cell>
          <cell r="BT298" t="e">
            <v>#N/A</v>
          </cell>
          <cell r="BU298" t="e">
            <v>#N/A</v>
          </cell>
          <cell r="BV298" t="e">
            <v>#N/A</v>
          </cell>
          <cell r="BW298" t="e">
            <v>#N/A</v>
          </cell>
          <cell r="BX298" t="e">
            <v>#N/A</v>
          </cell>
          <cell r="BY298" t="e">
            <v>#N/A</v>
          </cell>
          <cell r="BZ298" t="e">
            <v>#N/A</v>
          </cell>
          <cell r="CA298" t="str">
            <v/>
          </cell>
        </row>
        <row r="299">
          <cell r="AT299" t="e">
            <v>#N/A</v>
          </cell>
          <cell r="AZ299" t="e">
            <v>#N/A</v>
          </cell>
          <cell r="BA299" t="e">
            <v>#DIV/0!</v>
          </cell>
          <cell r="BB299" t="e">
            <v>#N/A</v>
          </cell>
          <cell r="BC299" t="str">
            <v/>
          </cell>
          <cell r="BD299" t="e">
            <v>#N/A</v>
          </cell>
          <cell r="BF299" t="e">
            <v>#N/A</v>
          </cell>
          <cell r="BN299" t="e">
            <v>#DIV/0!</v>
          </cell>
          <cell r="BQ299" t="str">
            <v/>
          </cell>
          <cell r="BT299" t="e">
            <v>#N/A</v>
          </cell>
          <cell r="BU299" t="e">
            <v>#N/A</v>
          </cell>
          <cell r="BV299" t="e">
            <v>#N/A</v>
          </cell>
          <cell r="BW299" t="e">
            <v>#N/A</v>
          </cell>
          <cell r="BX299" t="e">
            <v>#N/A</v>
          </cell>
          <cell r="BY299" t="e">
            <v>#N/A</v>
          </cell>
          <cell r="BZ299" t="e">
            <v>#N/A</v>
          </cell>
          <cell r="CA299" t="str">
            <v/>
          </cell>
        </row>
        <row r="300">
          <cell r="AT300" t="e">
            <v>#N/A</v>
          </cell>
          <cell r="AZ300" t="e">
            <v>#N/A</v>
          </cell>
          <cell r="BA300" t="e">
            <v>#DIV/0!</v>
          </cell>
          <cell r="BB300" t="e">
            <v>#N/A</v>
          </cell>
          <cell r="BC300" t="str">
            <v/>
          </cell>
          <cell r="BD300" t="e">
            <v>#N/A</v>
          </cell>
          <cell r="BF300" t="e">
            <v>#N/A</v>
          </cell>
          <cell r="BN300" t="e">
            <v>#DIV/0!</v>
          </cell>
          <cell r="BQ300" t="str">
            <v/>
          </cell>
          <cell r="BT300" t="e">
            <v>#N/A</v>
          </cell>
          <cell r="BU300" t="e">
            <v>#N/A</v>
          </cell>
          <cell r="BV300" t="e">
            <v>#N/A</v>
          </cell>
          <cell r="BW300" t="e">
            <v>#N/A</v>
          </cell>
          <cell r="BX300" t="e">
            <v>#N/A</v>
          </cell>
          <cell r="BY300" t="e">
            <v>#N/A</v>
          </cell>
          <cell r="BZ300" t="e">
            <v>#N/A</v>
          </cell>
          <cell r="CA300" t="str">
            <v/>
          </cell>
        </row>
        <row r="301">
          <cell r="AT301" t="e">
            <v>#N/A</v>
          </cell>
          <cell r="AZ301" t="e">
            <v>#N/A</v>
          </cell>
          <cell r="BA301" t="e">
            <v>#DIV/0!</v>
          </cell>
          <cell r="BB301" t="e">
            <v>#N/A</v>
          </cell>
          <cell r="BC301" t="str">
            <v/>
          </cell>
          <cell r="BD301" t="e">
            <v>#N/A</v>
          </cell>
          <cell r="BF301" t="e">
            <v>#N/A</v>
          </cell>
          <cell r="BN301" t="e">
            <v>#DIV/0!</v>
          </cell>
          <cell r="BQ301" t="str">
            <v/>
          </cell>
          <cell r="BT301" t="e">
            <v>#N/A</v>
          </cell>
          <cell r="BU301" t="e">
            <v>#N/A</v>
          </cell>
          <cell r="BV301" t="e">
            <v>#N/A</v>
          </cell>
          <cell r="BW301" t="e">
            <v>#N/A</v>
          </cell>
          <cell r="BX301" t="e">
            <v>#N/A</v>
          </cell>
          <cell r="BY301" t="e">
            <v>#N/A</v>
          </cell>
          <cell r="BZ301" t="e">
            <v>#N/A</v>
          </cell>
          <cell r="CA301" t="str">
            <v/>
          </cell>
        </row>
        <row r="302">
          <cell r="AT302" t="e">
            <v>#N/A</v>
          </cell>
          <cell r="AZ302" t="e">
            <v>#N/A</v>
          </cell>
          <cell r="BA302" t="e">
            <v>#DIV/0!</v>
          </cell>
          <cell r="BB302" t="e">
            <v>#N/A</v>
          </cell>
          <cell r="BC302" t="str">
            <v/>
          </cell>
          <cell r="BD302" t="e">
            <v>#N/A</v>
          </cell>
          <cell r="BF302" t="e">
            <v>#N/A</v>
          </cell>
          <cell r="BN302" t="e">
            <v>#DIV/0!</v>
          </cell>
          <cell r="BQ302" t="str">
            <v/>
          </cell>
          <cell r="BT302" t="e">
            <v>#N/A</v>
          </cell>
          <cell r="BU302" t="e">
            <v>#N/A</v>
          </cell>
          <cell r="BV302" t="e">
            <v>#N/A</v>
          </cell>
          <cell r="BW302" t="e">
            <v>#N/A</v>
          </cell>
          <cell r="BX302" t="e">
            <v>#N/A</v>
          </cell>
          <cell r="BY302" t="e">
            <v>#N/A</v>
          </cell>
          <cell r="BZ302" t="e">
            <v>#N/A</v>
          </cell>
          <cell r="CA302" t="str">
            <v/>
          </cell>
        </row>
        <row r="303">
          <cell r="AT303" t="e">
            <v>#N/A</v>
          </cell>
          <cell r="AZ303" t="e">
            <v>#N/A</v>
          </cell>
          <cell r="BA303" t="e">
            <v>#DIV/0!</v>
          </cell>
          <cell r="BB303" t="e">
            <v>#N/A</v>
          </cell>
          <cell r="BC303" t="str">
            <v/>
          </cell>
          <cell r="BD303" t="e">
            <v>#N/A</v>
          </cell>
          <cell r="BF303" t="e">
            <v>#N/A</v>
          </cell>
          <cell r="BN303" t="e">
            <v>#DIV/0!</v>
          </cell>
          <cell r="BQ303" t="str">
            <v/>
          </cell>
          <cell r="BT303" t="e">
            <v>#N/A</v>
          </cell>
          <cell r="BU303" t="e">
            <v>#N/A</v>
          </cell>
          <cell r="BV303" t="e">
            <v>#N/A</v>
          </cell>
          <cell r="BW303" t="e">
            <v>#N/A</v>
          </cell>
          <cell r="BX303" t="e">
            <v>#N/A</v>
          </cell>
          <cell r="BY303" t="e">
            <v>#N/A</v>
          </cell>
          <cell r="BZ303" t="e">
            <v>#N/A</v>
          </cell>
          <cell r="CA303" t="str">
            <v/>
          </cell>
        </row>
        <row r="304">
          <cell r="AT304" t="e">
            <v>#N/A</v>
          </cell>
          <cell r="AZ304" t="e">
            <v>#N/A</v>
          </cell>
          <cell r="BA304" t="e">
            <v>#DIV/0!</v>
          </cell>
          <cell r="BB304" t="e">
            <v>#N/A</v>
          </cell>
          <cell r="BC304" t="str">
            <v/>
          </cell>
          <cell r="BD304" t="e">
            <v>#N/A</v>
          </cell>
          <cell r="BF304" t="e">
            <v>#N/A</v>
          </cell>
          <cell r="BN304" t="e">
            <v>#DIV/0!</v>
          </cell>
          <cell r="BQ304" t="str">
            <v/>
          </cell>
          <cell r="BT304" t="e">
            <v>#N/A</v>
          </cell>
          <cell r="BU304" t="e">
            <v>#N/A</v>
          </cell>
          <cell r="BV304" t="e">
            <v>#N/A</v>
          </cell>
          <cell r="BW304" t="e">
            <v>#N/A</v>
          </cell>
          <cell r="BX304" t="e">
            <v>#N/A</v>
          </cell>
          <cell r="BY304" t="e">
            <v>#N/A</v>
          </cell>
          <cell r="BZ304" t="e">
            <v>#N/A</v>
          </cell>
          <cell r="CA304" t="str">
            <v/>
          </cell>
        </row>
        <row r="305">
          <cell r="AT305" t="e">
            <v>#N/A</v>
          </cell>
          <cell r="AZ305" t="e">
            <v>#N/A</v>
          </cell>
          <cell r="BA305" t="e">
            <v>#DIV/0!</v>
          </cell>
          <cell r="BB305" t="e">
            <v>#N/A</v>
          </cell>
          <cell r="BC305" t="str">
            <v/>
          </cell>
          <cell r="BD305" t="e">
            <v>#N/A</v>
          </cell>
          <cell r="BF305" t="e">
            <v>#N/A</v>
          </cell>
          <cell r="BN305" t="e">
            <v>#DIV/0!</v>
          </cell>
          <cell r="BQ305" t="str">
            <v/>
          </cell>
          <cell r="BT305" t="e">
            <v>#N/A</v>
          </cell>
          <cell r="BU305" t="e">
            <v>#N/A</v>
          </cell>
          <cell r="BV305" t="e">
            <v>#N/A</v>
          </cell>
          <cell r="BW305" t="e">
            <v>#N/A</v>
          </cell>
          <cell r="BX305" t="e">
            <v>#N/A</v>
          </cell>
          <cell r="BY305" t="e">
            <v>#N/A</v>
          </cell>
          <cell r="BZ305" t="e">
            <v>#N/A</v>
          </cell>
          <cell r="CA305" t="str">
            <v/>
          </cell>
        </row>
        <row r="306">
          <cell r="AT306" t="e">
            <v>#N/A</v>
          </cell>
          <cell r="AZ306" t="e">
            <v>#N/A</v>
          </cell>
          <cell r="BA306" t="e">
            <v>#DIV/0!</v>
          </cell>
          <cell r="BB306" t="e">
            <v>#N/A</v>
          </cell>
          <cell r="BC306" t="str">
            <v/>
          </cell>
          <cell r="BD306" t="e">
            <v>#N/A</v>
          </cell>
          <cell r="BF306" t="e">
            <v>#N/A</v>
          </cell>
          <cell r="BN306" t="e">
            <v>#DIV/0!</v>
          </cell>
          <cell r="BQ306" t="str">
            <v/>
          </cell>
          <cell r="BT306" t="e">
            <v>#N/A</v>
          </cell>
          <cell r="BU306" t="e">
            <v>#N/A</v>
          </cell>
          <cell r="BV306" t="e">
            <v>#N/A</v>
          </cell>
          <cell r="BW306" t="e">
            <v>#N/A</v>
          </cell>
          <cell r="BX306" t="e">
            <v>#N/A</v>
          </cell>
          <cell r="BY306" t="e">
            <v>#N/A</v>
          </cell>
          <cell r="BZ306" t="e">
            <v>#N/A</v>
          </cell>
          <cell r="CA306" t="str">
            <v/>
          </cell>
        </row>
        <row r="307">
          <cell r="AT307" t="e">
            <v>#N/A</v>
          </cell>
          <cell r="AZ307" t="e">
            <v>#N/A</v>
          </cell>
          <cell r="BA307" t="e">
            <v>#DIV/0!</v>
          </cell>
          <cell r="BB307" t="e">
            <v>#N/A</v>
          </cell>
          <cell r="BC307" t="str">
            <v/>
          </cell>
          <cell r="BD307" t="e">
            <v>#N/A</v>
          </cell>
          <cell r="BF307" t="e">
            <v>#N/A</v>
          </cell>
          <cell r="BN307" t="e">
            <v>#DIV/0!</v>
          </cell>
          <cell r="BQ307" t="str">
            <v/>
          </cell>
          <cell r="BT307" t="e">
            <v>#N/A</v>
          </cell>
          <cell r="BU307" t="e">
            <v>#N/A</v>
          </cell>
          <cell r="BV307" t="e">
            <v>#N/A</v>
          </cell>
          <cell r="BW307" t="e">
            <v>#N/A</v>
          </cell>
          <cell r="BX307" t="e">
            <v>#N/A</v>
          </cell>
          <cell r="BY307" t="e">
            <v>#N/A</v>
          </cell>
          <cell r="BZ307" t="e">
            <v>#N/A</v>
          </cell>
          <cell r="CA307" t="str">
            <v/>
          </cell>
        </row>
        <row r="308">
          <cell r="AT308" t="e">
            <v>#N/A</v>
          </cell>
          <cell r="AZ308" t="e">
            <v>#N/A</v>
          </cell>
          <cell r="BA308" t="e">
            <v>#DIV/0!</v>
          </cell>
          <cell r="BB308" t="e">
            <v>#N/A</v>
          </cell>
          <cell r="BC308" t="str">
            <v/>
          </cell>
          <cell r="BD308" t="e">
            <v>#N/A</v>
          </cell>
          <cell r="BF308" t="e">
            <v>#N/A</v>
          </cell>
          <cell r="BN308" t="e">
            <v>#DIV/0!</v>
          </cell>
          <cell r="BQ308" t="str">
            <v/>
          </cell>
          <cell r="BT308" t="e">
            <v>#N/A</v>
          </cell>
          <cell r="BU308" t="e">
            <v>#N/A</v>
          </cell>
          <cell r="BV308" t="e">
            <v>#N/A</v>
          </cell>
          <cell r="BW308" t="e">
            <v>#N/A</v>
          </cell>
          <cell r="BX308" t="e">
            <v>#N/A</v>
          </cell>
          <cell r="BY308" t="e">
            <v>#N/A</v>
          </cell>
          <cell r="BZ308" t="e">
            <v>#N/A</v>
          </cell>
          <cell r="CA308" t="str">
            <v/>
          </cell>
        </row>
        <row r="309">
          <cell r="AT309" t="e">
            <v>#N/A</v>
          </cell>
          <cell r="AZ309" t="e">
            <v>#N/A</v>
          </cell>
          <cell r="BA309" t="e">
            <v>#DIV/0!</v>
          </cell>
          <cell r="BB309" t="e">
            <v>#N/A</v>
          </cell>
          <cell r="BC309" t="str">
            <v/>
          </cell>
          <cell r="BD309" t="e">
            <v>#N/A</v>
          </cell>
          <cell r="BF309" t="e">
            <v>#N/A</v>
          </cell>
          <cell r="BN309" t="e">
            <v>#DIV/0!</v>
          </cell>
          <cell r="BQ309" t="str">
            <v/>
          </cell>
          <cell r="BT309" t="e">
            <v>#N/A</v>
          </cell>
          <cell r="BU309" t="e">
            <v>#N/A</v>
          </cell>
          <cell r="BV309" t="e">
            <v>#N/A</v>
          </cell>
          <cell r="BW309" t="e">
            <v>#N/A</v>
          </cell>
          <cell r="BX309" t="e">
            <v>#N/A</v>
          </cell>
          <cell r="BY309" t="e">
            <v>#N/A</v>
          </cell>
          <cell r="BZ309" t="e">
            <v>#N/A</v>
          </cell>
          <cell r="CA309" t="str">
            <v/>
          </cell>
        </row>
        <row r="310">
          <cell r="AT310" t="e">
            <v>#N/A</v>
          </cell>
          <cell r="AZ310" t="e">
            <v>#N/A</v>
          </cell>
          <cell r="BA310" t="e">
            <v>#DIV/0!</v>
          </cell>
          <cell r="BB310" t="e">
            <v>#N/A</v>
          </cell>
          <cell r="BC310" t="str">
            <v/>
          </cell>
          <cell r="BD310" t="e">
            <v>#N/A</v>
          </cell>
          <cell r="BF310" t="e">
            <v>#N/A</v>
          </cell>
          <cell r="BN310" t="e">
            <v>#DIV/0!</v>
          </cell>
          <cell r="BQ310" t="str">
            <v/>
          </cell>
          <cell r="BT310" t="e">
            <v>#N/A</v>
          </cell>
          <cell r="BU310" t="e">
            <v>#N/A</v>
          </cell>
          <cell r="BV310" t="e">
            <v>#N/A</v>
          </cell>
          <cell r="BW310" t="e">
            <v>#N/A</v>
          </cell>
          <cell r="BX310" t="e">
            <v>#N/A</v>
          </cell>
          <cell r="BY310" t="e">
            <v>#N/A</v>
          </cell>
          <cell r="BZ310" t="e">
            <v>#N/A</v>
          </cell>
          <cell r="CA310" t="str">
            <v/>
          </cell>
        </row>
        <row r="311">
          <cell r="AT311" t="e">
            <v>#N/A</v>
          </cell>
          <cell r="AZ311" t="e">
            <v>#REF!</v>
          </cell>
          <cell r="BA311" t="e">
            <v>#DIV/0!</v>
          </cell>
          <cell r="BB311" t="e">
            <v>#N/A</v>
          </cell>
          <cell r="BC311" t="str">
            <v/>
          </cell>
          <cell r="BD311" t="e">
            <v>#REF!</v>
          </cell>
          <cell r="BN311" t="e">
            <v>#DIV/0!</v>
          </cell>
          <cell r="BQ311" t="str">
            <v/>
          </cell>
          <cell r="BT311" t="e">
            <v>#N/A</v>
          </cell>
          <cell r="BU311" t="e">
            <v>#N/A</v>
          </cell>
          <cell r="BV311" t="e">
            <v>#N/A</v>
          </cell>
          <cell r="BW311" t="e">
            <v>#N/A</v>
          </cell>
          <cell r="BX311" t="e">
            <v>#N/A</v>
          </cell>
          <cell r="BY311" t="e">
            <v>#N/A</v>
          </cell>
          <cell r="BZ311" t="e">
            <v>#N/A</v>
          </cell>
          <cell r="CA311" t="str">
            <v/>
          </cell>
        </row>
        <row r="312">
          <cell r="AT312" t="e">
            <v>#N/A</v>
          </cell>
          <cell r="AZ312" t="e">
            <v>#REF!</v>
          </cell>
          <cell r="BA312" t="e">
            <v>#DIV/0!</v>
          </cell>
          <cell r="BB312" t="e">
            <v>#N/A</v>
          </cell>
          <cell r="BC312" t="str">
            <v/>
          </cell>
          <cell r="BD312" t="e">
            <v>#REF!</v>
          </cell>
          <cell r="BN312" t="e">
            <v>#DIV/0!</v>
          </cell>
          <cell r="BQ312" t="str">
            <v/>
          </cell>
          <cell r="BT312" t="e">
            <v>#N/A</v>
          </cell>
          <cell r="BU312" t="e">
            <v>#N/A</v>
          </cell>
          <cell r="BV312" t="e">
            <v>#N/A</v>
          </cell>
          <cell r="BW312" t="e">
            <v>#N/A</v>
          </cell>
          <cell r="BX312" t="e">
            <v>#N/A</v>
          </cell>
          <cell r="BY312" t="e">
            <v>#N/A</v>
          </cell>
          <cell r="BZ312" t="e">
            <v>#N/A</v>
          </cell>
          <cell r="CA312" t="str">
            <v/>
          </cell>
        </row>
        <row r="313">
          <cell r="AT313" t="e">
            <v>#N/A</v>
          </cell>
          <cell r="AZ313" t="e">
            <v>#REF!</v>
          </cell>
          <cell r="BA313" t="e">
            <v>#DIV/0!</v>
          </cell>
          <cell r="BB313" t="e">
            <v>#N/A</v>
          </cell>
          <cell r="BC313" t="str">
            <v/>
          </cell>
          <cell r="BD313" t="e">
            <v>#REF!</v>
          </cell>
          <cell r="BN313" t="e">
            <v>#DIV/0!</v>
          </cell>
          <cell r="BQ313" t="str">
            <v/>
          </cell>
          <cell r="BT313" t="e">
            <v>#N/A</v>
          </cell>
          <cell r="BU313" t="e">
            <v>#N/A</v>
          </cell>
          <cell r="BV313" t="e">
            <v>#N/A</v>
          </cell>
          <cell r="BW313" t="e">
            <v>#N/A</v>
          </cell>
          <cell r="BX313" t="e">
            <v>#N/A</v>
          </cell>
          <cell r="BY313" t="e">
            <v>#N/A</v>
          </cell>
          <cell r="BZ313" t="e">
            <v>#N/A</v>
          </cell>
          <cell r="CA313" t="str">
            <v/>
          </cell>
        </row>
        <row r="314">
          <cell r="AT314" t="e">
            <v>#N/A</v>
          </cell>
          <cell r="AZ314" t="e">
            <v>#REF!</v>
          </cell>
          <cell r="BA314" t="e">
            <v>#DIV/0!</v>
          </cell>
          <cell r="BB314" t="e">
            <v>#N/A</v>
          </cell>
          <cell r="BC314" t="str">
            <v/>
          </cell>
          <cell r="BD314" t="e">
            <v>#REF!</v>
          </cell>
          <cell r="BN314" t="e">
            <v>#DIV/0!</v>
          </cell>
          <cell r="BQ314" t="str">
            <v/>
          </cell>
          <cell r="BT314" t="e">
            <v>#N/A</v>
          </cell>
          <cell r="BU314" t="e">
            <v>#N/A</v>
          </cell>
          <cell r="BV314" t="e">
            <v>#N/A</v>
          </cell>
          <cell r="BW314" t="e">
            <v>#N/A</v>
          </cell>
          <cell r="BX314" t="e">
            <v>#N/A</v>
          </cell>
          <cell r="BY314" t="e">
            <v>#N/A</v>
          </cell>
          <cell r="BZ314" t="e">
            <v>#N/A</v>
          </cell>
          <cell r="CA314" t="str">
            <v/>
          </cell>
        </row>
        <row r="315">
          <cell r="AT315" t="e">
            <v>#N/A</v>
          </cell>
          <cell r="AZ315" t="e">
            <v>#REF!</v>
          </cell>
          <cell r="BA315" t="e">
            <v>#DIV/0!</v>
          </cell>
          <cell r="BB315" t="e">
            <v>#N/A</v>
          </cell>
          <cell r="BC315" t="str">
            <v/>
          </cell>
          <cell r="BD315" t="e">
            <v>#REF!</v>
          </cell>
          <cell r="BN315" t="e">
            <v>#DIV/0!</v>
          </cell>
          <cell r="BQ315" t="str">
            <v/>
          </cell>
          <cell r="BT315" t="e">
            <v>#N/A</v>
          </cell>
          <cell r="BU315" t="e">
            <v>#N/A</v>
          </cell>
          <cell r="BV315" t="e">
            <v>#N/A</v>
          </cell>
          <cell r="BW315" t="e">
            <v>#N/A</v>
          </cell>
          <cell r="BX315" t="e">
            <v>#N/A</v>
          </cell>
          <cell r="BY315" t="e">
            <v>#N/A</v>
          </cell>
          <cell r="BZ315" t="e">
            <v>#N/A</v>
          </cell>
          <cell r="CA315" t="str">
            <v/>
          </cell>
        </row>
        <row r="316">
          <cell r="AT316" t="e">
            <v>#N/A</v>
          </cell>
          <cell r="AZ316" t="e">
            <v>#REF!</v>
          </cell>
          <cell r="BA316" t="e">
            <v>#DIV/0!</v>
          </cell>
          <cell r="BB316" t="e">
            <v>#N/A</v>
          </cell>
          <cell r="BC316" t="str">
            <v/>
          </cell>
          <cell r="BD316" t="e">
            <v>#REF!</v>
          </cell>
          <cell r="BN316" t="e">
            <v>#DIV/0!</v>
          </cell>
          <cell r="BQ316" t="str">
            <v/>
          </cell>
          <cell r="BT316" t="e">
            <v>#N/A</v>
          </cell>
          <cell r="BU316" t="e">
            <v>#N/A</v>
          </cell>
          <cell r="BV316" t="e">
            <v>#N/A</v>
          </cell>
          <cell r="BW316" t="e">
            <v>#N/A</v>
          </cell>
          <cell r="BX316" t="e">
            <v>#N/A</v>
          </cell>
          <cell r="BY316" t="e">
            <v>#N/A</v>
          </cell>
          <cell r="BZ316" t="e">
            <v>#N/A</v>
          </cell>
          <cell r="CA316" t="str">
            <v/>
          </cell>
        </row>
        <row r="317">
          <cell r="AZ317" t="e">
            <v>#REF!</v>
          </cell>
          <cell r="BA317" t="e">
            <v>#DIV/0!</v>
          </cell>
          <cell r="BB317" t="e">
            <v>#N/A</v>
          </cell>
          <cell r="BC317" t="str">
            <v/>
          </cell>
          <cell r="BD317" t="e">
            <v>#REF!</v>
          </cell>
          <cell r="BN317" t="e">
            <v>#DIV/0!</v>
          </cell>
          <cell r="BQ317" t="str">
            <v/>
          </cell>
          <cell r="BT317" t="e">
            <v>#N/A</v>
          </cell>
          <cell r="BU317" t="e">
            <v>#N/A</v>
          </cell>
          <cell r="BV317" t="e">
            <v>#N/A</v>
          </cell>
          <cell r="BW317" t="e">
            <v>#N/A</v>
          </cell>
          <cell r="BX317" t="e">
            <v>#N/A</v>
          </cell>
          <cell r="BY317" t="e">
            <v>#N/A</v>
          </cell>
          <cell r="BZ317" t="e">
            <v>#N/A</v>
          </cell>
          <cell r="CA317" t="str">
            <v/>
          </cell>
        </row>
        <row r="318">
          <cell r="AZ318" t="e">
            <v>#REF!</v>
          </cell>
          <cell r="BA318" t="e">
            <v>#DIV/0!</v>
          </cell>
          <cell r="BB318" t="e">
            <v>#N/A</v>
          </cell>
          <cell r="BC318" t="str">
            <v/>
          </cell>
          <cell r="BD318" t="e">
            <v>#REF!</v>
          </cell>
          <cell r="BN318" t="e">
            <v>#DIV/0!</v>
          </cell>
          <cell r="BQ318" t="str">
            <v/>
          </cell>
          <cell r="BT318" t="e">
            <v>#N/A</v>
          </cell>
          <cell r="BU318" t="e">
            <v>#N/A</v>
          </cell>
          <cell r="BV318" t="e">
            <v>#N/A</v>
          </cell>
          <cell r="BW318" t="e">
            <v>#N/A</v>
          </cell>
          <cell r="BX318" t="e">
            <v>#N/A</v>
          </cell>
          <cell r="BY318" t="e">
            <v>#N/A</v>
          </cell>
          <cell r="BZ318" t="e">
            <v>#N/A</v>
          </cell>
          <cell r="CA318" t="str">
            <v/>
          </cell>
        </row>
        <row r="319">
          <cell r="AZ319" t="e">
            <v>#REF!</v>
          </cell>
          <cell r="BA319" t="e">
            <v>#DIV/0!</v>
          </cell>
          <cell r="BB319" t="e">
            <v>#N/A</v>
          </cell>
          <cell r="BC319" t="str">
            <v/>
          </cell>
          <cell r="BD319" t="e">
            <v>#REF!</v>
          </cell>
          <cell r="BN319" t="e">
            <v>#DIV/0!</v>
          </cell>
          <cell r="BQ319" t="str">
            <v/>
          </cell>
          <cell r="BT319" t="e">
            <v>#N/A</v>
          </cell>
          <cell r="BU319" t="e">
            <v>#N/A</v>
          </cell>
          <cell r="BV319" t="e">
            <v>#N/A</v>
          </cell>
          <cell r="BW319" t="e">
            <v>#N/A</v>
          </cell>
          <cell r="BX319" t="e">
            <v>#N/A</v>
          </cell>
          <cell r="BY319" t="e">
            <v>#N/A</v>
          </cell>
          <cell r="BZ319" t="e">
            <v>#N/A</v>
          </cell>
          <cell r="CA319" t="str">
            <v/>
          </cell>
        </row>
        <row r="320">
          <cell r="AZ320" t="e">
            <v>#REF!</v>
          </cell>
          <cell r="BA320" t="e">
            <v>#DIV/0!</v>
          </cell>
          <cell r="BB320" t="e">
            <v>#N/A</v>
          </cell>
          <cell r="BC320" t="str">
            <v/>
          </cell>
          <cell r="BD320" t="e">
            <v>#REF!</v>
          </cell>
          <cell r="BN320" t="e">
            <v>#DIV/0!</v>
          </cell>
          <cell r="BQ320" t="str">
            <v/>
          </cell>
          <cell r="BT320" t="e">
            <v>#N/A</v>
          </cell>
          <cell r="BU320" t="e">
            <v>#N/A</v>
          </cell>
          <cell r="BV320" t="e">
            <v>#N/A</v>
          </cell>
          <cell r="BW320" t="e">
            <v>#N/A</v>
          </cell>
          <cell r="BX320" t="e">
            <v>#N/A</v>
          </cell>
          <cell r="BY320" t="e">
            <v>#N/A</v>
          </cell>
          <cell r="BZ320" t="e">
            <v>#N/A</v>
          </cell>
          <cell r="CA320" t="str">
            <v/>
          </cell>
        </row>
        <row r="321">
          <cell r="AZ321" t="e">
            <v>#REF!</v>
          </cell>
          <cell r="BA321" t="e">
            <v>#DIV/0!</v>
          </cell>
          <cell r="BB321" t="e">
            <v>#N/A</v>
          </cell>
          <cell r="BC321" t="str">
            <v/>
          </cell>
          <cell r="BD321" t="e">
            <v>#REF!</v>
          </cell>
          <cell r="BN321" t="e">
            <v>#DIV/0!</v>
          </cell>
          <cell r="BQ321" t="str">
            <v/>
          </cell>
          <cell r="BT321" t="e">
            <v>#N/A</v>
          </cell>
          <cell r="BU321" t="e">
            <v>#N/A</v>
          </cell>
          <cell r="BV321" t="e">
            <v>#N/A</v>
          </cell>
          <cell r="BW321" t="e">
            <v>#N/A</v>
          </cell>
          <cell r="BX321" t="e">
            <v>#N/A</v>
          </cell>
          <cell r="BY321" t="e">
            <v>#N/A</v>
          </cell>
          <cell r="BZ321" t="e">
            <v>#N/A</v>
          </cell>
          <cell r="CA321" t="str">
            <v/>
          </cell>
        </row>
        <row r="322">
          <cell r="AZ322" t="e">
            <v>#REF!</v>
          </cell>
          <cell r="BA322" t="e">
            <v>#DIV/0!</v>
          </cell>
          <cell r="BB322" t="e">
            <v>#N/A</v>
          </cell>
          <cell r="BC322" t="str">
            <v/>
          </cell>
          <cell r="BD322" t="e">
            <v>#REF!</v>
          </cell>
          <cell r="BN322" t="e">
            <v>#DIV/0!</v>
          </cell>
          <cell r="BQ322" t="str">
            <v/>
          </cell>
          <cell r="BT322" t="e">
            <v>#N/A</v>
          </cell>
          <cell r="BU322" t="e">
            <v>#N/A</v>
          </cell>
          <cell r="BV322" t="e">
            <v>#N/A</v>
          </cell>
          <cell r="BW322" t="e">
            <v>#N/A</v>
          </cell>
          <cell r="BX322" t="e">
            <v>#N/A</v>
          </cell>
          <cell r="BY322" t="e">
            <v>#N/A</v>
          </cell>
          <cell r="BZ322" t="e">
            <v>#N/A</v>
          </cell>
          <cell r="CA322" t="str">
            <v/>
          </cell>
        </row>
        <row r="323">
          <cell r="AZ323" t="e">
            <v>#REF!</v>
          </cell>
          <cell r="BA323" t="e">
            <v>#DIV/0!</v>
          </cell>
          <cell r="BB323" t="e">
            <v>#N/A</v>
          </cell>
          <cell r="BC323" t="str">
            <v/>
          </cell>
          <cell r="BD323" t="e">
            <v>#REF!</v>
          </cell>
          <cell r="BN323" t="e">
            <v>#DIV/0!</v>
          </cell>
          <cell r="BT323" t="e">
            <v>#N/A</v>
          </cell>
          <cell r="BU323" t="e">
            <v>#N/A</v>
          </cell>
          <cell r="BV323" t="e">
            <v>#N/A</v>
          </cell>
          <cell r="BW323" t="e">
            <v>#N/A</v>
          </cell>
          <cell r="BX323" t="e">
            <v>#N/A</v>
          </cell>
          <cell r="BY323" t="e">
            <v>#N/A</v>
          </cell>
          <cell r="BZ323" t="e">
            <v>#N/A</v>
          </cell>
          <cell r="CA323" t="str">
            <v/>
          </cell>
        </row>
        <row r="324">
          <cell r="AZ324" t="e">
            <v>#REF!</v>
          </cell>
          <cell r="BA324" t="e">
            <v>#DIV/0!</v>
          </cell>
          <cell r="BB324" t="e">
            <v>#N/A</v>
          </cell>
          <cell r="BC324" t="str">
            <v/>
          </cell>
          <cell r="BD324" t="e">
            <v>#REF!</v>
          </cell>
          <cell r="BN324" t="e">
            <v>#DIV/0!</v>
          </cell>
          <cell r="BT324" t="e">
            <v>#N/A</v>
          </cell>
          <cell r="BU324" t="e">
            <v>#N/A</v>
          </cell>
          <cell r="BV324" t="e">
            <v>#N/A</v>
          </cell>
          <cell r="BW324" t="e">
            <v>#N/A</v>
          </cell>
          <cell r="BX324" t="e">
            <v>#N/A</v>
          </cell>
          <cell r="BY324" t="e">
            <v>#N/A</v>
          </cell>
          <cell r="BZ324" t="e">
            <v>#N/A</v>
          </cell>
          <cell r="CA324" t="str">
            <v/>
          </cell>
        </row>
        <row r="325">
          <cell r="AY325" t="e">
            <v>#N/A</v>
          </cell>
          <cell r="AZ325" t="e">
            <v>#REF!</v>
          </cell>
          <cell r="BA325" t="e">
            <v>#DIV/0!</v>
          </cell>
          <cell r="BB325" t="e">
            <v>#N/A</v>
          </cell>
          <cell r="BC325" t="str">
            <v/>
          </cell>
          <cell r="BD325" t="e">
            <v>#REF!</v>
          </cell>
          <cell r="BN325" t="e">
            <v>#DIV/0!</v>
          </cell>
          <cell r="BT325" t="e">
            <v>#N/A</v>
          </cell>
          <cell r="BU325" t="e">
            <v>#N/A</v>
          </cell>
          <cell r="BV325" t="e">
            <v>#N/A</v>
          </cell>
          <cell r="BW325" t="e">
            <v>#N/A</v>
          </cell>
          <cell r="BX325" t="e">
            <v>#N/A</v>
          </cell>
          <cell r="BY325" t="e">
            <v>#N/A</v>
          </cell>
          <cell r="BZ325" t="e">
            <v>#N/A</v>
          </cell>
          <cell r="CA325" t="str">
            <v/>
          </cell>
        </row>
        <row r="326">
          <cell r="AY326" t="e">
            <v>#N/A</v>
          </cell>
          <cell r="AZ326" t="e">
            <v>#REF!</v>
          </cell>
          <cell r="BA326" t="e">
            <v>#DIV/0!</v>
          </cell>
          <cell r="BB326" t="e">
            <v>#N/A</v>
          </cell>
          <cell r="BC326" t="str">
            <v/>
          </cell>
          <cell r="BD326" t="e">
            <v>#REF!</v>
          </cell>
          <cell r="BN326" t="e">
            <v>#DIV/0!</v>
          </cell>
          <cell r="BT326" t="e">
            <v>#N/A</v>
          </cell>
          <cell r="BU326" t="e">
            <v>#N/A</v>
          </cell>
          <cell r="BV326" t="e">
            <v>#N/A</v>
          </cell>
          <cell r="BW326" t="e">
            <v>#N/A</v>
          </cell>
          <cell r="BX326" t="e">
            <v>#N/A</v>
          </cell>
          <cell r="BY326" t="e">
            <v>#N/A</v>
          </cell>
          <cell r="BZ326" t="e">
            <v>#N/A</v>
          </cell>
          <cell r="CA326" t="str">
            <v/>
          </cell>
        </row>
        <row r="327">
          <cell r="AZ327" t="e">
            <v>#REF!</v>
          </cell>
          <cell r="BA327" t="e">
            <v>#DIV/0!</v>
          </cell>
          <cell r="BB327" t="e">
            <v>#N/A</v>
          </cell>
          <cell r="BC327" t="str">
            <v/>
          </cell>
          <cell r="BD327" t="e">
            <v>#REF!</v>
          </cell>
          <cell r="BN327" t="e">
            <v>#DIV/0!</v>
          </cell>
          <cell r="BT327" t="e">
            <v>#N/A</v>
          </cell>
          <cell r="BU327" t="e">
            <v>#N/A</v>
          </cell>
          <cell r="BV327" t="e">
            <v>#N/A</v>
          </cell>
          <cell r="BW327" t="e">
            <v>#N/A</v>
          </cell>
          <cell r="BX327" t="e">
            <v>#N/A</v>
          </cell>
          <cell r="BY327" t="e">
            <v>#N/A</v>
          </cell>
          <cell r="BZ327" t="e">
            <v>#N/A</v>
          </cell>
          <cell r="CA327" t="str">
            <v/>
          </cell>
        </row>
        <row r="328">
          <cell r="AZ328" t="e">
            <v>#REF!</v>
          </cell>
          <cell r="BA328" t="e">
            <v>#DIV/0!</v>
          </cell>
          <cell r="BB328" t="e">
            <v>#N/A</v>
          </cell>
          <cell r="BC328" t="str">
            <v/>
          </cell>
          <cell r="BD328" t="e">
            <v>#REF!</v>
          </cell>
          <cell r="BN328" t="e">
            <v>#DIV/0!</v>
          </cell>
          <cell r="BT328" t="e">
            <v>#N/A</v>
          </cell>
          <cell r="BU328" t="e">
            <v>#N/A</v>
          </cell>
          <cell r="BV328" t="e">
            <v>#N/A</v>
          </cell>
          <cell r="BW328" t="e">
            <v>#N/A</v>
          </cell>
          <cell r="BX328" t="e">
            <v>#N/A</v>
          </cell>
          <cell r="BY328" t="e">
            <v>#N/A</v>
          </cell>
          <cell r="BZ328" t="e">
            <v>#N/A</v>
          </cell>
          <cell r="CA328" t="str">
            <v/>
          </cell>
        </row>
        <row r="329">
          <cell r="AZ329" t="e">
            <v>#REF!</v>
          </cell>
          <cell r="BA329" t="e">
            <v>#DIV/0!</v>
          </cell>
          <cell r="BB329" t="e">
            <v>#N/A</v>
          </cell>
          <cell r="BC329" t="str">
            <v/>
          </cell>
          <cell r="BD329" t="e">
            <v>#REF!</v>
          </cell>
          <cell r="BN329" t="e">
            <v>#DIV/0!</v>
          </cell>
          <cell r="BT329" t="e">
            <v>#N/A</v>
          </cell>
          <cell r="BU329" t="e">
            <v>#N/A</v>
          </cell>
          <cell r="BV329" t="e">
            <v>#N/A</v>
          </cell>
          <cell r="BW329" t="e">
            <v>#N/A</v>
          </cell>
          <cell r="BX329" t="e">
            <v>#N/A</v>
          </cell>
          <cell r="BY329" t="e">
            <v>#N/A</v>
          </cell>
          <cell r="BZ329" t="e">
            <v>#N/A</v>
          </cell>
          <cell r="CA329" t="str">
            <v/>
          </cell>
        </row>
        <row r="330">
          <cell r="AZ330" t="e">
            <v>#REF!</v>
          </cell>
          <cell r="BA330" t="e">
            <v>#DIV/0!</v>
          </cell>
          <cell r="BB330" t="e">
            <v>#N/A</v>
          </cell>
          <cell r="BC330" t="str">
            <v/>
          </cell>
          <cell r="BD330" t="e">
            <v>#REF!</v>
          </cell>
          <cell r="BN330" t="e">
            <v>#DIV/0!</v>
          </cell>
          <cell r="BT330" t="e">
            <v>#N/A</v>
          </cell>
          <cell r="BU330" t="e">
            <v>#N/A</v>
          </cell>
          <cell r="BV330" t="e">
            <v>#N/A</v>
          </cell>
          <cell r="BW330" t="e">
            <v>#N/A</v>
          </cell>
          <cell r="BX330" t="e">
            <v>#N/A</v>
          </cell>
          <cell r="BY330" t="e">
            <v>#N/A</v>
          </cell>
          <cell r="BZ330" t="e">
            <v>#N/A</v>
          </cell>
          <cell r="CA330" t="str">
            <v/>
          </cell>
        </row>
        <row r="331">
          <cell r="AZ331" t="e">
            <v>#REF!</v>
          </cell>
          <cell r="BA331" t="e">
            <v>#DIV/0!</v>
          </cell>
          <cell r="BB331" t="e">
            <v>#N/A</v>
          </cell>
          <cell r="BC331" t="str">
            <v/>
          </cell>
          <cell r="BD331" t="e">
            <v>#REF!</v>
          </cell>
          <cell r="BN331" t="e">
            <v>#DIV/0!</v>
          </cell>
          <cell r="BT331" t="e">
            <v>#N/A</v>
          </cell>
          <cell r="BU331" t="e">
            <v>#N/A</v>
          </cell>
          <cell r="BV331" t="e">
            <v>#N/A</v>
          </cell>
          <cell r="BW331" t="e">
            <v>#N/A</v>
          </cell>
          <cell r="BX331" t="e">
            <v>#N/A</v>
          </cell>
          <cell r="BY331" t="e">
            <v>#N/A</v>
          </cell>
          <cell r="BZ331" t="e">
            <v>#N/A</v>
          </cell>
          <cell r="CA331" t="str">
            <v/>
          </cell>
        </row>
        <row r="332">
          <cell r="AZ332" t="e">
            <v>#REF!</v>
          </cell>
          <cell r="BA332" t="e">
            <v>#DIV/0!</v>
          </cell>
          <cell r="BB332" t="e">
            <v>#N/A</v>
          </cell>
          <cell r="BC332" t="str">
            <v/>
          </cell>
          <cell r="BD332" t="e">
            <v>#REF!</v>
          </cell>
          <cell r="BN332" t="e">
            <v>#DIV/0!</v>
          </cell>
          <cell r="BT332" t="e">
            <v>#N/A</v>
          </cell>
          <cell r="BU332" t="e">
            <v>#N/A</v>
          </cell>
          <cell r="BV332" t="e">
            <v>#N/A</v>
          </cell>
          <cell r="BW332" t="e">
            <v>#N/A</v>
          </cell>
          <cell r="BX332" t="e">
            <v>#N/A</v>
          </cell>
          <cell r="BY332" t="e">
            <v>#N/A</v>
          </cell>
          <cell r="BZ332" t="e">
            <v>#N/A</v>
          </cell>
          <cell r="CA332" t="str">
            <v/>
          </cell>
        </row>
        <row r="333">
          <cell r="AZ333" t="e">
            <v>#REF!</v>
          </cell>
          <cell r="BA333" t="e">
            <v>#DIV/0!</v>
          </cell>
          <cell r="BB333" t="e">
            <v>#N/A</v>
          </cell>
          <cell r="BC333" t="str">
            <v/>
          </cell>
          <cell r="BD333" t="e">
            <v>#REF!</v>
          </cell>
          <cell r="BN333" t="e">
            <v>#DIV/0!</v>
          </cell>
          <cell r="BT333" t="e">
            <v>#N/A</v>
          </cell>
          <cell r="BU333" t="e">
            <v>#N/A</v>
          </cell>
          <cell r="BV333" t="e">
            <v>#N/A</v>
          </cell>
          <cell r="BW333" t="e">
            <v>#N/A</v>
          </cell>
          <cell r="BX333" t="e">
            <v>#N/A</v>
          </cell>
          <cell r="BY333" t="e">
            <v>#N/A</v>
          </cell>
          <cell r="BZ333" t="e">
            <v>#N/A</v>
          </cell>
          <cell r="CA333" t="str">
            <v/>
          </cell>
        </row>
        <row r="334">
          <cell r="AZ334" t="e">
            <v>#REF!</v>
          </cell>
          <cell r="BA334" t="e">
            <v>#DIV/0!</v>
          </cell>
          <cell r="BB334" t="e">
            <v>#N/A</v>
          </cell>
          <cell r="BC334" t="str">
            <v/>
          </cell>
          <cell r="BD334" t="e">
            <v>#REF!</v>
          </cell>
        </row>
        <row r="335">
          <cell r="D335">
            <v>4</v>
          </cell>
          <cell r="E335">
            <v>5</v>
          </cell>
          <cell r="F335">
            <v>6</v>
          </cell>
          <cell r="G335">
            <v>7</v>
          </cell>
          <cell r="H335">
            <v>8</v>
          </cell>
          <cell r="I335">
            <v>9</v>
          </cell>
          <cell r="J335">
            <v>10</v>
          </cell>
          <cell r="K335">
            <v>11</v>
          </cell>
          <cell r="L335">
            <v>12</v>
          </cell>
          <cell r="M335">
            <v>13</v>
          </cell>
          <cell r="N335">
            <v>14</v>
          </cell>
          <cell r="O335">
            <v>15</v>
          </cell>
          <cell r="P335">
            <v>16</v>
          </cell>
          <cell r="Q335">
            <v>17</v>
          </cell>
          <cell r="R335">
            <v>18</v>
          </cell>
          <cell r="S335">
            <v>19</v>
          </cell>
          <cell r="T335">
            <v>20</v>
          </cell>
          <cell r="U335">
            <v>21</v>
          </cell>
          <cell r="V335">
            <v>22</v>
          </cell>
          <cell r="W335">
            <v>23</v>
          </cell>
          <cell r="X335">
            <v>24</v>
          </cell>
          <cell r="Y335">
            <v>25</v>
          </cell>
          <cell r="Z335">
            <v>26</v>
          </cell>
          <cell r="AA335">
            <v>27</v>
          </cell>
          <cell r="AB335">
            <v>28</v>
          </cell>
          <cell r="AC335">
            <v>29</v>
          </cell>
          <cell r="AD335">
            <v>30</v>
          </cell>
          <cell r="AE335">
            <v>31</v>
          </cell>
          <cell r="AF335">
            <v>32</v>
          </cell>
          <cell r="AG335">
            <v>33</v>
          </cell>
          <cell r="AH335">
            <v>34</v>
          </cell>
          <cell r="AI335">
            <v>35</v>
          </cell>
          <cell r="AJ335">
            <v>36</v>
          </cell>
          <cell r="AK335">
            <v>37</v>
          </cell>
          <cell r="AL335">
            <v>38</v>
          </cell>
          <cell r="AM335">
            <v>39</v>
          </cell>
          <cell r="AN335">
            <v>40</v>
          </cell>
          <cell r="AO335">
            <v>41</v>
          </cell>
          <cell r="AP335">
            <v>42</v>
          </cell>
          <cell r="AQ335">
            <v>43</v>
          </cell>
          <cell r="AR335">
            <v>44</v>
          </cell>
          <cell r="AS335">
            <v>45</v>
          </cell>
          <cell r="AT335">
            <v>46</v>
          </cell>
          <cell r="AU335">
            <v>47</v>
          </cell>
          <cell r="AV335">
            <v>48</v>
          </cell>
          <cell r="AW335">
            <v>49</v>
          </cell>
          <cell r="AX335">
            <v>50</v>
          </cell>
          <cell r="AY335">
            <v>51</v>
          </cell>
          <cell r="AZ335">
            <v>52</v>
          </cell>
          <cell r="BA335">
            <v>53</v>
          </cell>
          <cell r="BB335">
            <v>54</v>
          </cell>
          <cell r="BC335" t="str">
            <v/>
          </cell>
          <cell r="BD335">
            <v>56</v>
          </cell>
          <cell r="BF335">
            <v>57</v>
          </cell>
          <cell r="BU335">
            <v>58</v>
          </cell>
          <cell r="BV335">
            <v>59</v>
          </cell>
          <cell r="BW335">
            <v>60</v>
          </cell>
          <cell r="BX335">
            <v>61</v>
          </cell>
          <cell r="BY335">
            <v>62</v>
          </cell>
          <cell r="BZ335">
            <v>63</v>
          </cell>
          <cell r="CA335">
            <v>64</v>
          </cell>
        </row>
        <row r="336">
          <cell r="AZ336" t="e">
            <v>#REF!</v>
          </cell>
          <cell r="BA336" t="e">
            <v>#DIV/0!</v>
          </cell>
          <cell r="BB336" t="e">
            <v>#N/A</v>
          </cell>
          <cell r="BC336" t="str">
            <v/>
          </cell>
          <cell r="BD336" t="e">
            <v>#REF!</v>
          </cell>
        </row>
        <row r="337">
          <cell r="AZ337" t="e">
            <v>#REF!</v>
          </cell>
          <cell r="BA337" t="e">
            <v>#DIV/0!</v>
          </cell>
          <cell r="BB337" t="e">
            <v>#N/A</v>
          </cell>
          <cell r="BC337" t="str">
            <v/>
          </cell>
        </row>
        <row r="338">
          <cell r="AZ338" t="e">
            <v>#REF!</v>
          </cell>
          <cell r="BA338" t="e">
            <v>#DIV/0!</v>
          </cell>
          <cell r="BB338" t="e">
            <v>#N/A</v>
          </cell>
          <cell r="BC338" t="str">
            <v/>
          </cell>
        </row>
        <row r="339">
          <cell r="AZ339" t="e">
            <v>#REF!</v>
          </cell>
          <cell r="BA339" t="e">
            <v>#DIV/0!</v>
          </cell>
          <cell r="BB339" t="e">
            <v>#N/A</v>
          </cell>
          <cell r="BC339" t="str">
            <v/>
          </cell>
        </row>
        <row r="340">
          <cell r="AZ340" t="e">
            <v>#REF!</v>
          </cell>
          <cell r="BA340" t="e">
            <v>#DIV/0!</v>
          </cell>
          <cell r="BB340" t="e">
            <v>#N/A</v>
          </cell>
          <cell r="BC340" t="str">
            <v/>
          </cell>
        </row>
        <row r="341">
          <cell r="AZ341" t="e">
            <v>#REF!</v>
          </cell>
          <cell r="BA341" t="e">
            <v>#DIV/0!</v>
          </cell>
          <cell r="BB341" t="e">
            <v>#N/A</v>
          </cell>
          <cell r="BC341" t="str">
            <v/>
          </cell>
        </row>
        <row r="342">
          <cell r="AZ342" t="e">
            <v>#REF!</v>
          </cell>
          <cell r="BA342" t="e">
            <v>#DIV/0!</v>
          </cell>
          <cell r="BB342" t="e">
            <v>#N/A</v>
          </cell>
          <cell r="BC342" t="str">
            <v/>
          </cell>
        </row>
        <row r="343">
          <cell r="AZ343" t="e">
            <v>#REF!</v>
          </cell>
          <cell r="BA343" t="e">
            <v>#DIV/0!</v>
          </cell>
          <cell r="BB343" t="e">
            <v>#N/A</v>
          </cell>
          <cell r="BC343" t="str">
            <v/>
          </cell>
        </row>
        <row r="344">
          <cell r="AZ344" t="e">
            <v>#REF!</v>
          </cell>
          <cell r="BA344" t="e">
            <v>#DIV/0!</v>
          </cell>
          <cell r="BB344" t="e">
            <v>#N/A</v>
          </cell>
          <cell r="BC344" t="str">
            <v/>
          </cell>
        </row>
        <row r="345">
          <cell r="AZ345" t="e">
            <v>#REF!</v>
          </cell>
          <cell r="BB345" t="e">
            <v>#N/A</v>
          </cell>
          <cell r="BC345" t="str">
            <v/>
          </cell>
        </row>
        <row r="346">
          <cell r="AZ346" t="e">
            <v>#REF!</v>
          </cell>
          <cell r="BB346" t="e">
            <v>#N/A</v>
          </cell>
          <cell r="BC346" t="str">
            <v/>
          </cell>
        </row>
        <row r="347">
          <cell r="AZ347" t="e">
            <v>#REF!</v>
          </cell>
          <cell r="BB347" t="e">
            <v>#N/A</v>
          </cell>
          <cell r="BC347" t="str">
            <v/>
          </cell>
        </row>
        <row r="348">
          <cell r="AZ348" t="e">
            <v>#REF!</v>
          </cell>
          <cell r="BB348" t="e">
            <v>#N/A</v>
          </cell>
          <cell r="BC348" t="str">
            <v/>
          </cell>
        </row>
        <row r="349">
          <cell r="AZ349" t="e">
            <v>#REF!</v>
          </cell>
          <cell r="BB349" t="e">
            <v>#N/A</v>
          </cell>
          <cell r="BC349" t="str">
            <v/>
          </cell>
        </row>
        <row r="350">
          <cell r="AZ350" t="e">
            <v>#REF!</v>
          </cell>
          <cell r="BB350" t="e">
            <v>#N/A</v>
          </cell>
          <cell r="BC350" t="str">
            <v/>
          </cell>
        </row>
        <row r="351">
          <cell r="AZ351" t="e">
            <v>#REF!</v>
          </cell>
          <cell r="BB351" t="e">
            <v>#N/A</v>
          </cell>
          <cell r="BC351" t="str">
            <v/>
          </cell>
        </row>
        <row r="352">
          <cell r="AZ352" t="e">
            <v>#REF!</v>
          </cell>
          <cell r="BB352" t="e">
            <v>#N/A</v>
          </cell>
          <cell r="BC352" t="str">
            <v/>
          </cell>
        </row>
        <row r="353">
          <cell r="AZ353" t="e">
            <v>#REF!</v>
          </cell>
          <cell r="BB353" t="e">
            <v>#N/A</v>
          </cell>
          <cell r="BC353" t="str">
            <v/>
          </cell>
        </row>
        <row r="354">
          <cell r="AZ354" t="e">
            <v>#REF!</v>
          </cell>
          <cell r="BB354" t="e">
            <v>#N/A</v>
          </cell>
          <cell r="BC354" t="str">
            <v/>
          </cell>
        </row>
        <row r="355">
          <cell r="AZ355" t="e">
            <v>#REF!</v>
          </cell>
          <cell r="BB355" t="e">
            <v>#N/A</v>
          </cell>
          <cell r="BC355" t="str">
            <v/>
          </cell>
        </row>
        <row r="356">
          <cell r="AZ356" t="e">
            <v>#REF!</v>
          </cell>
          <cell r="BB356" t="e">
            <v>#N/A</v>
          </cell>
          <cell r="BC356" t="str">
            <v/>
          </cell>
        </row>
        <row r="357">
          <cell r="AZ357" t="e">
            <v>#REF!</v>
          </cell>
          <cell r="BB357" t="e">
            <v>#N/A</v>
          </cell>
          <cell r="BC357" t="str">
            <v/>
          </cell>
        </row>
        <row r="358">
          <cell r="AZ358" t="e">
            <v>#REF!</v>
          </cell>
          <cell r="BB358" t="e">
            <v>#N/A</v>
          </cell>
          <cell r="BC358" t="str">
            <v/>
          </cell>
        </row>
        <row r="359">
          <cell r="AZ359" t="e">
            <v>#REF!</v>
          </cell>
          <cell r="BB359" t="e">
            <v>#N/A</v>
          </cell>
          <cell r="BC359" t="str">
            <v/>
          </cell>
        </row>
        <row r="360">
          <cell r="AZ360" t="e">
            <v>#REF!</v>
          </cell>
          <cell r="BB360" t="e">
            <v>#N/A</v>
          </cell>
          <cell r="BC360" t="str">
            <v/>
          </cell>
        </row>
        <row r="361">
          <cell r="AZ361" t="e">
            <v>#REF!</v>
          </cell>
          <cell r="BB361" t="e">
            <v>#N/A</v>
          </cell>
          <cell r="BC361" t="str">
            <v/>
          </cell>
        </row>
        <row r="362">
          <cell r="AZ362" t="e">
            <v>#REF!</v>
          </cell>
          <cell r="BB362" t="e">
            <v>#N/A</v>
          </cell>
          <cell r="BC362" t="str">
            <v/>
          </cell>
        </row>
        <row r="363">
          <cell r="AZ363" t="e">
            <v>#REF!</v>
          </cell>
          <cell r="BB363" t="e">
            <v>#N/A</v>
          </cell>
          <cell r="BC363" t="str">
            <v/>
          </cell>
        </row>
        <row r="364">
          <cell r="AZ364" t="e">
            <v>#REF!</v>
          </cell>
          <cell r="BB364" t="e">
            <v>#N/A</v>
          </cell>
          <cell r="BC364" t="str">
            <v/>
          </cell>
        </row>
        <row r="365">
          <cell r="AZ365" t="e">
            <v>#REF!</v>
          </cell>
          <cell r="BB365" t="e">
            <v>#N/A</v>
          </cell>
          <cell r="BC365" t="str">
            <v/>
          </cell>
        </row>
        <row r="366">
          <cell r="AZ366" t="e">
            <v>#REF!</v>
          </cell>
          <cell r="BB366" t="e">
            <v>#N/A</v>
          </cell>
          <cell r="BC366" t="str">
            <v/>
          </cell>
        </row>
        <row r="367">
          <cell r="AZ367" t="e">
            <v>#REF!</v>
          </cell>
          <cell r="BB367" t="e">
            <v>#N/A</v>
          </cell>
          <cell r="BC367" t="str">
            <v/>
          </cell>
        </row>
        <row r="368">
          <cell r="AZ368" t="e">
            <v>#REF!</v>
          </cell>
          <cell r="BB368" t="e">
            <v>#N/A</v>
          </cell>
          <cell r="BC368" t="str">
            <v/>
          </cell>
        </row>
        <row r="369">
          <cell r="AZ369" t="e">
            <v>#REF!</v>
          </cell>
          <cell r="BB369" t="e">
            <v>#N/A</v>
          </cell>
          <cell r="BC369" t="str">
            <v/>
          </cell>
        </row>
        <row r="370">
          <cell r="AZ370" t="e">
            <v>#REF!</v>
          </cell>
          <cell r="BB370" t="e">
            <v>#N/A</v>
          </cell>
          <cell r="BC370" t="str">
            <v/>
          </cell>
        </row>
        <row r="371">
          <cell r="AZ371" t="e">
            <v>#REF!</v>
          </cell>
          <cell r="BB371" t="e">
            <v>#N/A</v>
          </cell>
          <cell r="BC371" t="str">
            <v/>
          </cell>
        </row>
        <row r="372">
          <cell r="AZ372" t="e">
            <v>#REF!</v>
          </cell>
          <cell r="BB372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4"/>
  <sheetViews>
    <sheetView tabSelected="1" workbookViewId="0">
      <pane xSplit="2" ySplit="1" topLeftCell="AE2" activePane="bottomRight" state="frozen"/>
      <selection pane="topRight" activeCell="C1" sqref="C1"/>
      <selection pane="bottomLeft" activeCell="A3" sqref="A3"/>
      <selection pane="bottomRight" activeCell="BD3" sqref="BD3"/>
    </sheetView>
  </sheetViews>
  <sheetFormatPr defaultColWidth="9" defaultRowHeight="16.5"/>
  <cols>
    <col min="1" max="5" width="9" style="1"/>
    <col min="6" max="6" width="10.375" style="1" bestFit="1" customWidth="1"/>
    <col min="7" max="34" width="9" style="1"/>
    <col min="35" max="35" width="9.5" style="1" bestFit="1" customWidth="1"/>
    <col min="36" max="36" width="9" style="1"/>
    <col min="37" max="47" width="0" style="1" hidden="1" customWidth="1"/>
    <col min="48" max="52" width="9" style="1"/>
    <col min="53" max="53" width="9.875" style="1" bestFit="1" customWidth="1"/>
    <col min="54" max="16384" width="9" style="1"/>
  </cols>
  <sheetData>
    <row r="1" spans="1:5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2" t="s">
        <v>54</v>
      </c>
      <c r="BD1" s="2" t="s">
        <v>364</v>
      </c>
    </row>
    <row r="2" spans="1:56" customFormat="1">
      <c r="A2" s="2" t="s">
        <v>55</v>
      </c>
      <c r="B2" s="2">
        <v>1120407</v>
      </c>
      <c r="C2" s="2">
        <v>6.98</v>
      </c>
      <c r="D2" s="2">
        <v>2.4</v>
      </c>
      <c r="E2" s="2">
        <v>7.6</v>
      </c>
      <c r="F2" s="2">
        <v>22.8</v>
      </c>
      <c r="G2" s="2">
        <v>95</v>
      </c>
      <c r="H2" s="2">
        <v>201</v>
      </c>
      <c r="I2" s="2"/>
      <c r="J2" s="2">
        <v>3.5</v>
      </c>
      <c r="K2" s="2">
        <v>6</v>
      </c>
      <c r="L2" s="2">
        <v>5</v>
      </c>
      <c r="M2" s="2">
        <v>71</v>
      </c>
      <c r="N2" s="2">
        <v>0.5</v>
      </c>
      <c r="O2" s="2"/>
      <c r="P2" s="2"/>
      <c r="Q2" s="2">
        <v>96</v>
      </c>
      <c r="R2" s="2">
        <v>70.5</v>
      </c>
      <c r="S2" s="2">
        <v>68.400000000000006</v>
      </c>
      <c r="T2" s="4">
        <f>R2-S2</f>
        <v>2.0999999999999943</v>
      </c>
      <c r="U2" s="2">
        <v>210</v>
      </c>
      <c r="V2" s="2">
        <v>93</v>
      </c>
      <c r="W2" s="2">
        <v>25</v>
      </c>
      <c r="X2" s="2"/>
      <c r="Y2" s="2">
        <v>2640</v>
      </c>
      <c r="Z2" s="2">
        <v>14.86</v>
      </c>
      <c r="AA2" s="2">
        <v>9.6</v>
      </c>
      <c r="AB2" s="2">
        <v>140</v>
      </c>
      <c r="AC2" s="2">
        <v>4.5999999999999996</v>
      </c>
      <c r="AD2" s="2"/>
      <c r="AE2" s="2">
        <v>8.4</v>
      </c>
      <c r="AF2">
        <f>AE2*AG2</f>
        <v>47.04</v>
      </c>
      <c r="AG2" s="2">
        <v>5.6</v>
      </c>
      <c r="AH2" s="2">
        <f>VLOOKUP(A2,[1]HDLAB!$D$1:$BI$65536,58,0)</f>
        <v>0.73</v>
      </c>
      <c r="AI2" s="2">
        <f>VLOOKUP(A2,[2]HDLAB!$D$3:$BK$264,60,0)</f>
        <v>1.31</v>
      </c>
      <c r="AJ2" s="5">
        <f>VLOOKUP(A2,[2]HDLAB!$D$1:$CA$65536,76,0)</f>
        <v>1.5176380799763618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>
        <v>1.18</v>
      </c>
      <c r="AW2" s="2"/>
      <c r="AX2" s="2"/>
      <c r="AY2" s="2"/>
      <c r="AZ2" s="2">
        <v>0</v>
      </c>
      <c r="BA2">
        <v>0</v>
      </c>
      <c r="BB2" s="6">
        <f>T2/S2</f>
        <v>3.0701754385964827E-2</v>
      </c>
      <c r="BC2" s="7">
        <f>(T2*AB2*6)/(2*100)</f>
        <v>8.8199999999999754</v>
      </c>
    </row>
    <row r="3" spans="1:56" customFormat="1">
      <c r="A3" s="2" t="s">
        <v>56</v>
      </c>
      <c r="B3" s="2">
        <v>1120406</v>
      </c>
      <c r="C3" s="2">
        <v>3.89</v>
      </c>
      <c r="D3" s="2">
        <v>3.3</v>
      </c>
      <c r="E3" s="2">
        <v>11</v>
      </c>
      <c r="F3" s="2">
        <v>31.6</v>
      </c>
      <c r="G3" s="2">
        <v>95.8</v>
      </c>
      <c r="H3" s="2">
        <v>127</v>
      </c>
      <c r="I3" s="2"/>
      <c r="J3" s="2">
        <v>4.2</v>
      </c>
      <c r="K3" s="2">
        <v>19</v>
      </c>
      <c r="L3" s="2">
        <v>12</v>
      </c>
      <c r="M3" s="2">
        <v>93</v>
      </c>
      <c r="N3" s="2">
        <v>0.8</v>
      </c>
      <c r="O3" s="2"/>
      <c r="P3" s="2"/>
      <c r="Q3" s="2">
        <v>229</v>
      </c>
      <c r="R3" s="2">
        <v>86.35</v>
      </c>
      <c r="S3" s="2">
        <v>83.5</v>
      </c>
      <c r="T3" s="4">
        <f t="shared" ref="T3:T66" si="0">R3-S3</f>
        <v>2.8499999999999943</v>
      </c>
      <c r="U3" s="2">
        <v>240</v>
      </c>
      <c r="V3" s="2">
        <v>86</v>
      </c>
      <c r="W3" s="2">
        <v>29</v>
      </c>
      <c r="X3" s="2"/>
      <c r="Y3" s="2">
        <v>2640</v>
      </c>
      <c r="Z3" s="2">
        <v>11.18</v>
      </c>
      <c r="AA3" s="2">
        <v>5.9</v>
      </c>
      <c r="AB3" s="2">
        <v>136</v>
      </c>
      <c r="AC3" s="2">
        <v>4.2</v>
      </c>
      <c r="AD3" s="2"/>
      <c r="AE3" s="2">
        <v>8.6999999999999993</v>
      </c>
      <c r="AF3">
        <f t="shared" ref="AF3:AF66" si="1">AE3*AG3</f>
        <v>37.409999999999997</v>
      </c>
      <c r="AG3" s="2">
        <v>4.3</v>
      </c>
      <c r="AH3" s="2">
        <f>VLOOKUP(A3,[1]HDLAB!$D$1:$BI$65536,58,0)</f>
        <v>0.66</v>
      </c>
      <c r="AI3" s="2">
        <f>VLOOKUP(A3,[2]HDLAB!$D$3:$BK$264,60,0)</f>
        <v>1.0900000000000001</v>
      </c>
      <c r="AJ3" s="5">
        <f>VLOOKUP(A3,[2]HDLAB!$D$1:$CA$65536,76,0)</f>
        <v>1.2830010599875492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>
        <v>1.18</v>
      </c>
      <c r="AW3" s="2"/>
      <c r="AX3" s="2"/>
      <c r="AY3" s="2"/>
      <c r="AZ3" s="2">
        <v>1.5</v>
      </c>
      <c r="BA3">
        <v>25</v>
      </c>
      <c r="BB3" s="6">
        <f t="shared" ref="BB3:BB66" si="2">T3/S3</f>
        <v>3.4131736526946038E-2</v>
      </c>
      <c r="BC3" s="7">
        <f t="shared" ref="BC3:BC66" si="3">(T3*AB3*6)/(2*100)</f>
        <v>11.627999999999977</v>
      </c>
    </row>
    <row r="4" spans="1:56" customFormat="1">
      <c r="A4" s="2" t="s">
        <v>57</v>
      </c>
      <c r="B4" s="2">
        <v>1120405</v>
      </c>
      <c r="C4" s="2">
        <v>5.07</v>
      </c>
      <c r="D4" s="2">
        <v>3.41</v>
      </c>
      <c r="E4" s="2">
        <v>11</v>
      </c>
      <c r="F4" s="2">
        <v>33.5</v>
      </c>
      <c r="G4" s="2">
        <v>98.2</v>
      </c>
      <c r="H4" s="2">
        <v>148</v>
      </c>
      <c r="I4" s="2"/>
      <c r="J4" s="2">
        <v>4.0999999999999996</v>
      </c>
      <c r="K4" s="2">
        <v>10</v>
      </c>
      <c r="L4" s="2">
        <v>12</v>
      </c>
      <c r="M4" s="2">
        <v>30</v>
      </c>
      <c r="N4" s="2">
        <v>0.6</v>
      </c>
      <c r="O4" s="2"/>
      <c r="P4" s="2"/>
      <c r="Q4" s="2">
        <v>166</v>
      </c>
      <c r="R4" s="2">
        <v>62.65</v>
      </c>
      <c r="S4" s="2">
        <v>60.7</v>
      </c>
      <c r="T4" s="4">
        <f t="shared" si="0"/>
        <v>1.9499999999999957</v>
      </c>
      <c r="U4" s="2">
        <v>210</v>
      </c>
      <c r="V4" s="2">
        <v>65</v>
      </c>
      <c r="W4" s="2">
        <v>19</v>
      </c>
      <c r="X4" s="2"/>
      <c r="Y4" s="2">
        <v>2640</v>
      </c>
      <c r="Z4" s="2">
        <v>9.1199999999999992</v>
      </c>
      <c r="AA4" s="2">
        <v>5.3</v>
      </c>
      <c r="AB4" s="2">
        <v>136</v>
      </c>
      <c r="AC4" s="2">
        <v>5.2</v>
      </c>
      <c r="AD4" s="2"/>
      <c r="AE4" s="2">
        <v>8.8000000000000007</v>
      </c>
      <c r="AF4">
        <f t="shared" si="1"/>
        <v>35.200000000000003</v>
      </c>
      <c r="AG4" s="2">
        <v>4</v>
      </c>
      <c r="AH4" s="2">
        <f>VLOOKUP(A4,[1]HDLAB!$D$1:$BI$65536,58,0)</f>
        <v>0.71</v>
      </c>
      <c r="AI4" s="2">
        <f>VLOOKUP(A4,[2]HDLAB!$D$3:$BK$264,60,0)</f>
        <v>1.23</v>
      </c>
      <c r="AJ4" s="5">
        <f>VLOOKUP(A4,[2]HDLAB!$D$1:$CA$65536,76,0)</f>
        <v>1.4262756202258537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>
        <v>1.18</v>
      </c>
      <c r="AW4" s="2"/>
      <c r="AX4" s="2"/>
      <c r="AY4" s="2"/>
      <c r="AZ4" s="2">
        <v>0</v>
      </c>
      <c r="BA4">
        <v>25</v>
      </c>
      <c r="BB4" s="6">
        <f t="shared" si="2"/>
        <v>3.2125205930807178E-2</v>
      </c>
      <c r="BC4" s="7">
        <f t="shared" si="3"/>
        <v>7.9559999999999835</v>
      </c>
    </row>
    <row r="5" spans="1:56" customFormat="1">
      <c r="A5" s="2" t="s">
        <v>58</v>
      </c>
      <c r="B5" s="2">
        <v>1120405</v>
      </c>
      <c r="C5" s="2">
        <v>4.22</v>
      </c>
      <c r="D5" s="2">
        <v>3.26</v>
      </c>
      <c r="E5" s="2">
        <v>9.6999999999999993</v>
      </c>
      <c r="F5" s="2">
        <v>30.1</v>
      </c>
      <c r="G5" s="2">
        <v>92.3</v>
      </c>
      <c r="H5" s="2">
        <v>135</v>
      </c>
      <c r="I5" s="2"/>
      <c r="J5" s="2">
        <v>3.4</v>
      </c>
      <c r="K5" s="2">
        <v>37</v>
      </c>
      <c r="L5" s="2">
        <v>35</v>
      </c>
      <c r="M5" s="2">
        <v>304</v>
      </c>
      <c r="N5" s="2">
        <v>0.5</v>
      </c>
      <c r="O5" s="2"/>
      <c r="P5" s="2"/>
      <c r="Q5" s="2">
        <v>163</v>
      </c>
      <c r="R5" s="2">
        <v>59.35</v>
      </c>
      <c r="S5" s="2">
        <v>58</v>
      </c>
      <c r="T5" s="4">
        <f t="shared" si="0"/>
        <v>1.3500000000000014</v>
      </c>
      <c r="U5" s="2">
        <v>230</v>
      </c>
      <c r="V5" s="2">
        <v>55</v>
      </c>
      <c r="W5" s="2">
        <v>14</v>
      </c>
      <c r="X5" s="2"/>
      <c r="Y5" s="2">
        <v>2640</v>
      </c>
      <c r="Z5" s="2">
        <v>6.23</v>
      </c>
      <c r="AA5" s="2">
        <v>5.5</v>
      </c>
      <c r="AB5" s="2">
        <v>144</v>
      </c>
      <c r="AC5" s="2">
        <v>4</v>
      </c>
      <c r="AD5" s="2"/>
      <c r="AE5" s="2">
        <v>9.4</v>
      </c>
      <c r="AF5">
        <f t="shared" si="1"/>
        <v>35.72</v>
      </c>
      <c r="AG5" s="2">
        <v>3.8</v>
      </c>
      <c r="AH5" s="2">
        <f>VLOOKUP(A5,[1]HDLAB!$D$1:$BI$65536,58,0)</f>
        <v>0.75</v>
      </c>
      <c r="AI5" s="2">
        <f>VLOOKUP(A5,[2]HDLAB!$D$3:$BK$264,60,0)</f>
        <v>1.37</v>
      </c>
      <c r="AJ5" s="5">
        <f>VLOOKUP(A5,[2]HDLAB!$D$1:$CA$65536,76,0)</f>
        <v>1.5688981653090084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>
        <v>1.65</v>
      </c>
      <c r="AW5" s="2"/>
      <c r="AX5" s="2"/>
      <c r="AY5" s="2"/>
      <c r="AZ5" s="2">
        <v>1.5</v>
      </c>
      <c r="BA5">
        <v>0</v>
      </c>
      <c r="BB5" s="6">
        <f t="shared" si="2"/>
        <v>2.3275862068965543E-2</v>
      </c>
      <c r="BC5" s="7">
        <f t="shared" si="3"/>
        <v>5.8320000000000061</v>
      </c>
    </row>
    <row r="6" spans="1:56" customFormat="1">
      <c r="A6" s="2" t="s">
        <v>59</v>
      </c>
      <c r="B6" s="2">
        <v>1120403</v>
      </c>
      <c r="C6" s="2">
        <v>6.99</v>
      </c>
      <c r="D6" s="2">
        <v>3.06</v>
      </c>
      <c r="E6" s="2">
        <v>9.8000000000000007</v>
      </c>
      <c r="F6" s="2">
        <v>29.8</v>
      </c>
      <c r="G6" s="2">
        <v>97.4</v>
      </c>
      <c r="H6" s="2">
        <v>92</v>
      </c>
      <c r="I6" s="2"/>
      <c r="J6" s="2">
        <v>3.7</v>
      </c>
      <c r="K6" s="2">
        <v>12</v>
      </c>
      <c r="L6" s="2">
        <v>6</v>
      </c>
      <c r="M6" s="2">
        <v>68</v>
      </c>
      <c r="N6" s="2">
        <v>0.4</v>
      </c>
      <c r="O6" s="2"/>
      <c r="P6" s="2"/>
      <c r="Q6" s="2">
        <v>165</v>
      </c>
      <c r="R6" s="2">
        <v>47.65</v>
      </c>
      <c r="S6" s="2">
        <v>44.9</v>
      </c>
      <c r="T6" s="4">
        <f t="shared" si="0"/>
        <v>2.75</v>
      </c>
      <c r="U6" s="2">
        <v>240</v>
      </c>
      <c r="V6" s="2">
        <v>84</v>
      </c>
      <c r="W6" s="2">
        <v>20</v>
      </c>
      <c r="X6" s="2"/>
      <c r="Y6" s="2">
        <v>2640</v>
      </c>
      <c r="Z6" s="2">
        <v>7.86</v>
      </c>
      <c r="AA6" s="2">
        <v>7.3</v>
      </c>
      <c r="AB6" s="2">
        <v>134</v>
      </c>
      <c r="AC6" s="2">
        <v>3.6</v>
      </c>
      <c r="AD6" s="2"/>
      <c r="AE6" s="2">
        <v>9.1999999999999993</v>
      </c>
      <c r="AF6">
        <f t="shared" si="1"/>
        <v>54.28</v>
      </c>
      <c r="AG6" s="2">
        <v>5.9</v>
      </c>
      <c r="AH6" s="2">
        <f>VLOOKUP(A6,[1]HDLAB!$D$1:$BI$65536,58,0)</f>
        <v>0.76</v>
      </c>
      <c r="AI6" s="2">
        <f>VLOOKUP(A6,[2]HDLAB!$D$3:$BK$264,60,0)</f>
        <v>1.44</v>
      </c>
      <c r="AJ6" s="5">
        <f>VLOOKUP(A6,[2]HDLAB!$D$1:$CA$65536,76,0)</f>
        <v>1.7733664136254195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>
        <v>1.37</v>
      </c>
      <c r="AW6" s="2"/>
      <c r="AX6" s="2"/>
      <c r="AY6" s="2"/>
      <c r="AZ6" s="2">
        <v>1.5</v>
      </c>
      <c r="BA6">
        <v>25</v>
      </c>
      <c r="BB6" s="6">
        <f t="shared" si="2"/>
        <v>6.1247216035634745E-2</v>
      </c>
      <c r="BC6" s="7">
        <f t="shared" si="3"/>
        <v>11.055</v>
      </c>
    </row>
    <row r="7" spans="1:56" customFormat="1">
      <c r="A7" s="2" t="s">
        <v>60</v>
      </c>
      <c r="B7" s="2">
        <v>1120404</v>
      </c>
      <c r="C7" s="2">
        <v>9.41</v>
      </c>
      <c r="D7" s="2">
        <v>3.17</v>
      </c>
      <c r="E7" s="2">
        <v>10.4</v>
      </c>
      <c r="F7" s="2">
        <v>29.7</v>
      </c>
      <c r="G7" s="2">
        <v>93.7</v>
      </c>
      <c r="H7" s="2">
        <v>209</v>
      </c>
      <c r="I7" s="2"/>
      <c r="J7" s="2">
        <v>3.6</v>
      </c>
      <c r="K7" s="2">
        <v>19</v>
      </c>
      <c r="L7" s="2">
        <v>19</v>
      </c>
      <c r="M7" s="2">
        <v>133</v>
      </c>
      <c r="N7" s="2">
        <v>0.6</v>
      </c>
      <c r="O7" s="2"/>
      <c r="P7" s="2"/>
      <c r="Q7" s="2">
        <v>144</v>
      </c>
      <c r="R7" s="2">
        <v>63.65</v>
      </c>
      <c r="S7" s="2">
        <v>61.8</v>
      </c>
      <c r="T7" s="4">
        <f t="shared" si="0"/>
        <v>1.8500000000000014</v>
      </c>
      <c r="U7" s="2">
        <v>225</v>
      </c>
      <c r="V7" s="2">
        <v>119</v>
      </c>
      <c r="W7" s="2">
        <v>27</v>
      </c>
      <c r="X7" s="2"/>
      <c r="Y7" s="2">
        <v>2640</v>
      </c>
      <c r="Z7" s="2">
        <v>6.59</v>
      </c>
      <c r="AA7" s="2">
        <v>6.8</v>
      </c>
      <c r="AB7" s="2">
        <v>127</v>
      </c>
      <c r="AC7" s="2">
        <v>3.2</v>
      </c>
      <c r="AD7" s="2"/>
      <c r="AE7" s="2">
        <v>9.8000000000000007</v>
      </c>
      <c r="AF7">
        <f t="shared" si="1"/>
        <v>46.06</v>
      </c>
      <c r="AG7" s="2">
        <v>4.7</v>
      </c>
      <c r="AH7" s="2">
        <f>VLOOKUP(A7,[1]HDLAB!$D$1:$BI$65536,58,0)</f>
        <v>0.77</v>
      </c>
      <c r="AI7" s="2">
        <f>VLOOKUP(A7,[2]HDLAB!$D$3:$BK$264,60,0)</f>
        <v>1.48</v>
      </c>
      <c r="AJ7" s="5">
        <f>VLOOKUP(A7,[2]HDLAB!$D$1:$CA$65536,76,0)</f>
        <v>1.721075210704142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>
        <v>1.4</v>
      </c>
      <c r="AW7" s="2"/>
      <c r="AX7" s="2"/>
      <c r="AY7" s="2"/>
      <c r="AZ7" s="2">
        <v>4</v>
      </c>
      <c r="BA7">
        <v>50</v>
      </c>
      <c r="BB7" s="6">
        <f t="shared" si="2"/>
        <v>2.9935275080906175E-2</v>
      </c>
      <c r="BC7" s="7">
        <f t="shared" si="3"/>
        <v>7.048500000000006</v>
      </c>
    </row>
    <row r="8" spans="1:56" customFormat="1">
      <c r="A8" s="2" t="s">
        <v>61</v>
      </c>
      <c r="B8" s="2">
        <v>1120405</v>
      </c>
      <c r="C8" s="2">
        <v>4.13</v>
      </c>
      <c r="D8" s="2">
        <v>4.51</v>
      </c>
      <c r="E8" s="2">
        <v>12.9</v>
      </c>
      <c r="F8" s="2">
        <v>39.700000000000003</v>
      </c>
      <c r="G8" s="2">
        <v>88</v>
      </c>
      <c r="H8" s="2">
        <v>161</v>
      </c>
      <c r="I8" s="2"/>
      <c r="J8" s="2">
        <v>3.9</v>
      </c>
      <c r="K8" s="2">
        <v>15</v>
      </c>
      <c r="L8" s="2">
        <v>10</v>
      </c>
      <c r="M8" s="2">
        <v>54</v>
      </c>
      <c r="N8" s="2">
        <v>0.6</v>
      </c>
      <c r="O8" s="2"/>
      <c r="P8" s="2"/>
      <c r="Q8" s="2">
        <v>174</v>
      </c>
      <c r="R8" s="2">
        <v>70.3</v>
      </c>
      <c r="S8" s="2">
        <v>68.3</v>
      </c>
      <c r="T8" s="4">
        <f t="shared" si="0"/>
        <v>2</v>
      </c>
      <c r="U8" s="2">
        <v>240</v>
      </c>
      <c r="V8" s="2">
        <v>58</v>
      </c>
      <c r="W8" s="2">
        <v>12</v>
      </c>
      <c r="X8" s="2"/>
      <c r="Y8" s="2">
        <v>2640</v>
      </c>
      <c r="Z8" s="2">
        <v>8.08</v>
      </c>
      <c r="AA8" s="2">
        <v>6.4</v>
      </c>
      <c r="AB8" s="2">
        <v>142</v>
      </c>
      <c r="AC8" s="2">
        <v>4.5</v>
      </c>
      <c r="AD8" s="2"/>
      <c r="AE8" s="2">
        <v>9.6999999999999993</v>
      </c>
      <c r="AF8">
        <f t="shared" si="1"/>
        <v>67.899999999999991</v>
      </c>
      <c r="AG8" s="2">
        <v>7</v>
      </c>
      <c r="AH8" s="2">
        <f>VLOOKUP(A8,[1]HDLAB!$D$1:$BI$65536,58,0)</f>
        <v>0.79</v>
      </c>
      <c r="AI8" s="2">
        <f>VLOOKUP(A8,[2]HDLAB!$D$3:$BK$264,60,0)</f>
        <v>1.58</v>
      </c>
      <c r="AJ8" s="5">
        <f>VLOOKUP(A8,[2]HDLAB!$D$1:$CA$65536,76,0)</f>
        <v>1.8394862956909495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1.53</v>
      </c>
      <c r="AW8" s="2"/>
      <c r="AX8" s="2"/>
      <c r="AY8" s="2"/>
      <c r="AZ8" s="2">
        <v>0.75</v>
      </c>
      <c r="BA8">
        <v>0</v>
      </c>
      <c r="BB8" s="6">
        <f t="shared" si="2"/>
        <v>2.9282576866764276E-2</v>
      </c>
      <c r="BC8" s="7">
        <f t="shared" si="3"/>
        <v>8.52</v>
      </c>
    </row>
    <row r="9" spans="1:56" customFormat="1">
      <c r="A9" s="2" t="s">
        <v>62</v>
      </c>
      <c r="B9" s="2">
        <v>1120405</v>
      </c>
      <c r="C9" s="2">
        <v>7.28</v>
      </c>
      <c r="D9" s="2">
        <v>3.88</v>
      </c>
      <c r="E9" s="2">
        <v>12.3</v>
      </c>
      <c r="F9" s="2">
        <v>36.700000000000003</v>
      </c>
      <c r="G9" s="2">
        <v>94.6</v>
      </c>
      <c r="H9" s="2">
        <v>175</v>
      </c>
      <c r="I9" s="2"/>
      <c r="J9" s="2">
        <v>3.8</v>
      </c>
      <c r="K9" s="2">
        <v>12</v>
      </c>
      <c r="L9" s="2">
        <v>19</v>
      </c>
      <c r="M9" s="2">
        <v>97</v>
      </c>
      <c r="N9" s="2">
        <v>1.4</v>
      </c>
      <c r="O9" s="2"/>
      <c r="P9" s="2"/>
      <c r="Q9" s="2"/>
      <c r="R9" s="2">
        <v>41.8</v>
      </c>
      <c r="S9" s="2">
        <v>41.3</v>
      </c>
      <c r="T9" s="4">
        <f t="shared" si="0"/>
        <v>0.5</v>
      </c>
      <c r="U9" s="2">
        <v>240</v>
      </c>
      <c r="V9" s="2">
        <v>79</v>
      </c>
      <c r="W9" s="2">
        <v>11</v>
      </c>
      <c r="X9" s="2"/>
      <c r="Y9" s="2">
        <v>2640</v>
      </c>
      <c r="Z9" s="2">
        <v>5.67</v>
      </c>
      <c r="AA9" s="2">
        <v>6.7</v>
      </c>
      <c r="AB9" s="2">
        <v>139</v>
      </c>
      <c r="AC9" s="2">
        <v>3.8</v>
      </c>
      <c r="AD9" s="2"/>
      <c r="AE9" s="2">
        <v>12.3</v>
      </c>
      <c r="AF9">
        <f t="shared" si="1"/>
        <v>43.050000000000004</v>
      </c>
      <c r="AG9" s="2">
        <v>3.5</v>
      </c>
      <c r="AH9" s="2">
        <f>VLOOKUP(A9,[1]HDLAB!$D$1:$BI$65536,58,0)</f>
        <v>0.86</v>
      </c>
      <c r="AI9" s="2">
        <f>VLOOKUP(A9,[2]HDLAB!$D$3:$BK$264,60,0)</f>
        <v>1.97</v>
      </c>
      <c r="AJ9" s="5">
        <f>VLOOKUP(A9,[2]HDLAB!$D$1:$CA$65536,76,0)</f>
        <v>2.275207372834358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>
        <v>1.56</v>
      </c>
      <c r="AW9" s="2"/>
      <c r="AX9" s="2"/>
      <c r="AY9" s="2"/>
      <c r="AZ9" s="2">
        <v>2.25</v>
      </c>
      <c r="BA9">
        <v>0</v>
      </c>
      <c r="BB9" s="6">
        <f t="shared" si="2"/>
        <v>1.2106537530266345E-2</v>
      </c>
      <c r="BC9" s="7">
        <f t="shared" si="3"/>
        <v>2.085</v>
      </c>
    </row>
    <row r="10" spans="1:56" customFormat="1">
      <c r="A10" s="2" t="s">
        <v>63</v>
      </c>
      <c r="B10" s="2">
        <v>1120405</v>
      </c>
      <c r="C10" s="2">
        <v>3.57</v>
      </c>
      <c r="D10" s="2">
        <v>4.57</v>
      </c>
      <c r="E10" s="2">
        <v>10.7</v>
      </c>
      <c r="F10" s="2">
        <v>33.799999999999997</v>
      </c>
      <c r="G10" s="2">
        <v>74</v>
      </c>
      <c r="H10" s="2">
        <v>200</v>
      </c>
      <c r="I10" s="2"/>
      <c r="J10" s="2">
        <v>3.7</v>
      </c>
      <c r="K10" s="2">
        <v>55</v>
      </c>
      <c r="L10" s="2">
        <v>65</v>
      </c>
      <c r="M10" s="2">
        <v>108</v>
      </c>
      <c r="N10" s="2">
        <v>1</v>
      </c>
      <c r="O10" s="2"/>
      <c r="P10" s="2"/>
      <c r="Q10" s="2"/>
      <c r="R10" s="2">
        <v>65</v>
      </c>
      <c r="S10" s="2">
        <v>65.5</v>
      </c>
      <c r="T10" s="4">
        <f t="shared" si="0"/>
        <v>-0.5</v>
      </c>
      <c r="U10" s="2">
        <v>225</v>
      </c>
      <c r="V10" s="2">
        <v>75</v>
      </c>
      <c r="W10" s="2">
        <v>19</v>
      </c>
      <c r="X10" s="2"/>
      <c r="Y10" s="2">
        <v>2640</v>
      </c>
      <c r="Z10" s="2">
        <v>7.28</v>
      </c>
      <c r="AA10" s="2">
        <v>6.1</v>
      </c>
      <c r="AB10" s="2">
        <v>136</v>
      </c>
      <c r="AC10" s="2">
        <v>3.8</v>
      </c>
      <c r="AD10" s="2"/>
      <c r="AE10" s="2">
        <v>8.3000000000000007</v>
      </c>
      <c r="AF10">
        <f t="shared" si="1"/>
        <v>17.430000000000003</v>
      </c>
      <c r="AG10" s="2">
        <v>2.1</v>
      </c>
      <c r="AH10" s="2">
        <f>VLOOKUP(A10,[1]HDLAB!$D$1:$BI$65536,58,0)</f>
        <v>0.75</v>
      </c>
      <c r="AI10" s="2">
        <f>VLOOKUP(A10,[2]HDLAB!$D$3:$BK$264,60,0)</f>
        <v>1.37</v>
      </c>
      <c r="AJ10" s="5">
        <f>VLOOKUP(A10,[2]HDLAB!$D$1:$CA$65536,76,0)</f>
        <v>1.4753239519573469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>
        <v>1.24</v>
      </c>
      <c r="AW10" s="2"/>
      <c r="AX10" s="2"/>
      <c r="AY10" s="2"/>
      <c r="AZ10" s="2">
        <v>0.75</v>
      </c>
      <c r="BA10">
        <v>12.5</v>
      </c>
      <c r="BB10" s="6">
        <f t="shared" si="2"/>
        <v>-7.6335877862595417E-3</v>
      </c>
      <c r="BC10" s="7">
        <f t="shared" si="3"/>
        <v>-2.04</v>
      </c>
    </row>
    <row r="11" spans="1:56" customFormat="1">
      <c r="A11" s="2" t="s">
        <v>64</v>
      </c>
      <c r="B11" s="2">
        <v>1120404</v>
      </c>
      <c r="C11" s="2">
        <v>5.62</v>
      </c>
      <c r="D11" s="2">
        <v>3.63</v>
      </c>
      <c r="E11" s="2">
        <v>11</v>
      </c>
      <c r="F11" s="2">
        <v>32.9</v>
      </c>
      <c r="G11" s="2">
        <v>90.6</v>
      </c>
      <c r="H11" s="2">
        <v>160</v>
      </c>
      <c r="I11" s="2"/>
      <c r="J11" s="2">
        <v>4</v>
      </c>
      <c r="K11" s="2">
        <v>14</v>
      </c>
      <c r="L11" s="2">
        <v>12</v>
      </c>
      <c r="M11" s="2">
        <v>64</v>
      </c>
      <c r="N11" s="2">
        <v>0.9</v>
      </c>
      <c r="O11" s="2"/>
      <c r="P11" s="2"/>
      <c r="Q11" s="2">
        <v>210</v>
      </c>
      <c r="R11" s="2">
        <v>66.05</v>
      </c>
      <c r="S11" s="2">
        <v>64.55</v>
      </c>
      <c r="T11" s="4">
        <f t="shared" si="0"/>
        <v>1.5</v>
      </c>
      <c r="U11" s="2">
        <v>225</v>
      </c>
      <c r="V11" s="2">
        <v>94</v>
      </c>
      <c r="W11" s="2">
        <v>20</v>
      </c>
      <c r="X11" s="2"/>
      <c r="Y11" s="2">
        <v>4080</v>
      </c>
      <c r="Z11" s="2">
        <v>6.93</v>
      </c>
      <c r="AA11" s="2">
        <v>9.1999999999999993</v>
      </c>
      <c r="AB11" s="2">
        <v>137</v>
      </c>
      <c r="AC11" s="2">
        <v>4.7</v>
      </c>
      <c r="AD11" s="2"/>
      <c r="AE11" s="2">
        <v>9.1999999999999993</v>
      </c>
      <c r="AF11">
        <f t="shared" si="1"/>
        <v>37.719999999999992</v>
      </c>
      <c r="AG11" s="2">
        <v>4.0999999999999996</v>
      </c>
      <c r="AH11" s="2">
        <f>VLOOKUP(A11,[1]HDLAB!$D$1:$BI$65536,58,0)</f>
        <v>0.79</v>
      </c>
      <c r="AI11" s="2">
        <f>VLOOKUP(A11,[2]HDLAB!$D$3:$BK$264,60,0)</f>
        <v>1.55</v>
      </c>
      <c r="AJ11" s="5">
        <f>VLOOKUP(A11,[2]HDLAB!$D$1:$CA$65536,76,0)</f>
        <v>1.7751953215373533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>
        <v>1.38</v>
      </c>
      <c r="AW11" s="2"/>
      <c r="AX11" s="2"/>
      <c r="AY11" s="2"/>
      <c r="AZ11" s="2">
        <v>0</v>
      </c>
      <c r="BA11">
        <v>25</v>
      </c>
      <c r="BB11" s="6">
        <f t="shared" si="2"/>
        <v>2.3237800154918668E-2</v>
      </c>
      <c r="BC11" s="7">
        <f t="shared" si="3"/>
        <v>6.165</v>
      </c>
    </row>
    <row r="12" spans="1:56" customFormat="1">
      <c r="A12" s="2" t="s">
        <v>65</v>
      </c>
      <c r="B12" s="2">
        <v>1120406</v>
      </c>
      <c r="C12" s="2">
        <v>5.34</v>
      </c>
      <c r="D12" s="2">
        <v>4.34</v>
      </c>
      <c r="E12" s="2">
        <v>8.8000000000000007</v>
      </c>
      <c r="F12" s="2">
        <v>29.6</v>
      </c>
      <c r="G12" s="2">
        <v>68.2</v>
      </c>
      <c r="H12" s="2">
        <v>166</v>
      </c>
      <c r="I12" s="2"/>
      <c r="J12" s="2">
        <v>3.7</v>
      </c>
      <c r="K12" s="2">
        <v>15</v>
      </c>
      <c r="L12" s="2">
        <v>13</v>
      </c>
      <c r="M12" s="2">
        <v>68</v>
      </c>
      <c r="N12" s="2">
        <v>0.6</v>
      </c>
      <c r="O12" s="2"/>
      <c r="P12" s="2"/>
      <c r="Q12" s="2"/>
      <c r="R12" s="2">
        <v>68</v>
      </c>
      <c r="S12" s="2">
        <v>67.099999999999994</v>
      </c>
      <c r="T12" s="4">
        <f t="shared" si="0"/>
        <v>0.90000000000000568</v>
      </c>
      <c r="U12" s="2">
        <v>240</v>
      </c>
      <c r="V12" s="2">
        <v>64</v>
      </c>
      <c r="W12" s="2">
        <v>18</v>
      </c>
      <c r="X12" s="2"/>
      <c r="Y12" s="2">
        <v>2640</v>
      </c>
      <c r="Z12" s="2">
        <v>8.07</v>
      </c>
      <c r="AA12" s="2">
        <v>6.6</v>
      </c>
      <c r="AB12" s="2">
        <v>138</v>
      </c>
      <c r="AC12" s="2">
        <v>3.8</v>
      </c>
      <c r="AD12" s="2"/>
      <c r="AE12" s="2">
        <v>7.2</v>
      </c>
      <c r="AF12">
        <f t="shared" si="1"/>
        <v>38.880000000000003</v>
      </c>
      <c r="AG12" s="2">
        <v>5.4</v>
      </c>
      <c r="AH12" s="2">
        <f>VLOOKUP(A12,[1]HDLAB!$D$1:$BI$65536,58,0)</f>
        <v>0.72</v>
      </c>
      <c r="AI12" s="2">
        <f>VLOOKUP(A12,[2]HDLAB!$D$3:$BK$264,60,0)</f>
        <v>1.27</v>
      </c>
      <c r="AJ12" s="5">
        <f>VLOOKUP(A12,[2]HDLAB!$D$1:$CA$65536,76,0)</f>
        <v>1.4297468954755101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>
        <v>1.21</v>
      </c>
      <c r="AW12" s="2"/>
      <c r="AX12" s="2"/>
      <c r="AY12" s="2"/>
      <c r="AZ12" s="2">
        <v>0</v>
      </c>
      <c r="BA12">
        <v>50</v>
      </c>
      <c r="BB12" s="6">
        <f t="shared" si="2"/>
        <v>1.3412816691505302E-2</v>
      </c>
      <c r="BC12" s="7">
        <f t="shared" si="3"/>
        <v>3.7260000000000235</v>
      </c>
    </row>
    <row r="13" spans="1:56" customFormat="1">
      <c r="A13" s="2" t="s">
        <v>66</v>
      </c>
      <c r="B13" s="2">
        <v>1120404</v>
      </c>
      <c r="C13" s="2">
        <v>6.95</v>
      </c>
      <c r="D13" s="2">
        <v>3.19</v>
      </c>
      <c r="E13" s="2">
        <v>10</v>
      </c>
      <c r="F13" s="2">
        <v>31.6</v>
      </c>
      <c r="G13" s="2">
        <v>99.1</v>
      </c>
      <c r="H13" s="2">
        <v>199</v>
      </c>
      <c r="I13" s="2"/>
      <c r="J13" s="2">
        <v>4.0999999999999996</v>
      </c>
      <c r="K13" s="2">
        <v>8</v>
      </c>
      <c r="L13" s="2">
        <v>6</v>
      </c>
      <c r="M13" s="2">
        <v>60</v>
      </c>
      <c r="N13" s="2">
        <v>0.7</v>
      </c>
      <c r="O13" s="2"/>
      <c r="P13" s="2"/>
      <c r="Q13" s="2">
        <v>135</v>
      </c>
      <c r="R13" s="2">
        <v>65.5</v>
      </c>
      <c r="S13" s="2">
        <v>63.65</v>
      </c>
      <c r="T13" s="4">
        <f t="shared" si="0"/>
        <v>1.8500000000000014</v>
      </c>
      <c r="U13" s="2">
        <v>240</v>
      </c>
      <c r="V13" s="2">
        <v>85</v>
      </c>
      <c r="W13" s="2">
        <v>17</v>
      </c>
      <c r="X13" s="2"/>
      <c r="Y13" s="2">
        <v>4080</v>
      </c>
      <c r="Z13" s="2">
        <v>10.46</v>
      </c>
      <c r="AA13" s="2">
        <v>9.1999999999999993</v>
      </c>
      <c r="AB13" s="2">
        <v>141</v>
      </c>
      <c r="AC13" s="2">
        <v>4.5</v>
      </c>
      <c r="AD13" s="2"/>
      <c r="AE13" s="2">
        <v>9.5</v>
      </c>
      <c r="AF13">
        <f t="shared" si="1"/>
        <v>38.949999999999996</v>
      </c>
      <c r="AG13" s="2">
        <v>4.0999999999999996</v>
      </c>
      <c r="AH13" s="2">
        <f>VLOOKUP(A13,[1]HDLAB!$D$1:$BI$65536,58,0)</f>
        <v>0.8</v>
      </c>
      <c r="AI13" s="2">
        <f>VLOOKUP(A13,[2]HDLAB!$D$3:$BK$264,60,0)</f>
        <v>1.61</v>
      </c>
      <c r="AJ13" s="5">
        <f>VLOOKUP(A13,[2]HDLAB!$D$1:$CA$65536,76,0)</f>
        <v>1.8797064606157987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>
        <v>1.59</v>
      </c>
      <c r="AW13" s="2"/>
      <c r="AX13" s="2"/>
      <c r="AY13" s="2"/>
      <c r="AZ13" s="2">
        <v>0</v>
      </c>
      <c r="BA13">
        <v>0</v>
      </c>
      <c r="BB13" s="6">
        <f t="shared" si="2"/>
        <v>2.9065200314218404E-2</v>
      </c>
      <c r="BC13" s="7">
        <f t="shared" si="3"/>
        <v>7.8255000000000061</v>
      </c>
    </row>
    <row r="14" spans="1:56" customFormat="1">
      <c r="A14" s="2" t="s">
        <v>67</v>
      </c>
      <c r="B14" s="2">
        <v>1120406</v>
      </c>
      <c r="C14" s="2">
        <v>4.03</v>
      </c>
      <c r="D14" s="2">
        <v>2.79</v>
      </c>
      <c r="E14" s="2">
        <v>8</v>
      </c>
      <c r="F14" s="2">
        <v>26.6</v>
      </c>
      <c r="G14" s="2">
        <v>95.3</v>
      </c>
      <c r="H14" s="2">
        <v>85</v>
      </c>
      <c r="I14" s="2"/>
      <c r="J14" s="2">
        <v>3.3</v>
      </c>
      <c r="K14" s="2">
        <v>22</v>
      </c>
      <c r="L14" s="2">
        <v>11</v>
      </c>
      <c r="M14" s="2">
        <v>79</v>
      </c>
      <c r="N14" s="2">
        <v>0.9</v>
      </c>
      <c r="O14" s="2"/>
      <c r="P14" s="2"/>
      <c r="Q14" s="2"/>
      <c r="R14" s="2">
        <v>46.9</v>
      </c>
      <c r="S14" s="2">
        <v>46</v>
      </c>
      <c r="T14" s="4">
        <f t="shared" si="0"/>
        <v>0.89999999999999858</v>
      </c>
      <c r="U14" s="2">
        <v>210</v>
      </c>
      <c r="V14" s="2">
        <v>45</v>
      </c>
      <c r="W14" s="2">
        <v>10</v>
      </c>
      <c r="X14" s="2"/>
      <c r="Y14" s="2">
        <v>2640</v>
      </c>
      <c r="Z14" s="2">
        <v>7.41</v>
      </c>
      <c r="AA14" s="2">
        <v>6.3</v>
      </c>
      <c r="AB14" s="2">
        <v>138</v>
      </c>
      <c r="AC14" s="2">
        <v>3.8</v>
      </c>
      <c r="AD14" s="2"/>
      <c r="AE14" s="2">
        <v>7.6</v>
      </c>
      <c r="AF14">
        <f t="shared" si="1"/>
        <v>23.56</v>
      </c>
      <c r="AG14" s="2">
        <v>3.1</v>
      </c>
      <c r="AH14" s="2">
        <f>VLOOKUP(A14,[1]HDLAB!$D$1:$BI$65536,58,0)</f>
        <v>0.78</v>
      </c>
      <c r="AI14" s="2">
        <f>VLOOKUP(A14,[2]HDLAB!$D$3:$BK$264,60,0)</f>
        <v>1.5</v>
      </c>
      <c r="AJ14" s="5">
        <f>VLOOKUP(A14,[2]HDLAB!$D$1:$CA$65536,76,0)</f>
        <v>1.7017957783637452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>
        <v>1.51</v>
      </c>
      <c r="AW14" s="2"/>
      <c r="AX14" s="2"/>
      <c r="AY14" s="2"/>
      <c r="AZ14" s="2">
        <v>0.75</v>
      </c>
      <c r="BA14">
        <v>50</v>
      </c>
      <c r="BB14" s="6">
        <f t="shared" si="2"/>
        <v>1.9565217391304318E-2</v>
      </c>
      <c r="BC14" s="7">
        <f t="shared" si="3"/>
        <v>3.7259999999999938</v>
      </c>
    </row>
    <row r="15" spans="1:56" customFormat="1">
      <c r="A15" s="2" t="s">
        <v>68</v>
      </c>
      <c r="B15" s="2">
        <v>1120406</v>
      </c>
      <c r="C15" s="2">
        <v>7.64</v>
      </c>
      <c r="D15" s="2">
        <v>3.42</v>
      </c>
      <c r="E15" s="2">
        <v>10.1</v>
      </c>
      <c r="F15" s="2">
        <v>31.3</v>
      </c>
      <c r="G15" s="2">
        <v>91.5</v>
      </c>
      <c r="H15" s="2">
        <v>271</v>
      </c>
      <c r="I15" s="2"/>
      <c r="J15" s="2">
        <v>3.4</v>
      </c>
      <c r="K15" s="2">
        <v>10</v>
      </c>
      <c r="L15" s="2">
        <v>10</v>
      </c>
      <c r="M15" s="2">
        <v>47</v>
      </c>
      <c r="N15" s="2">
        <v>0.4</v>
      </c>
      <c r="O15" s="2"/>
      <c r="P15" s="2"/>
      <c r="Q15" s="2">
        <v>119</v>
      </c>
      <c r="R15" s="2">
        <v>76.900000000000006</v>
      </c>
      <c r="S15" s="2">
        <v>75.05</v>
      </c>
      <c r="T15" s="4">
        <f t="shared" si="0"/>
        <v>1.8500000000000085</v>
      </c>
      <c r="U15" s="2">
        <v>240</v>
      </c>
      <c r="V15" s="2">
        <v>92</v>
      </c>
      <c r="W15" s="2">
        <v>20</v>
      </c>
      <c r="X15" s="2"/>
      <c r="Y15" s="2">
        <v>2640</v>
      </c>
      <c r="Z15" s="2">
        <v>7.87</v>
      </c>
      <c r="AA15" s="2">
        <v>7.4</v>
      </c>
      <c r="AB15" s="2">
        <v>143</v>
      </c>
      <c r="AC15" s="2">
        <v>4.0999999999999996</v>
      </c>
      <c r="AD15" s="2"/>
      <c r="AE15" s="2">
        <v>9.4</v>
      </c>
      <c r="AF15">
        <f t="shared" si="1"/>
        <v>67.680000000000007</v>
      </c>
      <c r="AG15" s="2">
        <v>7.2</v>
      </c>
      <c r="AH15" s="2">
        <f>VLOOKUP(A15,[1]HDLAB!$D$1:$BI$65536,58,0)</f>
        <v>0.78</v>
      </c>
      <c r="AI15" s="2">
        <f>VLOOKUP(A15,[2]HDLAB!$D$3:$BK$264,60,0)</f>
        <v>1.53</v>
      </c>
      <c r="AJ15" s="5">
        <f>VLOOKUP(A15,[2]HDLAB!$D$1:$CA$65536,76,0)</f>
        <v>1.7651318495765704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>
        <v>1.34</v>
      </c>
      <c r="AW15" s="2"/>
      <c r="AX15" s="2"/>
      <c r="AY15" s="2"/>
      <c r="AZ15" s="2">
        <v>0</v>
      </c>
      <c r="BA15">
        <v>25</v>
      </c>
      <c r="BB15" s="6">
        <f t="shared" si="2"/>
        <v>2.4650233177881526E-2</v>
      </c>
      <c r="BC15" s="7">
        <f t="shared" si="3"/>
        <v>7.9365000000000361</v>
      </c>
    </row>
    <row r="16" spans="1:56" customFormat="1">
      <c r="A16" s="2" t="s">
        <v>69</v>
      </c>
      <c r="B16" s="2">
        <v>1120406</v>
      </c>
      <c r="C16" s="2">
        <v>6.16</v>
      </c>
      <c r="D16" s="2">
        <v>2.78</v>
      </c>
      <c r="E16" s="2">
        <v>9</v>
      </c>
      <c r="F16" s="2">
        <v>27.5</v>
      </c>
      <c r="G16" s="2">
        <v>98.9</v>
      </c>
      <c r="H16" s="2">
        <v>225</v>
      </c>
      <c r="I16" s="2"/>
      <c r="J16" s="2">
        <v>3.5</v>
      </c>
      <c r="K16" s="2">
        <v>28</v>
      </c>
      <c r="L16" s="2">
        <v>27</v>
      </c>
      <c r="M16" s="2">
        <v>151</v>
      </c>
      <c r="N16" s="2">
        <v>0.3</v>
      </c>
      <c r="O16" s="2"/>
      <c r="P16" s="2"/>
      <c r="Q16" s="2"/>
      <c r="R16" s="2">
        <v>47.25</v>
      </c>
      <c r="S16" s="2">
        <v>46.2</v>
      </c>
      <c r="T16" s="4">
        <f t="shared" si="0"/>
        <v>1.0499999999999972</v>
      </c>
      <c r="U16" s="2">
        <v>210</v>
      </c>
      <c r="V16" s="2">
        <v>78</v>
      </c>
      <c r="W16" s="2">
        <v>18</v>
      </c>
      <c r="X16" s="2"/>
      <c r="Y16" s="2">
        <v>2640</v>
      </c>
      <c r="Z16" s="2">
        <v>7.37</v>
      </c>
      <c r="AA16" s="2">
        <v>8</v>
      </c>
      <c r="AB16" s="2">
        <v>130</v>
      </c>
      <c r="AC16" s="2">
        <v>5.5</v>
      </c>
      <c r="AD16" s="2"/>
      <c r="AE16" s="2">
        <v>10.4</v>
      </c>
      <c r="AF16">
        <f t="shared" si="1"/>
        <v>41.6</v>
      </c>
      <c r="AG16" s="2">
        <v>4</v>
      </c>
      <c r="AH16" s="2">
        <f>VLOOKUP(A16,[1]HDLAB!$D$1:$BI$65536,58,0)</f>
        <v>0.77</v>
      </c>
      <c r="AI16" s="2">
        <f>VLOOKUP(A16,[2]HDLAB!$D$3:$BK$264,60,0)</f>
        <v>1.47</v>
      </c>
      <c r="AJ16" s="5">
        <f>VLOOKUP(A16,[2]HDLAB!$D$1:$CA$65536,76,0)</f>
        <v>1.6682391883737231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1.3</v>
      </c>
      <c r="AW16" s="2"/>
      <c r="AX16" s="2"/>
      <c r="AY16" s="2"/>
      <c r="AZ16" s="2">
        <v>0.75</v>
      </c>
      <c r="BA16">
        <v>25</v>
      </c>
      <c r="BB16" s="6">
        <f t="shared" si="2"/>
        <v>2.2727272727272665E-2</v>
      </c>
      <c r="BC16" s="7">
        <f t="shared" si="3"/>
        <v>4.0949999999999882</v>
      </c>
    </row>
    <row r="17" spans="1:55" customFormat="1">
      <c r="A17" s="2" t="s">
        <v>70</v>
      </c>
      <c r="B17" s="2">
        <v>1120403</v>
      </c>
      <c r="C17" s="2">
        <v>7.74</v>
      </c>
      <c r="D17" s="2">
        <v>3.32</v>
      </c>
      <c r="E17" s="2">
        <v>10.199999999999999</v>
      </c>
      <c r="F17" s="2">
        <v>31</v>
      </c>
      <c r="G17" s="2">
        <v>93.4</v>
      </c>
      <c r="H17" s="2">
        <v>209</v>
      </c>
      <c r="I17" s="2"/>
      <c r="J17" s="2">
        <v>3.5</v>
      </c>
      <c r="K17" s="2">
        <v>16</v>
      </c>
      <c r="L17" s="2">
        <v>12</v>
      </c>
      <c r="M17" s="2">
        <v>77</v>
      </c>
      <c r="N17" s="2">
        <v>0.7</v>
      </c>
      <c r="O17" s="2"/>
      <c r="P17" s="2"/>
      <c r="Q17" s="2">
        <v>212</v>
      </c>
      <c r="R17" s="2">
        <v>72.400000000000006</v>
      </c>
      <c r="S17" s="2">
        <v>70.900000000000006</v>
      </c>
      <c r="T17" s="4">
        <f t="shared" si="0"/>
        <v>1.5</v>
      </c>
      <c r="U17" s="2">
        <v>240</v>
      </c>
      <c r="V17" s="2">
        <v>43</v>
      </c>
      <c r="W17" s="2">
        <v>11</v>
      </c>
      <c r="X17" s="2"/>
      <c r="Y17" s="2">
        <v>2640</v>
      </c>
      <c r="Z17" s="2">
        <v>7.29</v>
      </c>
      <c r="AA17" s="2">
        <v>5.0999999999999996</v>
      </c>
      <c r="AB17" s="2">
        <v>132</v>
      </c>
      <c r="AC17" s="2">
        <v>3.3</v>
      </c>
      <c r="AD17" s="2"/>
      <c r="AE17" s="2">
        <v>9.8000000000000007</v>
      </c>
      <c r="AF17">
        <f t="shared" si="1"/>
        <v>37.24</v>
      </c>
      <c r="AG17" s="2">
        <v>3.8</v>
      </c>
      <c r="AH17" s="2">
        <f>VLOOKUP(A17,[1]HDLAB!$D$1:$BI$65536,58,0)</f>
        <v>0.74</v>
      </c>
      <c r="AI17" s="2">
        <f>VLOOKUP(A17,[2]HDLAB!$D$3:$BK$264,60,0)</f>
        <v>1.36</v>
      </c>
      <c r="AJ17" s="5">
        <f>VLOOKUP(A17,[2]HDLAB!$D$1:$CA$65536,76,0)</f>
        <v>1.5626238710717635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>
        <v>1.1599999999999999</v>
      </c>
      <c r="AW17" s="2"/>
      <c r="AX17" s="2"/>
      <c r="AY17" s="2"/>
      <c r="AZ17" s="2">
        <v>0</v>
      </c>
      <c r="BA17">
        <v>25</v>
      </c>
      <c r="BB17" s="6">
        <f t="shared" si="2"/>
        <v>2.1156558533145273E-2</v>
      </c>
      <c r="BC17" s="7">
        <f t="shared" si="3"/>
        <v>5.94</v>
      </c>
    </row>
    <row r="18" spans="1:55" customFormat="1">
      <c r="A18" s="2" t="s">
        <v>71</v>
      </c>
      <c r="B18" s="2">
        <v>1120405</v>
      </c>
      <c r="C18" s="2">
        <v>4.4800000000000004</v>
      </c>
      <c r="D18" s="2">
        <v>4.53</v>
      </c>
      <c r="E18" s="2">
        <v>13.2</v>
      </c>
      <c r="F18" s="2">
        <v>40.4</v>
      </c>
      <c r="G18" s="2">
        <v>89.2</v>
      </c>
      <c r="H18" s="2">
        <v>177</v>
      </c>
      <c r="I18" s="2"/>
      <c r="J18" s="2">
        <v>3.7</v>
      </c>
      <c r="K18" s="2">
        <v>16</v>
      </c>
      <c r="L18" s="2">
        <v>12</v>
      </c>
      <c r="M18" s="2">
        <v>131</v>
      </c>
      <c r="N18" s="2">
        <v>0.6</v>
      </c>
      <c r="O18" s="2"/>
      <c r="P18" s="2"/>
      <c r="Q18" s="2"/>
      <c r="R18" s="2">
        <v>62.35</v>
      </c>
      <c r="S18" s="2">
        <v>59.8</v>
      </c>
      <c r="T18" s="4">
        <f t="shared" si="0"/>
        <v>2.5500000000000043</v>
      </c>
      <c r="U18" s="2">
        <v>240</v>
      </c>
      <c r="V18" s="2">
        <v>74</v>
      </c>
      <c r="W18" s="2">
        <v>18</v>
      </c>
      <c r="X18" s="2"/>
      <c r="Y18" s="2">
        <v>2640</v>
      </c>
      <c r="Z18" s="2">
        <v>7.6</v>
      </c>
      <c r="AA18" s="2">
        <v>5.8</v>
      </c>
      <c r="AB18" s="2">
        <v>138</v>
      </c>
      <c r="AC18" s="2">
        <v>4.0999999999999996</v>
      </c>
      <c r="AD18" s="2"/>
      <c r="AE18" s="2">
        <v>8.8000000000000007</v>
      </c>
      <c r="AF18">
        <f t="shared" si="1"/>
        <v>36.960000000000008</v>
      </c>
      <c r="AG18" s="2">
        <v>4.2</v>
      </c>
      <c r="AH18" s="2">
        <f>VLOOKUP(A18,[1]HDLAB!$D$1:$BI$65536,58,0)</f>
        <v>0.76</v>
      </c>
      <c r="AI18" s="2">
        <f>VLOOKUP(A18,[2]HDLAB!$D$3:$BK$264,60,0)</f>
        <v>1.41</v>
      </c>
      <c r="AJ18" s="5">
        <f>VLOOKUP(A18,[2]HDLAB!$D$1:$CA$65536,76,0)</f>
        <v>1.6890101158645132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1.41</v>
      </c>
      <c r="AW18" s="2"/>
      <c r="AX18" s="2"/>
      <c r="AY18" s="2"/>
      <c r="AZ18" s="2">
        <v>0</v>
      </c>
      <c r="BA18">
        <v>25</v>
      </c>
      <c r="BB18" s="6">
        <f t="shared" si="2"/>
        <v>4.26421404682275E-2</v>
      </c>
      <c r="BC18" s="7">
        <f t="shared" si="3"/>
        <v>10.557000000000018</v>
      </c>
    </row>
    <row r="19" spans="1:55" customFormat="1">
      <c r="A19" s="2" t="s">
        <v>72</v>
      </c>
      <c r="B19" s="2">
        <v>1120405</v>
      </c>
      <c r="C19" s="2">
        <v>5.94</v>
      </c>
      <c r="D19" s="2">
        <v>3.49</v>
      </c>
      <c r="E19" s="2">
        <v>10.7</v>
      </c>
      <c r="F19" s="2">
        <v>32.200000000000003</v>
      </c>
      <c r="G19" s="2">
        <v>92.3</v>
      </c>
      <c r="H19" s="2">
        <v>132</v>
      </c>
      <c r="I19" s="2"/>
      <c r="J19" s="2">
        <v>4</v>
      </c>
      <c r="K19" s="2">
        <v>18</v>
      </c>
      <c r="L19" s="2">
        <v>10</v>
      </c>
      <c r="M19" s="2">
        <v>42</v>
      </c>
      <c r="N19" s="2">
        <v>0.6</v>
      </c>
      <c r="O19" s="2"/>
      <c r="P19" s="2"/>
      <c r="Q19" s="2"/>
      <c r="R19" s="2">
        <v>54.65</v>
      </c>
      <c r="S19" s="2">
        <v>52.5</v>
      </c>
      <c r="T19" s="4">
        <f t="shared" si="0"/>
        <v>2.1499999999999986</v>
      </c>
      <c r="U19" s="2">
        <v>240</v>
      </c>
      <c r="V19" s="2">
        <v>100</v>
      </c>
      <c r="W19" s="2">
        <v>21</v>
      </c>
      <c r="X19" s="2"/>
      <c r="Y19" s="2">
        <v>2640</v>
      </c>
      <c r="Z19" s="2">
        <v>10.37</v>
      </c>
      <c r="AA19" s="2">
        <v>8.3000000000000007</v>
      </c>
      <c r="AB19" s="2">
        <v>141</v>
      </c>
      <c r="AC19" s="2">
        <v>5.3</v>
      </c>
      <c r="AD19" s="2"/>
      <c r="AE19" s="2">
        <v>9</v>
      </c>
      <c r="AF19">
        <f t="shared" si="1"/>
        <v>53.1</v>
      </c>
      <c r="AG19" s="2">
        <v>5.9</v>
      </c>
      <c r="AH19" s="2">
        <f>VLOOKUP(A19,[1]HDLAB!$D$1:$BI$65536,58,0)</f>
        <v>0.79</v>
      </c>
      <c r="AI19" s="2">
        <f>VLOOKUP(A19,[2]HDLAB!$D$3:$BK$264,60,0)</f>
        <v>1.56</v>
      </c>
      <c r="AJ19" s="5">
        <f>VLOOKUP(A19,[2]HDLAB!$D$1:$CA$65536,76,0)</f>
        <v>1.8596812524995756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>
        <v>1.58</v>
      </c>
      <c r="AW19" s="2"/>
      <c r="AX19" s="2"/>
      <c r="AY19" s="2"/>
      <c r="AZ19" s="2">
        <v>1.5</v>
      </c>
      <c r="BA19">
        <v>25</v>
      </c>
      <c r="BB19" s="6">
        <f t="shared" si="2"/>
        <v>4.0952380952380928E-2</v>
      </c>
      <c r="BC19" s="7">
        <f t="shared" si="3"/>
        <v>9.0944999999999929</v>
      </c>
    </row>
    <row r="20" spans="1:55" customFormat="1">
      <c r="A20" s="2" t="s">
        <v>73</v>
      </c>
      <c r="B20" s="2">
        <v>1120406</v>
      </c>
      <c r="C20" s="2">
        <v>7.57</v>
      </c>
      <c r="D20" s="2">
        <v>3.1</v>
      </c>
      <c r="E20" s="2">
        <v>10.4</v>
      </c>
      <c r="F20" s="2">
        <v>32.9</v>
      </c>
      <c r="G20" s="2">
        <v>106.1</v>
      </c>
      <c r="H20" s="2">
        <v>208</v>
      </c>
      <c r="I20" s="2"/>
      <c r="J20" s="2">
        <v>3.9</v>
      </c>
      <c r="K20" s="2">
        <v>15</v>
      </c>
      <c r="L20" s="2">
        <v>10</v>
      </c>
      <c r="M20" s="2">
        <v>91</v>
      </c>
      <c r="N20" s="2">
        <v>0.6</v>
      </c>
      <c r="O20" s="2"/>
      <c r="P20" s="2"/>
      <c r="Q20" s="2">
        <v>150</v>
      </c>
      <c r="R20" s="2">
        <v>62.8</v>
      </c>
      <c r="S20" s="2">
        <v>62.5</v>
      </c>
      <c r="T20" s="4">
        <f t="shared" si="0"/>
        <v>0.29999999999999716</v>
      </c>
      <c r="U20" s="2">
        <v>240</v>
      </c>
      <c r="V20" s="2">
        <v>83</v>
      </c>
      <c r="W20" s="2">
        <v>20</v>
      </c>
      <c r="X20" s="2"/>
      <c r="Y20" s="2">
        <v>2640</v>
      </c>
      <c r="Z20" s="2">
        <v>8.73</v>
      </c>
      <c r="AA20" s="2">
        <v>6.6</v>
      </c>
      <c r="AB20" s="2">
        <v>138</v>
      </c>
      <c r="AC20" s="2">
        <v>5.0999999999999996</v>
      </c>
      <c r="AD20" s="2"/>
      <c r="AE20" s="2">
        <v>10.3</v>
      </c>
      <c r="AF20">
        <f t="shared" si="1"/>
        <v>58.710000000000008</v>
      </c>
      <c r="AG20" s="2">
        <v>5.7</v>
      </c>
      <c r="AH20" s="2">
        <f>VLOOKUP(A20,[1]HDLAB!$D$1:$BI$65536,58,0)</f>
        <v>0.76</v>
      </c>
      <c r="AI20" s="2">
        <f>VLOOKUP(A20,[2]HDLAB!$D$3:$BK$264,60,0)</f>
        <v>1.42</v>
      </c>
      <c r="AJ20" s="5">
        <f>VLOOKUP(A20,[2]HDLAB!$D$1:$CA$65536,76,0)</f>
        <v>1.580745789768278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>
        <v>1.46</v>
      </c>
      <c r="AW20" s="2"/>
      <c r="AX20" s="2"/>
      <c r="AY20" s="2"/>
      <c r="AZ20" s="2">
        <v>0</v>
      </c>
      <c r="BA20">
        <v>12.5</v>
      </c>
      <c r="BB20" s="6">
        <f t="shared" si="2"/>
        <v>4.7999999999999545E-3</v>
      </c>
      <c r="BC20" s="7">
        <f t="shared" si="3"/>
        <v>1.2419999999999882</v>
      </c>
    </row>
    <row r="21" spans="1:55" customFormat="1">
      <c r="A21" s="2" t="s">
        <v>74</v>
      </c>
      <c r="B21" s="2">
        <v>1120403</v>
      </c>
      <c r="C21" s="2">
        <v>4.8099999999999996</v>
      </c>
      <c r="D21" s="2">
        <v>3.9</v>
      </c>
      <c r="E21" s="2">
        <v>9.6</v>
      </c>
      <c r="F21" s="2">
        <v>31.4</v>
      </c>
      <c r="G21" s="2">
        <v>80.5</v>
      </c>
      <c r="H21" s="2">
        <v>172</v>
      </c>
      <c r="I21" s="2"/>
      <c r="J21" s="2">
        <v>3.5</v>
      </c>
      <c r="K21" s="2">
        <v>17</v>
      </c>
      <c r="L21" s="2">
        <v>6</v>
      </c>
      <c r="M21" s="2">
        <v>84</v>
      </c>
      <c r="N21" s="2">
        <v>0.6</v>
      </c>
      <c r="O21" s="2"/>
      <c r="P21" s="2"/>
      <c r="Q21" s="2"/>
      <c r="R21" s="2">
        <v>44.65</v>
      </c>
      <c r="S21" s="2">
        <v>43.25</v>
      </c>
      <c r="T21" s="4">
        <f t="shared" si="0"/>
        <v>1.3999999999999986</v>
      </c>
      <c r="U21" s="2">
        <v>210</v>
      </c>
      <c r="V21" s="2">
        <v>50</v>
      </c>
      <c r="W21" s="2">
        <v>15</v>
      </c>
      <c r="X21" s="2"/>
      <c r="Y21" s="2">
        <v>2640</v>
      </c>
      <c r="Z21" s="2">
        <v>6.49</v>
      </c>
      <c r="AA21" s="2">
        <v>7.2</v>
      </c>
      <c r="AB21" s="2">
        <v>138</v>
      </c>
      <c r="AC21" s="2">
        <v>4.5</v>
      </c>
      <c r="AD21" s="2"/>
      <c r="AE21" s="2">
        <v>9.1</v>
      </c>
      <c r="AF21">
        <f t="shared" si="1"/>
        <v>34.58</v>
      </c>
      <c r="AG21" s="2">
        <v>3.8</v>
      </c>
      <c r="AH21" s="2">
        <f>VLOOKUP(A21,[1]HDLAB!$D$1:$BI$65536,58,0)</f>
        <v>0.7</v>
      </c>
      <c r="AI21" s="2">
        <f>VLOOKUP(A21,[2]HDLAB!$D$3:$BK$264,60,0)</f>
        <v>1.2</v>
      </c>
      <c r="AJ21" s="5">
        <f>VLOOKUP(A21,[2]HDLAB!$D$1:$CA$65536,76,0)</f>
        <v>1.3974445421659087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>
        <v>1.1000000000000001</v>
      </c>
      <c r="AW21" s="2"/>
      <c r="AX21" s="2"/>
      <c r="AY21" s="2"/>
      <c r="AZ21" s="2">
        <v>1.5</v>
      </c>
      <c r="BA21">
        <v>0</v>
      </c>
      <c r="BB21" s="6">
        <f t="shared" si="2"/>
        <v>3.2369942196531762E-2</v>
      </c>
      <c r="BC21" s="7">
        <f t="shared" si="3"/>
        <v>5.7959999999999949</v>
      </c>
    </row>
    <row r="22" spans="1:55" customFormat="1">
      <c r="A22" s="2" t="s">
        <v>75</v>
      </c>
      <c r="B22" s="2">
        <v>1120406</v>
      </c>
      <c r="C22" s="2">
        <v>6.43</v>
      </c>
      <c r="D22" s="2">
        <v>3.6</v>
      </c>
      <c r="E22" s="2">
        <v>10.4</v>
      </c>
      <c r="F22" s="2">
        <v>31.5</v>
      </c>
      <c r="G22" s="2">
        <v>87.5</v>
      </c>
      <c r="H22" s="2">
        <v>177</v>
      </c>
      <c r="I22" s="2"/>
      <c r="J22" s="2">
        <v>3.9</v>
      </c>
      <c r="K22" s="2">
        <v>12</v>
      </c>
      <c r="L22" s="2">
        <v>10</v>
      </c>
      <c r="M22" s="2">
        <v>73</v>
      </c>
      <c r="N22" s="2">
        <v>0.4</v>
      </c>
      <c r="O22" s="2"/>
      <c r="P22" s="2"/>
      <c r="Q22" s="2">
        <v>248</v>
      </c>
      <c r="R22" s="2">
        <v>108.5</v>
      </c>
      <c r="S22" s="2">
        <v>104.5</v>
      </c>
      <c r="T22" s="4">
        <f t="shared" si="0"/>
        <v>4</v>
      </c>
      <c r="U22" s="2">
        <v>240</v>
      </c>
      <c r="V22" s="2">
        <v>97</v>
      </c>
      <c r="W22" s="2">
        <v>31</v>
      </c>
      <c r="X22" s="2"/>
      <c r="Y22" s="2">
        <v>2640</v>
      </c>
      <c r="Z22" s="2">
        <v>11.76</v>
      </c>
      <c r="AA22" s="2">
        <v>5.7</v>
      </c>
      <c r="AB22" s="2">
        <v>139</v>
      </c>
      <c r="AC22" s="2">
        <v>5.2</v>
      </c>
      <c r="AD22" s="2"/>
      <c r="AE22" s="2">
        <v>8.5</v>
      </c>
      <c r="AF22">
        <f t="shared" si="1"/>
        <v>41.650000000000006</v>
      </c>
      <c r="AG22" s="2">
        <v>4.9000000000000004</v>
      </c>
      <c r="AH22" s="2">
        <f>VLOOKUP(A22,[1]HDLAB!$D$1:$BI$65536,58,0)</f>
        <v>0.68</v>
      </c>
      <c r="AI22" s="2">
        <f>VLOOKUP(A22,[2]HDLAB!$D$3:$BK$264,60,0)</f>
        <v>1.1399999999999999</v>
      </c>
      <c r="AJ22" s="5">
        <f>VLOOKUP(A22,[2]HDLAB!$D$1:$CA$65536,76,0)</f>
        <v>1.3565221494733466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>
        <v>1.0900000000000001</v>
      </c>
      <c r="AW22" s="2"/>
      <c r="AX22" s="2"/>
      <c r="AY22" s="2"/>
      <c r="AZ22" s="2">
        <v>0</v>
      </c>
      <c r="BA22">
        <v>25</v>
      </c>
      <c r="BB22" s="6">
        <f t="shared" si="2"/>
        <v>3.8277511961722487E-2</v>
      </c>
      <c r="BC22" s="7">
        <f t="shared" si="3"/>
        <v>16.68</v>
      </c>
    </row>
    <row r="23" spans="1:55" customFormat="1">
      <c r="A23" s="2" t="s">
        <v>76</v>
      </c>
      <c r="B23" s="2">
        <v>1120406</v>
      </c>
      <c r="C23" s="2">
        <v>4.05</v>
      </c>
      <c r="D23" s="2">
        <v>4.1100000000000003</v>
      </c>
      <c r="E23" s="2">
        <v>11.4</v>
      </c>
      <c r="F23" s="2">
        <v>34.9</v>
      </c>
      <c r="G23" s="2">
        <v>84.9</v>
      </c>
      <c r="H23" s="2">
        <v>165</v>
      </c>
      <c r="I23" s="2"/>
      <c r="J23" s="2">
        <v>3.5</v>
      </c>
      <c r="K23" s="2">
        <v>13</v>
      </c>
      <c r="L23" s="2">
        <v>6</v>
      </c>
      <c r="M23" s="2">
        <v>48</v>
      </c>
      <c r="N23" s="2">
        <v>0.6</v>
      </c>
      <c r="O23" s="2"/>
      <c r="P23" s="2"/>
      <c r="Q23" s="2">
        <v>120</v>
      </c>
      <c r="R23" s="2">
        <v>54.75</v>
      </c>
      <c r="S23" s="2">
        <v>53</v>
      </c>
      <c r="T23" s="4">
        <f t="shared" si="0"/>
        <v>1.75</v>
      </c>
      <c r="U23" s="2">
        <v>240</v>
      </c>
      <c r="V23" s="2">
        <v>46</v>
      </c>
      <c r="W23" s="2">
        <v>9</v>
      </c>
      <c r="X23" s="2"/>
      <c r="Y23" s="2">
        <v>2640</v>
      </c>
      <c r="Z23" s="2">
        <v>6.24</v>
      </c>
      <c r="AA23" s="2">
        <v>4.8</v>
      </c>
      <c r="AB23" s="2">
        <v>137</v>
      </c>
      <c r="AC23" s="2">
        <v>4.7</v>
      </c>
      <c r="AD23" s="2"/>
      <c r="AE23" s="2">
        <v>8.8000000000000007</v>
      </c>
      <c r="AF23">
        <f t="shared" si="1"/>
        <v>31.680000000000003</v>
      </c>
      <c r="AG23" s="2">
        <v>3.6</v>
      </c>
      <c r="AH23" s="2">
        <f>VLOOKUP(A23,[1]HDLAB!$D$1:$BI$65536,58,0)</f>
        <v>0.8</v>
      </c>
      <c r="AI23" s="2">
        <f>VLOOKUP(A23,[2]HDLAB!$D$3:$BK$264,60,0)</f>
        <v>1.63</v>
      </c>
      <c r="AJ23" s="5">
        <f>VLOOKUP(A23,[2]HDLAB!$D$1:$CA$65536,76,0)</f>
        <v>1.9194767193905939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>
        <v>1.52</v>
      </c>
      <c r="AW23" s="2"/>
      <c r="AX23" s="2"/>
      <c r="AY23" s="2"/>
      <c r="AZ23" s="2">
        <v>0</v>
      </c>
      <c r="BA23">
        <v>0</v>
      </c>
      <c r="BB23" s="6">
        <f t="shared" si="2"/>
        <v>3.3018867924528301E-2</v>
      </c>
      <c r="BC23" s="7">
        <f t="shared" si="3"/>
        <v>7.1924999999999999</v>
      </c>
    </row>
    <row r="24" spans="1:55" customFormat="1">
      <c r="A24" s="2" t="s">
        <v>77</v>
      </c>
      <c r="B24" s="2">
        <v>1120406</v>
      </c>
      <c r="C24" s="2">
        <v>6.98</v>
      </c>
      <c r="D24" s="2">
        <v>3.82</v>
      </c>
      <c r="E24" s="2">
        <v>11.6</v>
      </c>
      <c r="F24" s="2">
        <v>35.9</v>
      </c>
      <c r="G24" s="2">
        <v>94</v>
      </c>
      <c r="H24" s="2">
        <v>142</v>
      </c>
      <c r="I24" s="2"/>
      <c r="J24" s="2">
        <v>4.2</v>
      </c>
      <c r="K24" s="2">
        <v>12</v>
      </c>
      <c r="L24" s="2">
        <v>12</v>
      </c>
      <c r="M24" s="2">
        <v>34</v>
      </c>
      <c r="N24" s="2">
        <v>0.6</v>
      </c>
      <c r="O24" s="2"/>
      <c r="P24" s="2"/>
      <c r="Q24" s="2">
        <v>129</v>
      </c>
      <c r="R24" s="2">
        <v>52</v>
      </c>
      <c r="S24" s="2">
        <v>50.3</v>
      </c>
      <c r="T24" s="4">
        <f t="shared" si="0"/>
        <v>1.7000000000000028</v>
      </c>
      <c r="U24" s="2">
        <v>240</v>
      </c>
      <c r="V24" s="2">
        <v>64</v>
      </c>
      <c r="W24" s="2">
        <v>12</v>
      </c>
      <c r="X24" s="2"/>
      <c r="Y24" s="2">
        <v>2640</v>
      </c>
      <c r="Z24" s="2">
        <v>9.6199999999999992</v>
      </c>
      <c r="AA24" s="2">
        <v>7.1</v>
      </c>
      <c r="AB24" s="2">
        <v>140</v>
      </c>
      <c r="AC24" s="2">
        <v>5.6</v>
      </c>
      <c r="AD24" s="2"/>
      <c r="AE24" s="2">
        <v>8.6999999999999993</v>
      </c>
      <c r="AF24">
        <f t="shared" si="1"/>
        <v>33.059999999999995</v>
      </c>
      <c r="AG24" s="2">
        <v>3.8</v>
      </c>
      <c r="AH24" s="2">
        <f>VLOOKUP(A24,[1]HDLAB!$D$1:$BI$65536,58,0)</f>
        <v>0.81</v>
      </c>
      <c r="AI24" s="2">
        <f>VLOOKUP(A24,[2]HDLAB!$D$3:$BK$264,60,0)</f>
        <v>1.67</v>
      </c>
      <c r="AJ24" s="5">
        <f>VLOOKUP(A24,[2]HDLAB!$D$1:$CA$65536,76,0)</f>
        <v>1.9741189907028087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>
        <v>1.5</v>
      </c>
      <c r="AW24" s="2"/>
      <c r="AX24" s="2"/>
      <c r="AY24" s="2"/>
      <c r="AZ24" s="2">
        <v>0</v>
      </c>
      <c r="BA24">
        <v>12.5</v>
      </c>
      <c r="BB24" s="6">
        <f t="shared" si="2"/>
        <v>3.379721669980125E-2</v>
      </c>
      <c r="BC24" s="7">
        <f t="shared" si="3"/>
        <v>7.1400000000000112</v>
      </c>
    </row>
    <row r="25" spans="1:55" customFormat="1">
      <c r="A25" s="2" t="s">
        <v>78</v>
      </c>
      <c r="B25" s="2">
        <v>1120405</v>
      </c>
      <c r="C25" s="2">
        <v>6.45</v>
      </c>
      <c r="D25" s="2">
        <v>3.73</v>
      </c>
      <c r="E25" s="2">
        <v>10.7</v>
      </c>
      <c r="F25" s="2">
        <v>32.1</v>
      </c>
      <c r="G25" s="2">
        <v>86.1</v>
      </c>
      <c r="H25" s="2">
        <v>228</v>
      </c>
      <c r="I25" s="2"/>
      <c r="J25" s="2">
        <v>4.3</v>
      </c>
      <c r="K25" s="2">
        <v>9</v>
      </c>
      <c r="L25" s="2">
        <v>8</v>
      </c>
      <c r="M25" s="2">
        <v>52</v>
      </c>
      <c r="N25" s="2">
        <v>0.7</v>
      </c>
      <c r="O25" s="2"/>
      <c r="P25" s="2"/>
      <c r="Q25" s="2">
        <v>232</v>
      </c>
      <c r="R25" s="2">
        <v>72.05</v>
      </c>
      <c r="S25" s="2">
        <v>69</v>
      </c>
      <c r="T25" s="4">
        <f t="shared" si="0"/>
        <v>3.0499999999999972</v>
      </c>
      <c r="U25" s="2">
        <v>240</v>
      </c>
      <c r="V25" s="2">
        <v>96</v>
      </c>
      <c r="W25" s="2">
        <v>26</v>
      </c>
      <c r="X25" s="2"/>
      <c r="Y25" s="2">
        <v>2640</v>
      </c>
      <c r="Z25" s="2">
        <v>10.07</v>
      </c>
      <c r="AA25" s="2">
        <v>6.4</v>
      </c>
      <c r="AB25" s="2">
        <v>135</v>
      </c>
      <c r="AC25" s="2">
        <v>6.6</v>
      </c>
      <c r="AD25" s="2"/>
      <c r="AE25" s="2">
        <v>9.1</v>
      </c>
      <c r="AF25">
        <f t="shared" si="1"/>
        <v>43.68</v>
      </c>
      <c r="AG25" s="2">
        <v>4.8</v>
      </c>
      <c r="AH25" s="2">
        <f>VLOOKUP(A25,[1]HDLAB!$D$1:$BI$65536,58,0)</f>
        <v>0.73</v>
      </c>
      <c r="AI25" s="2">
        <f>VLOOKUP(A25,[2]HDLAB!$D$3:$BK$264,60,0)</f>
        <v>1.31</v>
      </c>
      <c r="AJ25" s="5">
        <f>VLOOKUP(A25,[2]HDLAB!$D$1:$CA$65536,76,0)</f>
        <v>1.5669002503337108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>
        <v>1.21</v>
      </c>
      <c r="AW25" s="2"/>
      <c r="AX25" s="2"/>
      <c r="AY25" s="2"/>
      <c r="AZ25" s="2">
        <v>0</v>
      </c>
      <c r="BA25">
        <v>25</v>
      </c>
      <c r="BB25" s="6">
        <f t="shared" si="2"/>
        <v>4.4202898550724595E-2</v>
      </c>
      <c r="BC25" s="7">
        <f t="shared" si="3"/>
        <v>12.352499999999988</v>
      </c>
    </row>
    <row r="26" spans="1:55" customFormat="1">
      <c r="A26" s="2" t="s">
        <v>79</v>
      </c>
      <c r="B26" s="2">
        <v>1120405</v>
      </c>
      <c r="C26" s="2">
        <v>5.18</v>
      </c>
      <c r="D26" s="2">
        <v>5.63</v>
      </c>
      <c r="E26" s="2">
        <v>12</v>
      </c>
      <c r="F26" s="2">
        <v>38.700000000000003</v>
      </c>
      <c r="G26" s="2">
        <v>68.7</v>
      </c>
      <c r="H26" s="2">
        <v>223</v>
      </c>
      <c r="I26" s="2"/>
      <c r="J26" s="2">
        <v>4.0999999999999996</v>
      </c>
      <c r="K26" s="2">
        <v>13</v>
      </c>
      <c r="L26" s="2">
        <v>10</v>
      </c>
      <c r="M26" s="2">
        <v>61</v>
      </c>
      <c r="N26" s="2">
        <v>0.4</v>
      </c>
      <c r="O26" s="2"/>
      <c r="P26" s="2"/>
      <c r="Q26" s="2">
        <v>207</v>
      </c>
      <c r="R26" s="2">
        <v>53.15</v>
      </c>
      <c r="S26" s="2">
        <v>52.15</v>
      </c>
      <c r="T26" s="4">
        <f t="shared" si="0"/>
        <v>1</v>
      </c>
      <c r="U26" s="2">
        <v>210</v>
      </c>
      <c r="V26" s="2">
        <v>98</v>
      </c>
      <c r="W26" s="2">
        <v>22</v>
      </c>
      <c r="X26" s="2"/>
      <c r="Y26" s="2">
        <v>2640</v>
      </c>
      <c r="Z26" s="2">
        <v>13.67</v>
      </c>
      <c r="AA26" s="2">
        <v>10.6</v>
      </c>
      <c r="AB26" s="2">
        <v>141</v>
      </c>
      <c r="AC26" s="2">
        <v>4.3</v>
      </c>
      <c r="AD26" s="2"/>
      <c r="AE26" s="2">
        <v>10</v>
      </c>
      <c r="AF26">
        <f t="shared" si="1"/>
        <v>65</v>
      </c>
      <c r="AG26" s="2">
        <v>6.5</v>
      </c>
      <c r="AH26" s="2">
        <f>VLOOKUP(A26,[1]HDLAB!$D$1:$BI$65536,58,0)</f>
        <v>0.78</v>
      </c>
      <c r="AI26" s="2">
        <f>VLOOKUP(A26,[2]HDLAB!$D$3:$BK$264,60,0)</f>
        <v>1.49</v>
      </c>
      <c r="AJ26" s="5">
        <f>VLOOKUP(A26,[2]HDLAB!$D$1:$CA$65536,76,0)</f>
        <v>1.6887801706017995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>
        <v>1.5</v>
      </c>
      <c r="AW26" s="2"/>
      <c r="AX26" s="2"/>
      <c r="AY26" s="2"/>
      <c r="AZ26" s="2">
        <v>0</v>
      </c>
      <c r="BA26">
        <v>12.5</v>
      </c>
      <c r="BB26" s="6">
        <f t="shared" si="2"/>
        <v>1.9175455417066157E-2</v>
      </c>
      <c r="BC26" s="7">
        <f t="shared" si="3"/>
        <v>4.2300000000000004</v>
      </c>
    </row>
    <row r="27" spans="1:55" customFormat="1">
      <c r="A27" s="2" t="s">
        <v>80</v>
      </c>
      <c r="B27" s="2">
        <v>1120406</v>
      </c>
      <c r="C27" s="2">
        <v>7.52</v>
      </c>
      <c r="D27" s="2">
        <v>3.71</v>
      </c>
      <c r="E27" s="2">
        <v>11.6</v>
      </c>
      <c r="F27" s="2">
        <v>35.200000000000003</v>
      </c>
      <c r="G27" s="2">
        <v>94.9</v>
      </c>
      <c r="H27" s="2">
        <v>232</v>
      </c>
      <c r="I27" s="2"/>
      <c r="J27" s="2">
        <v>4.0999999999999996</v>
      </c>
      <c r="K27" s="2">
        <v>10</v>
      </c>
      <c r="L27" s="2">
        <v>9</v>
      </c>
      <c r="M27" s="2">
        <v>62</v>
      </c>
      <c r="N27" s="2">
        <v>0.7</v>
      </c>
      <c r="O27" s="2"/>
      <c r="P27" s="2"/>
      <c r="Q27" s="2">
        <v>175</v>
      </c>
      <c r="R27" s="2">
        <v>64.75</v>
      </c>
      <c r="S27" s="2">
        <v>63.95</v>
      </c>
      <c r="T27" s="4">
        <f t="shared" si="0"/>
        <v>0.79999999999999716</v>
      </c>
      <c r="U27" s="2">
        <v>210</v>
      </c>
      <c r="V27" s="2">
        <v>68</v>
      </c>
      <c r="W27" s="2">
        <v>16</v>
      </c>
      <c r="X27" s="2"/>
      <c r="Y27" s="2">
        <v>2640</v>
      </c>
      <c r="Z27" s="2">
        <v>8.94</v>
      </c>
      <c r="AA27" s="2">
        <v>6.7</v>
      </c>
      <c r="AB27" s="2">
        <v>139</v>
      </c>
      <c r="AC27" s="2">
        <v>3.1</v>
      </c>
      <c r="AD27" s="2"/>
      <c r="AE27" s="2">
        <v>10.6</v>
      </c>
      <c r="AF27">
        <f t="shared" si="1"/>
        <v>63.599999999999994</v>
      </c>
      <c r="AG27" s="2">
        <v>6</v>
      </c>
      <c r="AH27" s="2">
        <f>VLOOKUP(A27,[1]HDLAB!$D$1:$BI$65536,58,0)</f>
        <v>0.76</v>
      </c>
      <c r="AI27" s="2">
        <f>VLOOKUP(A27,[2]HDLAB!$D$3:$BK$264,60,0)</f>
        <v>1.45</v>
      </c>
      <c r="AJ27" s="5">
        <f>VLOOKUP(A27,[2]HDLAB!$D$1:$CA$65536,76,0)</f>
        <v>1.6133535628093076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>
        <v>1.39</v>
      </c>
      <c r="AW27" s="2"/>
      <c r="AX27" s="2"/>
      <c r="AY27" s="2"/>
      <c r="AZ27" s="2">
        <v>0</v>
      </c>
      <c r="BA27">
        <v>25</v>
      </c>
      <c r="BB27" s="6">
        <f t="shared" si="2"/>
        <v>1.2509773260359611E-2</v>
      </c>
      <c r="BC27" s="7">
        <f t="shared" si="3"/>
        <v>3.3359999999999883</v>
      </c>
    </row>
    <row r="28" spans="1:55" customFormat="1">
      <c r="A28" s="2" t="s">
        <v>81</v>
      </c>
      <c r="B28" s="2">
        <v>1120405</v>
      </c>
      <c r="C28" s="2">
        <v>3.65</v>
      </c>
      <c r="D28" s="2">
        <v>3.22</v>
      </c>
      <c r="E28" s="2">
        <v>9.8000000000000007</v>
      </c>
      <c r="F28" s="2">
        <v>30</v>
      </c>
      <c r="G28" s="2">
        <v>93.2</v>
      </c>
      <c r="H28" s="2">
        <v>140</v>
      </c>
      <c r="I28" s="2"/>
      <c r="J28" s="2">
        <v>3.9</v>
      </c>
      <c r="K28" s="2">
        <v>19</v>
      </c>
      <c r="L28" s="2">
        <v>12</v>
      </c>
      <c r="M28" s="2">
        <v>80</v>
      </c>
      <c r="N28" s="2">
        <v>0.5</v>
      </c>
      <c r="O28" s="2"/>
      <c r="P28" s="2"/>
      <c r="Q28" s="2">
        <v>113</v>
      </c>
      <c r="R28" s="2">
        <v>54.65</v>
      </c>
      <c r="S28" s="2">
        <v>52.5</v>
      </c>
      <c r="T28" s="4">
        <f t="shared" si="0"/>
        <v>2.1499999999999986</v>
      </c>
      <c r="U28" s="2">
        <v>240</v>
      </c>
      <c r="V28" s="2">
        <v>46</v>
      </c>
      <c r="W28" s="2">
        <v>9</v>
      </c>
      <c r="X28" s="2"/>
      <c r="Y28" s="2">
        <v>2640</v>
      </c>
      <c r="Z28" s="2">
        <v>6.84</v>
      </c>
      <c r="AA28" s="2">
        <v>5.0999999999999996</v>
      </c>
      <c r="AB28" s="2">
        <v>139</v>
      </c>
      <c r="AC28" s="2">
        <v>4.3</v>
      </c>
      <c r="AD28" s="2"/>
      <c r="AE28" s="2">
        <v>8.9</v>
      </c>
      <c r="AF28">
        <f t="shared" si="1"/>
        <v>36.489999999999995</v>
      </c>
      <c r="AG28" s="2">
        <v>4.0999999999999996</v>
      </c>
      <c r="AH28" s="2">
        <f>VLOOKUP(A28,[1]HDLAB!$D$1:$BI$65536,58,0)</f>
        <v>0.8</v>
      </c>
      <c r="AI28" s="2">
        <f>VLOOKUP(A28,[2]HDLAB!$D$3:$BK$264,60,0)</f>
        <v>1.63</v>
      </c>
      <c r="AJ28" s="5">
        <f>VLOOKUP(A28,[2]HDLAB!$D$1:$CA$65536,76,0)</f>
        <v>1.9457780397546707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v>1.7</v>
      </c>
      <c r="AW28" s="2"/>
      <c r="AX28" s="2"/>
      <c r="AY28" s="2"/>
      <c r="AZ28" s="2">
        <v>0</v>
      </c>
      <c r="BA28">
        <v>50</v>
      </c>
      <c r="BB28" s="6">
        <f t="shared" si="2"/>
        <v>4.0952380952380928E-2</v>
      </c>
      <c r="BC28" s="7">
        <f t="shared" si="3"/>
        <v>8.9654999999999934</v>
      </c>
    </row>
    <row r="29" spans="1:55" customFormat="1">
      <c r="A29" s="2" t="s">
        <v>82</v>
      </c>
      <c r="B29" s="2">
        <v>1120406</v>
      </c>
      <c r="C29" s="2">
        <v>7.79</v>
      </c>
      <c r="D29" s="2">
        <v>3.07</v>
      </c>
      <c r="E29" s="2">
        <v>9.8000000000000007</v>
      </c>
      <c r="F29" s="2">
        <v>29</v>
      </c>
      <c r="G29" s="2">
        <v>94.5</v>
      </c>
      <c r="H29" s="2">
        <v>147</v>
      </c>
      <c r="I29" s="2"/>
      <c r="J29" s="2">
        <v>4</v>
      </c>
      <c r="K29" s="2">
        <v>9</v>
      </c>
      <c r="L29" s="2">
        <v>7</v>
      </c>
      <c r="M29" s="2">
        <v>69</v>
      </c>
      <c r="N29" s="2">
        <v>0.6</v>
      </c>
      <c r="O29" s="2"/>
      <c r="P29" s="2"/>
      <c r="Q29" s="2"/>
      <c r="R29" s="2">
        <v>74.349999999999994</v>
      </c>
      <c r="S29" s="2">
        <v>72.05</v>
      </c>
      <c r="T29" s="4">
        <f t="shared" si="0"/>
        <v>2.2999999999999972</v>
      </c>
      <c r="U29" s="2">
        <v>210</v>
      </c>
      <c r="V29" s="2">
        <v>87</v>
      </c>
      <c r="W29" s="2">
        <v>25</v>
      </c>
      <c r="X29" s="2"/>
      <c r="Y29" s="2">
        <v>2640</v>
      </c>
      <c r="Z29" s="2">
        <v>11.01</v>
      </c>
      <c r="AA29" s="2">
        <v>6.5</v>
      </c>
      <c r="AB29" s="2">
        <v>134</v>
      </c>
      <c r="AC29" s="2">
        <v>3.9</v>
      </c>
      <c r="AD29" s="2"/>
      <c r="AE29" s="2">
        <v>9.6</v>
      </c>
      <c r="AF29">
        <f t="shared" si="1"/>
        <v>51.84</v>
      </c>
      <c r="AG29" s="2">
        <v>5.4</v>
      </c>
      <c r="AH29" s="2">
        <f>VLOOKUP(A29,[1]HDLAB!$D$1:$BI$65536,58,0)</f>
        <v>0.71</v>
      </c>
      <c r="AI29" s="2">
        <f>VLOOKUP(A29,[2]HDLAB!$D$3:$BK$264,60,0)</f>
        <v>1.25</v>
      </c>
      <c r="AJ29" s="5">
        <f>VLOOKUP(A29,[2]HDLAB!$D$1:$CA$65536,76,0)</f>
        <v>1.4451357700106557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1.2</v>
      </c>
      <c r="AW29" s="2"/>
      <c r="AX29" s="2"/>
      <c r="AY29" s="2"/>
      <c r="AZ29" s="2">
        <v>0.75</v>
      </c>
      <c r="BA29">
        <v>50</v>
      </c>
      <c r="BB29" s="6">
        <f t="shared" si="2"/>
        <v>3.192227619708532E-2</v>
      </c>
      <c r="BC29" s="7">
        <f t="shared" si="3"/>
        <v>9.245999999999988</v>
      </c>
    </row>
    <row r="30" spans="1:55" customFormat="1">
      <c r="A30" s="2" t="s">
        <v>83</v>
      </c>
      <c r="B30" s="2">
        <v>1120404</v>
      </c>
      <c r="C30" s="2">
        <v>10.87</v>
      </c>
      <c r="D30" s="2">
        <v>4.01</v>
      </c>
      <c r="E30" s="2">
        <v>11.9</v>
      </c>
      <c r="F30" s="2">
        <v>37.5</v>
      </c>
      <c r="G30" s="2">
        <v>93.5</v>
      </c>
      <c r="H30" s="2">
        <v>260</v>
      </c>
      <c r="I30" s="2"/>
      <c r="J30" s="2">
        <v>3.9</v>
      </c>
      <c r="K30" s="2">
        <v>16</v>
      </c>
      <c r="L30" s="2">
        <v>6</v>
      </c>
      <c r="M30" s="2">
        <v>69</v>
      </c>
      <c r="N30" s="2">
        <v>0.7</v>
      </c>
      <c r="O30" s="2"/>
      <c r="P30" s="2"/>
      <c r="Q30" s="2"/>
      <c r="R30" s="2">
        <v>51.1</v>
      </c>
      <c r="S30" s="2">
        <v>49.5</v>
      </c>
      <c r="T30" s="4">
        <f t="shared" si="0"/>
        <v>1.6000000000000014</v>
      </c>
      <c r="U30" s="2">
        <v>240</v>
      </c>
      <c r="V30" s="2">
        <v>79</v>
      </c>
      <c r="W30" s="2">
        <v>15</v>
      </c>
      <c r="X30" s="2"/>
      <c r="Y30" s="2">
        <v>4080</v>
      </c>
      <c r="Z30" s="2">
        <v>6.22</v>
      </c>
      <c r="AA30" s="2">
        <v>5.5</v>
      </c>
      <c r="AB30" s="2">
        <v>139</v>
      </c>
      <c r="AC30" s="2">
        <v>5.0999999999999996</v>
      </c>
      <c r="AD30" s="2"/>
      <c r="AE30" s="2">
        <v>9.6</v>
      </c>
      <c r="AF30">
        <f t="shared" si="1"/>
        <v>48</v>
      </c>
      <c r="AG30" s="2">
        <v>5</v>
      </c>
      <c r="AH30" s="2">
        <f>VLOOKUP(A30,[1]HDLAB!$D$1:$BI$65536,58,0)</f>
        <v>0.81</v>
      </c>
      <c r="AI30" s="2">
        <f>VLOOKUP(A30,[2]HDLAB!$D$3:$BK$264,60,0)</f>
        <v>1.66</v>
      </c>
      <c r="AJ30" s="5">
        <f>VLOOKUP(A30,[2]HDLAB!$D$1:$CA$65536,76,0)</f>
        <v>1.9537740209289096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>
        <v>1.52</v>
      </c>
      <c r="AW30" s="2"/>
      <c r="AX30" s="2"/>
      <c r="AY30" s="2"/>
      <c r="AZ30" s="2">
        <v>0</v>
      </c>
      <c r="BA30">
        <v>50</v>
      </c>
      <c r="BB30" s="6">
        <f t="shared" si="2"/>
        <v>3.2323232323232351E-2</v>
      </c>
      <c r="BC30" s="7">
        <f t="shared" si="3"/>
        <v>6.6720000000000059</v>
      </c>
    </row>
    <row r="31" spans="1:55" customFormat="1">
      <c r="A31" s="2" t="s">
        <v>84</v>
      </c>
      <c r="B31" s="2">
        <v>1120406</v>
      </c>
      <c r="C31" s="2">
        <v>4.62</v>
      </c>
      <c r="D31" s="2">
        <v>3.54</v>
      </c>
      <c r="E31" s="2">
        <v>11.4</v>
      </c>
      <c r="F31" s="2">
        <v>35.4</v>
      </c>
      <c r="G31" s="2">
        <v>100</v>
      </c>
      <c r="H31" s="2">
        <v>104</v>
      </c>
      <c r="I31" s="2"/>
      <c r="J31" s="2">
        <v>3.7</v>
      </c>
      <c r="K31" s="2">
        <v>11</v>
      </c>
      <c r="L31" s="2">
        <v>7</v>
      </c>
      <c r="M31" s="2">
        <v>65</v>
      </c>
      <c r="N31" s="2">
        <v>0.6</v>
      </c>
      <c r="O31" s="2"/>
      <c r="P31" s="2"/>
      <c r="Q31" s="2"/>
      <c r="R31" s="2">
        <v>56.35</v>
      </c>
      <c r="S31" s="2">
        <v>53.95</v>
      </c>
      <c r="T31" s="4">
        <f t="shared" si="0"/>
        <v>2.3999999999999986</v>
      </c>
      <c r="U31" s="2">
        <v>240</v>
      </c>
      <c r="V31" s="2">
        <v>67</v>
      </c>
      <c r="W31" s="2">
        <v>18</v>
      </c>
      <c r="X31" s="2"/>
      <c r="Y31" s="2">
        <v>2640</v>
      </c>
      <c r="Z31" s="2">
        <v>8.68</v>
      </c>
      <c r="AA31" s="2">
        <v>4.8</v>
      </c>
      <c r="AB31" s="2">
        <v>139</v>
      </c>
      <c r="AC31" s="2">
        <v>5.2</v>
      </c>
      <c r="AD31" s="2"/>
      <c r="AE31" s="2">
        <v>8.3000000000000007</v>
      </c>
      <c r="AF31">
        <f t="shared" si="1"/>
        <v>41.5</v>
      </c>
      <c r="AG31" s="2">
        <v>5</v>
      </c>
      <c r="AH31" s="2">
        <f>VLOOKUP(A31,[1]HDLAB!$D$1:$BI$65536,58,0)</f>
        <v>0.73</v>
      </c>
      <c r="AI31" s="2">
        <f>VLOOKUP(A31,[2]HDLAB!$D$3:$BK$264,60,0)</f>
        <v>1.31</v>
      </c>
      <c r="AJ31" s="5">
        <f>VLOOKUP(A31,[2]HDLAB!$D$1:$CA$65536,76,0)</f>
        <v>1.5772574051414163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>
        <v>1.4</v>
      </c>
      <c r="AW31" s="2"/>
      <c r="AX31" s="2"/>
      <c r="AY31" s="2"/>
      <c r="AZ31" s="2">
        <v>0.75</v>
      </c>
      <c r="BA31">
        <v>12.5</v>
      </c>
      <c r="BB31" s="6">
        <f t="shared" si="2"/>
        <v>4.4485634847080603E-2</v>
      </c>
      <c r="BC31" s="7">
        <f t="shared" si="3"/>
        <v>10.007999999999994</v>
      </c>
    </row>
    <row r="32" spans="1:55" customFormat="1">
      <c r="A32" s="2" t="s">
        <v>85</v>
      </c>
      <c r="B32" s="2">
        <v>1120406</v>
      </c>
      <c r="C32" s="2">
        <v>4.34</v>
      </c>
      <c r="D32" s="2">
        <v>2.84</v>
      </c>
      <c r="E32" s="2">
        <v>9.1999999999999993</v>
      </c>
      <c r="F32" s="2">
        <v>27.1</v>
      </c>
      <c r="G32" s="2">
        <v>95.4</v>
      </c>
      <c r="H32" s="2">
        <v>101</v>
      </c>
      <c r="I32" s="2"/>
      <c r="J32" s="2">
        <v>3.5</v>
      </c>
      <c r="K32" s="2">
        <v>18</v>
      </c>
      <c r="L32" s="2">
        <v>14</v>
      </c>
      <c r="M32" s="2">
        <v>82</v>
      </c>
      <c r="N32" s="2">
        <v>0.9</v>
      </c>
      <c r="O32" s="2"/>
      <c r="P32" s="2"/>
      <c r="Q32" s="2">
        <v>187</v>
      </c>
      <c r="R32" s="2">
        <v>46.9</v>
      </c>
      <c r="S32" s="2">
        <v>46</v>
      </c>
      <c r="T32" s="4">
        <f t="shared" si="0"/>
        <v>0.89999999999999858</v>
      </c>
      <c r="U32" s="2">
        <v>240</v>
      </c>
      <c r="V32" s="2">
        <v>58</v>
      </c>
      <c r="W32" s="2">
        <v>11</v>
      </c>
      <c r="X32" s="2"/>
      <c r="Y32" s="2">
        <v>2640</v>
      </c>
      <c r="Z32" s="2">
        <v>7.44</v>
      </c>
      <c r="AA32" s="2">
        <v>5.9</v>
      </c>
      <c r="AB32" s="2">
        <v>136</v>
      </c>
      <c r="AC32" s="2">
        <v>3.6</v>
      </c>
      <c r="AD32" s="2"/>
      <c r="AE32" s="2">
        <v>7.8</v>
      </c>
      <c r="AF32">
        <f t="shared" si="1"/>
        <v>35.1</v>
      </c>
      <c r="AG32" s="2">
        <v>4.5</v>
      </c>
      <c r="AH32" s="2">
        <f>VLOOKUP(A32,[1]HDLAB!$D$1:$BI$65536,58,0)</f>
        <v>0.81</v>
      </c>
      <c r="AI32" s="2">
        <f>VLOOKUP(A32,[2]HDLAB!$D$3:$BK$264,60,0)</f>
        <v>1.66</v>
      </c>
      <c r="AJ32" s="5">
        <f>VLOOKUP(A32,[2]HDLAB!$D$1:$CA$65536,76,0)</f>
        <v>1.9126186972473129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>
        <v>1.84</v>
      </c>
      <c r="AW32" s="2"/>
      <c r="AX32" s="2"/>
      <c r="AY32" s="2"/>
      <c r="AZ32" s="2">
        <v>0</v>
      </c>
      <c r="BA32">
        <v>0</v>
      </c>
      <c r="BB32" s="6">
        <f t="shared" si="2"/>
        <v>1.9565217391304318E-2</v>
      </c>
      <c r="BC32" s="7">
        <f t="shared" si="3"/>
        <v>3.6719999999999944</v>
      </c>
    </row>
    <row r="33" spans="1:55" customFormat="1">
      <c r="A33" s="2" t="s">
        <v>86</v>
      </c>
      <c r="B33" s="2">
        <v>1120406</v>
      </c>
      <c r="C33" s="2">
        <v>6.69</v>
      </c>
      <c r="D33" s="2">
        <v>3.59</v>
      </c>
      <c r="E33" s="2">
        <v>10.9</v>
      </c>
      <c r="F33" s="2">
        <v>33.200000000000003</v>
      </c>
      <c r="G33" s="2">
        <v>92.5</v>
      </c>
      <c r="H33" s="2">
        <v>221</v>
      </c>
      <c r="I33" s="2"/>
      <c r="J33" s="2">
        <v>3.9</v>
      </c>
      <c r="K33" s="2">
        <v>25</v>
      </c>
      <c r="L33" s="2">
        <v>18</v>
      </c>
      <c r="M33" s="2">
        <v>123</v>
      </c>
      <c r="N33" s="2">
        <v>0.5</v>
      </c>
      <c r="O33" s="2"/>
      <c r="P33" s="2"/>
      <c r="Q33" s="2">
        <v>194</v>
      </c>
      <c r="R33" s="2">
        <v>82.8</v>
      </c>
      <c r="S33" s="2">
        <v>81.3</v>
      </c>
      <c r="T33" s="4">
        <f t="shared" si="0"/>
        <v>1.5</v>
      </c>
      <c r="U33" s="2">
        <v>240</v>
      </c>
      <c r="V33" s="2">
        <v>87</v>
      </c>
      <c r="W33" s="2">
        <v>22</v>
      </c>
      <c r="X33" s="2"/>
      <c r="Y33" s="2">
        <v>2640</v>
      </c>
      <c r="Z33" s="2">
        <v>8.2100000000000009</v>
      </c>
      <c r="AA33" s="2">
        <v>7.4</v>
      </c>
      <c r="AB33" s="2">
        <v>139</v>
      </c>
      <c r="AC33" s="2">
        <v>4.4000000000000004</v>
      </c>
      <c r="AD33" s="2"/>
      <c r="AE33" s="2">
        <v>8.1999999999999993</v>
      </c>
      <c r="AF33">
        <f t="shared" si="1"/>
        <v>41.819999999999993</v>
      </c>
      <c r="AG33" s="2">
        <v>5.0999999999999996</v>
      </c>
      <c r="AH33" s="2">
        <f>VLOOKUP(A33,[1]HDLAB!$D$1:$BI$65536,58,0)</f>
        <v>0.75</v>
      </c>
      <c r="AI33" s="2">
        <f>VLOOKUP(A33,[2]HDLAB!$D$3:$BK$264,60,0)</f>
        <v>1.37</v>
      </c>
      <c r="AJ33" s="5">
        <f>VLOOKUP(A33,[2]HDLAB!$D$1:$CA$65536,76,0)</f>
        <v>1.567636117684772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>
        <v>1.1399999999999999</v>
      </c>
      <c r="AW33" s="2"/>
      <c r="AX33" s="2"/>
      <c r="AY33" s="2"/>
      <c r="AZ33" s="2">
        <v>0.75</v>
      </c>
      <c r="BA33">
        <v>25</v>
      </c>
      <c r="BB33" s="6">
        <f t="shared" si="2"/>
        <v>1.8450184501845018E-2</v>
      </c>
      <c r="BC33" s="7">
        <f t="shared" si="3"/>
        <v>6.2549999999999999</v>
      </c>
    </row>
    <row r="34" spans="1:55" customFormat="1">
      <c r="A34" s="2" t="s">
        <v>87</v>
      </c>
      <c r="B34" s="2">
        <v>1120405</v>
      </c>
      <c r="C34" s="2">
        <v>6.31</v>
      </c>
      <c r="D34" s="2">
        <v>3.76</v>
      </c>
      <c r="E34" s="2">
        <v>11</v>
      </c>
      <c r="F34" s="2">
        <v>33.5</v>
      </c>
      <c r="G34" s="2">
        <v>89.1</v>
      </c>
      <c r="H34" s="2">
        <v>220</v>
      </c>
      <c r="I34" s="2"/>
      <c r="J34" s="2">
        <v>3.6</v>
      </c>
      <c r="K34" s="2">
        <v>18</v>
      </c>
      <c r="L34" s="2">
        <v>17</v>
      </c>
      <c r="M34" s="2">
        <v>161</v>
      </c>
      <c r="N34" s="2">
        <v>0.5</v>
      </c>
      <c r="O34" s="2"/>
      <c r="P34" s="2"/>
      <c r="Q34" s="2">
        <v>498</v>
      </c>
      <c r="R34" s="2">
        <v>61.45</v>
      </c>
      <c r="S34" s="2">
        <v>58.5</v>
      </c>
      <c r="T34" s="4">
        <f t="shared" si="0"/>
        <v>2.9500000000000028</v>
      </c>
      <c r="U34" s="2">
        <v>240</v>
      </c>
      <c r="V34" s="2">
        <v>63</v>
      </c>
      <c r="W34" s="2">
        <v>18</v>
      </c>
      <c r="X34" s="2"/>
      <c r="Y34" s="2">
        <v>2640</v>
      </c>
      <c r="Z34" s="2">
        <v>10.130000000000001</v>
      </c>
      <c r="AA34" s="2">
        <v>8.5</v>
      </c>
      <c r="AB34" s="2">
        <v>133</v>
      </c>
      <c r="AC34" s="2">
        <v>3.5</v>
      </c>
      <c r="AD34" s="2"/>
      <c r="AE34" s="2">
        <v>8.3000000000000007</v>
      </c>
      <c r="AF34">
        <f t="shared" si="1"/>
        <v>45.650000000000006</v>
      </c>
      <c r="AG34" s="2">
        <v>5.5</v>
      </c>
      <c r="AH34" s="2">
        <f>VLOOKUP(A34,[1]HDLAB!$D$1:$BI$65536,58,0)</f>
        <v>0.71</v>
      </c>
      <c r="AI34" s="2">
        <f>VLOOKUP(A34,[2]HDLAB!$D$3:$BK$264,60,0)</f>
        <v>1.25</v>
      </c>
      <c r="AJ34" s="5">
        <f>VLOOKUP(A34,[2]HDLAB!$D$1:$CA$65536,76,0)</f>
        <v>1.5228285557673866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>
        <v>1.38</v>
      </c>
      <c r="AW34" s="2"/>
      <c r="AX34" s="2"/>
      <c r="AY34" s="2"/>
      <c r="AZ34" s="2">
        <v>0.875</v>
      </c>
      <c r="BA34">
        <v>12.5</v>
      </c>
      <c r="BB34" s="6">
        <f t="shared" si="2"/>
        <v>5.0427350427350477E-2</v>
      </c>
      <c r="BC34" s="7">
        <f t="shared" si="3"/>
        <v>11.770500000000011</v>
      </c>
    </row>
    <row r="35" spans="1:55" customFormat="1">
      <c r="A35" s="2" t="s">
        <v>88</v>
      </c>
      <c r="B35" s="2">
        <v>1120406</v>
      </c>
      <c r="C35" s="2">
        <v>8.25</v>
      </c>
      <c r="D35" s="2">
        <v>3.28</v>
      </c>
      <c r="E35" s="2">
        <v>9.9</v>
      </c>
      <c r="F35" s="2">
        <v>30</v>
      </c>
      <c r="G35" s="2">
        <v>91.5</v>
      </c>
      <c r="H35" s="2">
        <v>212</v>
      </c>
      <c r="I35" s="2"/>
      <c r="J35" s="2">
        <v>4.0999999999999996</v>
      </c>
      <c r="K35" s="2">
        <v>18</v>
      </c>
      <c r="L35" s="2">
        <v>21</v>
      </c>
      <c r="M35" s="2">
        <v>61</v>
      </c>
      <c r="N35" s="2">
        <v>0.7</v>
      </c>
      <c r="O35" s="2"/>
      <c r="P35" s="2"/>
      <c r="Q35" s="2"/>
      <c r="R35" s="2">
        <v>75.099999999999994</v>
      </c>
      <c r="S35" s="2">
        <v>73</v>
      </c>
      <c r="T35" s="4">
        <f t="shared" si="0"/>
        <v>2.0999999999999943</v>
      </c>
      <c r="U35" s="2">
        <v>240</v>
      </c>
      <c r="V35" s="2">
        <v>78</v>
      </c>
      <c r="W35" s="2">
        <v>22</v>
      </c>
      <c r="X35" s="2"/>
      <c r="Y35" s="2">
        <v>2640</v>
      </c>
      <c r="Z35" s="2">
        <v>10.4</v>
      </c>
      <c r="AA35" s="2">
        <v>7.1</v>
      </c>
      <c r="AB35" s="2">
        <v>134</v>
      </c>
      <c r="AC35" s="2">
        <v>5.4</v>
      </c>
      <c r="AD35" s="2"/>
      <c r="AE35" s="2">
        <v>9.1</v>
      </c>
      <c r="AF35">
        <f t="shared" si="1"/>
        <v>59.15</v>
      </c>
      <c r="AG35" s="2">
        <v>6.5</v>
      </c>
      <c r="AH35" s="2">
        <f>VLOOKUP(A35,[1]HDLAB!$D$1:$BI$65536,58,0)</f>
        <v>0.72</v>
      </c>
      <c r="AI35" s="2">
        <f>VLOOKUP(A35,[2]HDLAB!$D$3:$BK$264,60,0)</f>
        <v>1.27</v>
      </c>
      <c r="AJ35" s="5">
        <f>VLOOKUP(A35,[2]HDLAB!$D$1:$CA$65536,76,0)</f>
        <v>1.4727594330866085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>
        <v>1.37</v>
      </c>
      <c r="AW35" s="2"/>
      <c r="AX35" s="2"/>
      <c r="AY35" s="2"/>
      <c r="AZ35" s="2">
        <v>1.5</v>
      </c>
      <c r="BA35">
        <v>25</v>
      </c>
      <c r="BB35" s="6">
        <f t="shared" si="2"/>
        <v>2.8767123287671156E-2</v>
      </c>
      <c r="BC35" s="7">
        <f t="shared" si="3"/>
        <v>8.4419999999999771</v>
      </c>
    </row>
    <row r="36" spans="1:55" customFormat="1">
      <c r="A36" s="2" t="s">
        <v>89</v>
      </c>
      <c r="B36" s="2">
        <v>1120405</v>
      </c>
      <c r="C36" s="2">
        <v>5.41</v>
      </c>
      <c r="D36" s="2">
        <v>3.79</v>
      </c>
      <c r="E36" s="2">
        <v>11.3</v>
      </c>
      <c r="F36" s="2">
        <v>35.5</v>
      </c>
      <c r="G36" s="2">
        <v>93.7</v>
      </c>
      <c r="H36" s="2">
        <v>167</v>
      </c>
      <c r="I36" s="2"/>
      <c r="J36" s="2">
        <v>4.0999999999999996</v>
      </c>
      <c r="K36" s="2">
        <v>10</v>
      </c>
      <c r="L36" s="2">
        <v>12</v>
      </c>
      <c r="M36" s="2">
        <v>58</v>
      </c>
      <c r="N36" s="2">
        <v>0.6</v>
      </c>
      <c r="O36" s="2"/>
      <c r="P36" s="2"/>
      <c r="Q36" s="2">
        <v>163</v>
      </c>
      <c r="R36" s="2">
        <v>61.75</v>
      </c>
      <c r="S36" s="2">
        <v>60.4</v>
      </c>
      <c r="T36" s="4">
        <f t="shared" si="0"/>
        <v>1.3500000000000014</v>
      </c>
      <c r="U36" s="2">
        <v>240</v>
      </c>
      <c r="V36" s="2">
        <v>85</v>
      </c>
      <c r="W36" s="2">
        <v>21</v>
      </c>
      <c r="X36" s="2"/>
      <c r="Y36" s="2">
        <v>2640</v>
      </c>
      <c r="Z36" s="2">
        <v>9.9</v>
      </c>
      <c r="AA36" s="2">
        <v>6</v>
      </c>
      <c r="AB36" s="2">
        <v>141</v>
      </c>
      <c r="AC36" s="2">
        <v>4.9000000000000004</v>
      </c>
      <c r="AD36" s="2"/>
      <c r="AE36" s="2">
        <v>9.4</v>
      </c>
      <c r="AF36">
        <f t="shared" si="1"/>
        <v>62.04</v>
      </c>
      <c r="AG36" s="2">
        <v>6.6</v>
      </c>
      <c r="AH36" s="2">
        <f>VLOOKUP(A36,[1]HDLAB!$D$1:$BI$65536,58,0)</f>
        <v>0.75</v>
      </c>
      <c r="AI36" s="2">
        <f>VLOOKUP(A36,[2]HDLAB!$D$3:$BK$264,60,0)</f>
        <v>1.4</v>
      </c>
      <c r="AJ36" s="5">
        <f>VLOOKUP(A36,[2]HDLAB!$D$1:$CA$65536,76,0)</f>
        <v>1.6069206285243047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>
        <v>1.45</v>
      </c>
      <c r="AW36" s="2"/>
      <c r="AX36" s="2"/>
      <c r="AY36" s="2"/>
      <c r="AZ36" s="2">
        <v>0.5</v>
      </c>
      <c r="BA36">
        <v>0</v>
      </c>
      <c r="BB36" s="6">
        <f t="shared" si="2"/>
        <v>2.2350993377483468E-2</v>
      </c>
      <c r="BC36" s="7">
        <f t="shared" si="3"/>
        <v>5.7105000000000068</v>
      </c>
    </row>
    <row r="37" spans="1:55" customFormat="1">
      <c r="A37" s="2" t="s">
        <v>90</v>
      </c>
      <c r="B37" s="2">
        <v>1120405</v>
      </c>
      <c r="C37" s="2">
        <v>4.13</v>
      </c>
      <c r="D37" s="2">
        <v>3.36</v>
      </c>
      <c r="E37" s="2">
        <v>10.6</v>
      </c>
      <c r="F37" s="2">
        <v>32.1</v>
      </c>
      <c r="G37" s="2">
        <v>95.5</v>
      </c>
      <c r="H37" s="2">
        <v>131</v>
      </c>
      <c r="I37" s="2"/>
      <c r="J37" s="2">
        <v>4</v>
      </c>
      <c r="K37" s="2">
        <v>16</v>
      </c>
      <c r="L37" s="2">
        <v>19</v>
      </c>
      <c r="M37" s="2">
        <v>45</v>
      </c>
      <c r="N37" s="2">
        <v>0.6</v>
      </c>
      <c r="O37" s="2"/>
      <c r="P37" s="2"/>
      <c r="Q37" s="2"/>
      <c r="R37" s="2">
        <v>50.15</v>
      </c>
      <c r="S37" s="2">
        <v>48.3</v>
      </c>
      <c r="T37" s="4">
        <f t="shared" si="0"/>
        <v>1.8500000000000014</v>
      </c>
      <c r="U37" s="2">
        <v>240</v>
      </c>
      <c r="V37" s="2">
        <v>80</v>
      </c>
      <c r="W37" s="2">
        <v>15</v>
      </c>
      <c r="X37" s="2"/>
      <c r="Y37" s="2">
        <v>2640</v>
      </c>
      <c r="Z37" s="2">
        <v>8.5</v>
      </c>
      <c r="AA37" s="2">
        <v>8.3000000000000007</v>
      </c>
      <c r="AB37" s="2">
        <v>144</v>
      </c>
      <c r="AC37" s="2">
        <v>4.8</v>
      </c>
      <c r="AD37" s="2"/>
      <c r="AE37" s="2">
        <v>8.3000000000000007</v>
      </c>
      <c r="AF37">
        <f t="shared" si="1"/>
        <v>33.200000000000003</v>
      </c>
      <c r="AG37" s="2">
        <v>4</v>
      </c>
      <c r="AH37" s="2">
        <f>VLOOKUP(A37,[1]HDLAB!$D$1:$BI$65536,58,0)</f>
        <v>0.81</v>
      </c>
      <c r="AI37" s="2">
        <f>VLOOKUP(A37,[2]HDLAB!$D$3:$BK$264,60,0)</f>
        <v>1.67</v>
      </c>
      <c r="AJ37" s="5">
        <f>VLOOKUP(A37,[2]HDLAB!$D$1:$CA$65536,76,0)</f>
        <v>1.9891827875284798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>
        <v>1.62</v>
      </c>
      <c r="AW37" s="2"/>
      <c r="AX37" s="2"/>
      <c r="AY37" s="2"/>
      <c r="AZ37" s="2">
        <v>0</v>
      </c>
      <c r="BA37">
        <v>12.5</v>
      </c>
      <c r="BB37" s="6">
        <f t="shared" si="2"/>
        <v>3.8302277432712244E-2</v>
      </c>
      <c r="BC37" s="7">
        <f t="shared" si="3"/>
        <v>7.9920000000000062</v>
      </c>
    </row>
    <row r="38" spans="1:55" customFormat="1">
      <c r="A38" s="2" t="s">
        <v>91</v>
      </c>
      <c r="B38" s="2">
        <v>1120406</v>
      </c>
      <c r="C38" s="2">
        <v>6.67</v>
      </c>
      <c r="D38" s="2">
        <v>3.69</v>
      </c>
      <c r="E38" s="2">
        <v>10.4</v>
      </c>
      <c r="F38" s="2">
        <v>32.4</v>
      </c>
      <c r="G38" s="2">
        <v>87.8</v>
      </c>
      <c r="H38" s="2">
        <v>262</v>
      </c>
      <c r="I38" s="2"/>
      <c r="J38" s="2">
        <v>3.7</v>
      </c>
      <c r="K38" s="2">
        <v>15</v>
      </c>
      <c r="L38" s="2">
        <v>14</v>
      </c>
      <c r="M38" s="2">
        <v>88</v>
      </c>
      <c r="N38" s="2">
        <v>0.6</v>
      </c>
      <c r="O38" s="2"/>
      <c r="P38" s="2"/>
      <c r="Q38" s="2">
        <v>119</v>
      </c>
      <c r="R38" s="2">
        <v>80.400000000000006</v>
      </c>
      <c r="S38" s="2">
        <v>75.7</v>
      </c>
      <c r="T38" s="4">
        <f t="shared" si="0"/>
        <v>4.7000000000000028</v>
      </c>
      <c r="U38" s="2">
        <v>230</v>
      </c>
      <c r="V38" s="2">
        <v>71</v>
      </c>
      <c r="W38" s="2">
        <v>16</v>
      </c>
      <c r="X38" s="2"/>
      <c r="Y38" s="2">
        <v>2640</v>
      </c>
      <c r="Z38" s="2">
        <v>8.08</v>
      </c>
      <c r="AA38" s="2">
        <v>7.7</v>
      </c>
      <c r="AB38" s="2">
        <v>140</v>
      </c>
      <c r="AC38" s="2">
        <v>4.4000000000000004</v>
      </c>
      <c r="AD38" s="2"/>
      <c r="AE38" s="2">
        <v>8.9</v>
      </c>
      <c r="AF38">
        <f t="shared" si="1"/>
        <v>47.17</v>
      </c>
      <c r="AG38" s="2">
        <v>5.3</v>
      </c>
      <c r="AH38" s="2">
        <f>VLOOKUP(A38,[1]HDLAB!$D$1:$BI$65536,58,0)</f>
        <v>0.77</v>
      </c>
      <c r="AI38" s="2">
        <f>VLOOKUP(A38,[2]HDLAB!$D$3:$BK$264,60,0)</f>
        <v>1.49</v>
      </c>
      <c r="AJ38" s="5">
        <f>VLOOKUP(A38,[2]HDLAB!$D$1:$CA$65536,76,0)</f>
        <v>1.83561172650753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>
        <v>1.37</v>
      </c>
      <c r="AW38" s="2"/>
      <c r="AX38" s="2"/>
      <c r="AY38" s="2"/>
      <c r="AZ38" s="2">
        <v>0.75</v>
      </c>
      <c r="BA38">
        <v>25</v>
      </c>
      <c r="BB38" s="6">
        <f t="shared" si="2"/>
        <v>6.2087186261558819E-2</v>
      </c>
      <c r="BC38" s="7">
        <f t="shared" si="3"/>
        <v>19.740000000000013</v>
      </c>
    </row>
    <row r="39" spans="1:55" customFormat="1">
      <c r="A39" s="2" t="s">
        <v>92</v>
      </c>
      <c r="B39" s="2">
        <v>1120406</v>
      </c>
      <c r="C39" s="2">
        <v>4.29</v>
      </c>
      <c r="D39" s="2">
        <v>3.12</v>
      </c>
      <c r="E39" s="2">
        <v>9.5</v>
      </c>
      <c r="F39" s="2">
        <v>28.5</v>
      </c>
      <c r="G39" s="2">
        <v>91.3</v>
      </c>
      <c r="H39" s="2">
        <v>68</v>
      </c>
      <c r="I39" s="2"/>
      <c r="J39" s="2">
        <v>4</v>
      </c>
      <c r="K39" s="2">
        <v>11</v>
      </c>
      <c r="L39" s="2">
        <v>10</v>
      </c>
      <c r="M39" s="2">
        <v>55</v>
      </c>
      <c r="N39" s="2">
        <v>0.5</v>
      </c>
      <c r="O39" s="2"/>
      <c r="P39" s="2"/>
      <c r="Q39" s="2"/>
      <c r="R39" s="2">
        <v>77.150000000000006</v>
      </c>
      <c r="S39" s="2">
        <v>73</v>
      </c>
      <c r="T39" s="4">
        <f t="shared" si="0"/>
        <v>4.1500000000000057</v>
      </c>
      <c r="U39" s="2">
        <v>240</v>
      </c>
      <c r="V39" s="2">
        <v>107</v>
      </c>
      <c r="W39" s="2">
        <v>33</v>
      </c>
      <c r="X39" s="2"/>
      <c r="Y39" s="2">
        <v>2640</v>
      </c>
      <c r="Z39" s="2">
        <v>11.52</v>
      </c>
      <c r="AA39" s="2">
        <v>8.9</v>
      </c>
      <c r="AB39" s="2">
        <v>140</v>
      </c>
      <c r="AC39" s="2">
        <v>5.5</v>
      </c>
      <c r="AD39" s="2"/>
      <c r="AE39" s="2">
        <v>8.6999999999999993</v>
      </c>
      <c r="AF39">
        <f t="shared" si="1"/>
        <v>79.169999999999987</v>
      </c>
      <c r="AG39" s="2">
        <v>9.1</v>
      </c>
      <c r="AH39" s="2">
        <f>VLOOKUP(A39,[1]HDLAB!$D$1:$BI$65536,58,0)</f>
        <v>0.69</v>
      </c>
      <c r="AI39" s="2">
        <f>VLOOKUP(A39,[2]HDLAB!$D$3:$BK$264,60,0)</f>
        <v>1.18</v>
      </c>
      <c r="AJ39" s="5">
        <f>VLOOKUP(A39,[2]HDLAB!$D$1:$CA$65536,76,0)</f>
        <v>1.4518974909481748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1.32</v>
      </c>
      <c r="AW39" s="2"/>
      <c r="AX39" s="2"/>
      <c r="AY39" s="2"/>
      <c r="AZ39" s="2">
        <v>0</v>
      </c>
      <c r="BA39">
        <v>0</v>
      </c>
      <c r="BB39" s="6">
        <f t="shared" si="2"/>
        <v>5.6849315068493229E-2</v>
      </c>
      <c r="BC39" s="7">
        <f t="shared" si="3"/>
        <v>17.430000000000021</v>
      </c>
    </row>
    <row r="40" spans="1:55" customFormat="1">
      <c r="A40" s="2" t="s">
        <v>93</v>
      </c>
      <c r="B40" s="2">
        <v>1120405</v>
      </c>
      <c r="C40" s="2">
        <v>7.65</v>
      </c>
      <c r="D40" s="2">
        <v>3.74</v>
      </c>
      <c r="E40" s="2">
        <v>11</v>
      </c>
      <c r="F40" s="2">
        <v>34.1</v>
      </c>
      <c r="G40" s="2">
        <v>91.2</v>
      </c>
      <c r="H40" s="2">
        <v>253</v>
      </c>
      <c r="I40" s="2"/>
      <c r="J40" s="2">
        <v>4.0999999999999996</v>
      </c>
      <c r="K40" s="2">
        <v>13</v>
      </c>
      <c r="L40" s="2">
        <v>11</v>
      </c>
      <c r="M40" s="2">
        <v>59</v>
      </c>
      <c r="N40" s="2">
        <v>0.4</v>
      </c>
      <c r="O40" s="2"/>
      <c r="P40" s="2"/>
      <c r="Q40" s="2">
        <v>82</v>
      </c>
      <c r="R40" s="2">
        <v>79.849999999999994</v>
      </c>
      <c r="S40" s="2">
        <v>78.599999999999994</v>
      </c>
      <c r="T40" s="4">
        <f t="shared" si="0"/>
        <v>1.25</v>
      </c>
      <c r="U40" s="2">
        <v>240</v>
      </c>
      <c r="V40" s="2">
        <v>79</v>
      </c>
      <c r="W40" s="2">
        <v>16</v>
      </c>
      <c r="X40" s="2"/>
      <c r="Y40" s="2">
        <v>2640</v>
      </c>
      <c r="Z40" s="2">
        <v>7.09</v>
      </c>
      <c r="AA40" s="2">
        <v>4.8</v>
      </c>
      <c r="AB40" s="2">
        <v>139</v>
      </c>
      <c r="AC40" s="2">
        <v>5.2</v>
      </c>
      <c r="AD40" s="2"/>
      <c r="AE40" s="2">
        <v>10</v>
      </c>
      <c r="AF40">
        <f t="shared" si="1"/>
        <v>61</v>
      </c>
      <c r="AG40" s="2">
        <v>6.1</v>
      </c>
      <c r="AH40" s="2">
        <f>VLOOKUP(A40,[1]HDLAB!$D$1:$BI$65536,58,0)</f>
        <v>0.8</v>
      </c>
      <c r="AI40" s="2">
        <f>VLOOKUP(A40,[2]HDLAB!$D$3:$BK$264,60,0)</f>
        <v>1.6</v>
      </c>
      <c r="AJ40" s="5">
        <f>VLOOKUP(A40,[2]HDLAB!$D$1:$CA$65536,76,0)</f>
        <v>1.8211743956112352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1.3</v>
      </c>
      <c r="AW40" s="2"/>
      <c r="AX40" s="2"/>
      <c r="AY40" s="2"/>
      <c r="AZ40" s="2">
        <v>0</v>
      </c>
      <c r="BA40">
        <v>50</v>
      </c>
      <c r="BB40" s="6">
        <f t="shared" si="2"/>
        <v>1.5903307888040712E-2</v>
      </c>
      <c r="BC40" s="7">
        <f t="shared" si="3"/>
        <v>5.2125000000000004</v>
      </c>
    </row>
    <row r="41" spans="1:55" customFormat="1">
      <c r="A41" s="2" t="s">
        <v>94</v>
      </c>
      <c r="B41" s="2">
        <v>1120405</v>
      </c>
      <c r="C41" s="2">
        <v>7.31</v>
      </c>
      <c r="D41" s="2">
        <v>3.21</v>
      </c>
      <c r="E41" s="2">
        <v>10.199999999999999</v>
      </c>
      <c r="F41" s="2">
        <v>29.8</v>
      </c>
      <c r="G41" s="2">
        <v>92.8</v>
      </c>
      <c r="H41" s="2">
        <v>106</v>
      </c>
      <c r="I41" s="2"/>
      <c r="J41" s="2">
        <v>3.3</v>
      </c>
      <c r="K41" s="2">
        <v>50</v>
      </c>
      <c r="L41" s="2">
        <v>72</v>
      </c>
      <c r="M41" s="2">
        <v>140</v>
      </c>
      <c r="N41" s="2">
        <v>0.9</v>
      </c>
      <c r="O41" s="2"/>
      <c r="P41" s="2"/>
      <c r="Q41" s="2">
        <v>162</v>
      </c>
      <c r="R41" s="2">
        <v>51.6</v>
      </c>
      <c r="S41" s="2">
        <v>49</v>
      </c>
      <c r="T41" s="4">
        <f t="shared" si="0"/>
        <v>2.6000000000000014</v>
      </c>
      <c r="U41" s="2">
        <v>240</v>
      </c>
      <c r="V41" s="2">
        <v>93</v>
      </c>
      <c r="W41" s="2">
        <v>25</v>
      </c>
      <c r="X41" s="2"/>
      <c r="Y41" s="2">
        <v>5520</v>
      </c>
      <c r="Z41" s="2">
        <v>8.43</v>
      </c>
      <c r="AA41" s="2">
        <v>4.5999999999999996</v>
      </c>
      <c r="AB41" s="2">
        <v>139</v>
      </c>
      <c r="AC41" s="2">
        <v>4.3</v>
      </c>
      <c r="AD41" s="2"/>
      <c r="AE41" s="2">
        <v>8</v>
      </c>
      <c r="AF41">
        <f t="shared" si="1"/>
        <v>20.8</v>
      </c>
      <c r="AG41" s="2">
        <v>2.6</v>
      </c>
      <c r="AH41" s="2">
        <f>VLOOKUP(A41,[1]HDLAB!$D$1:$BI$65536,58,0)</f>
        <v>0.73</v>
      </c>
      <c r="AI41" s="2">
        <f>VLOOKUP(A41,[2]HDLAB!$D$3:$BK$264,60,0)</f>
        <v>1.31</v>
      </c>
      <c r="AJ41" s="5">
        <f>VLOOKUP(A41,[2]HDLAB!$D$1:$CA$65536,76,0)</f>
        <v>1.6027884281876481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1.4</v>
      </c>
      <c r="AW41" s="2"/>
      <c r="AX41" s="2"/>
      <c r="AY41" s="2"/>
      <c r="AZ41" s="2">
        <v>0</v>
      </c>
      <c r="BA41">
        <v>50</v>
      </c>
      <c r="BB41" s="6">
        <f t="shared" si="2"/>
        <v>5.3061224489795944E-2</v>
      </c>
      <c r="BC41" s="7">
        <f t="shared" si="3"/>
        <v>10.842000000000008</v>
      </c>
    </row>
    <row r="42" spans="1:55" customFormat="1">
      <c r="A42" s="2" t="s">
        <v>95</v>
      </c>
      <c r="B42" s="2">
        <v>1120405</v>
      </c>
      <c r="C42" s="2">
        <v>5.59</v>
      </c>
      <c r="D42" s="2">
        <v>3.37</v>
      </c>
      <c r="E42" s="2">
        <v>12.2</v>
      </c>
      <c r="F42" s="2">
        <v>35.200000000000003</v>
      </c>
      <c r="G42" s="2">
        <v>104.5</v>
      </c>
      <c r="H42" s="2">
        <v>163</v>
      </c>
      <c r="I42" s="2"/>
      <c r="J42" s="2">
        <v>4.0999999999999996</v>
      </c>
      <c r="K42" s="2">
        <v>12</v>
      </c>
      <c r="L42" s="2">
        <v>13</v>
      </c>
      <c r="M42" s="2">
        <v>45</v>
      </c>
      <c r="N42" s="2">
        <v>0.5</v>
      </c>
      <c r="O42" s="2"/>
      <c r="P42" s="2"/>
      <c r="Q42" s="2">
        <v>309</v>
      </c>
      <c r="R42" s="2">
        <v>71.650000000000006</v>
      </c>
      <c r="S42" s="2">
        <v>67.95</v>
      </c>
      <c r="T42" s="4">
        <f t="shared" si="0"/>
        <v>3.7000000000000028</v>
      </c>
      <c r="U42" s="2">
        <v>240</v>
      </c>
      <c r="V42" s="2">
        <v>60</v>
      </c>
      <c r="W42" s="2">
        <v>15</v>
      </c>
      <c r="X42" s="2"/>
      <c r="Y42" s="2">
        <v>2640</v>
      </c>
      <c r="Z42" s="2">
        <v>8.9700000000000006</v>
      </c>
      <c r="AA42" s="2">
        <v>7.1</v>
      </c>
      <c r="AB42" s="2">
        <v>138</v>
      </c>
      <c r="AC42" s="2">
        <v>4.9000000000000004</v>
      </c>
      <c r="AD42" s="2"/>
      <c r="AE42" s="2">
        <v>8.3000000000000007</v>
      </c>
      <c r="AF42">
        <f t="shared" si="1"/>
        <v>29.050000000000004</v>
      </c>
      <c r="AG42" s="2">
        <v>3.5</v>
      </c>
      <c r="AH42" s="2">
        <f>VLOOKUP(A42,[1]HDLAB!$D$1:$BI$65536,58,0)</f>
        <v>0.75</v>
      </c>
      <c r="AI42" s="2">
        <f>VLOOKUP(A42,[2]HDLAB!$D$3:$BK$264,60,0)</f>
        <v>1.39</v>
      </c>
      <c r="AJ42" s="5">
        <f>VLOOKUP(A42,[2]HDLAB!$D$1:$CA$65536,76,0)</f>
        <v>1.6934220999310907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1.25</v>
      </c>
      <c r="AW42" s="2"/>
      <c r="AX42" s="2"/>
      <c r="AY42" s="2"/>
      <c r="AZ42" s="2">
        <v>0</v>
      </c>
      <c r="BA42">
        <v>12.5</v>
      </c>
      <c r="BB42" s="6">
        <f t="shared" si="2"/>
        <v>5.4451802796173697E-2</v>
      </c>
      <c r="BC42" s="7">
        <f t="shared" si="3"/>
        <v>15.31800000000001</v>
      </c>
    </row>
    <row r="43" spans="1:55" customFormat="1">
      <c r="A43" s="2" t="s">
        <v>96</v>
      </c>
      <c r="B43" s="2">
        <v>1120405</v>
      </c>
      <c r="C43" s="2">
        <v>4.37</v>
      </c>
      <c r="D43" s="2">
        <v>3.4</v>
      </c>
      <c r="E43" s="2">
        <v>11.3</v>
      </c>
      <c r="F43" s="2">
        <v>35.1</v>
      </c>
      <c r="G43" s="2">
        <v>103.2</v>
      </c>
      <c r="H43" s="2">
        <v>161</v>
      </c>
      <c r="I43" s="2"/>
      <c r="J43" s="2">
        <v>3.7</v>
      </c>
      <c r="K43" s="2">
        <v>18</v>
      </c>
      <c r="L43" s="2">
        <v>22</v>
      </c>
      <c r="M43" s="2">
        <v>52</v>
      </c>
      <c r="N43" s="2">
        <v>0.5</v>
      </c>
      <c r="O43" s="2"/>
      <c r="P43" s="2"/>
      <c r="Q43" s="2"/>
      <c r="R43" s="2">
        <v>49.1</v>
      </c>
      <c r="S43" s="2">
        <v>47.5</v>
      </c>
      <c r="T43" s="4">
        <f t="shared" si="0"/>
        <v>1.6000000000000014</v>
      </c>
      <c r="U43" s="2">
        <v>240</v>
      </c>
      <c r="V43" s="2">
        <v>109</v>
      </c>
      <c r="W43" s="2">
        <v>31</v>
      </c>
      <c r="X43" s="2"/>
      <c r="Y43" s="2">
        <v>2640</v>
      </c>
      <c r="Z43" s="2">
        <v>8.58</v>
      </c>
      <c r="AA43" s="2">
        <v>4.8</v>
      </c>
      <c r="AB43" s="2">
        <v>142</v>
      </c>
      <c r="AC43" s="2">
        <v>4.5999999999999996</v>
      </c>
      <c r="AD43" s="2"/>
      <c r="AE43" s="2">
        <v>8.6999999999999993</v>
      </c>
      <c r="AF43">
        <f t="shared" si="1"/>
        <v>33.93</v>
      </c>
      <c r="AG43" s="2">
        <v>3.9</v>
      </c>
      <c r="AH43" s="2">
        <f>VLOOKUP(A43,[1]HDLAB!$D$1:$BI$65536,58,0)</f>
        <v>0.72</v>
      </c>
      <c r="AI43" s="2">
        <f>VLOOKUP(A43,[2]HDLAB!$D$3:$BK$264,60,0)</f>
        <v>1.26</v>
      </c>
      <c r="AJ43" s="5">
        <f>VLOOKUP(A43,[2]HDLAB!$D$1:$CA$65536,76,0)</f>
        <v>1.4779327554053108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1.43</v>
      </c>
      <c r="AW43" s="2"/>
      <c r="AX43" s="2"/>
      <c r="AY43" s="2"/>
      <c r="AZ43" s="2">
        <v>0</v>
      </c>
      <c r="BA43">
        <v>12.5</v>
      </c>
      <c r="BB43" s="6">
        <f t="shared" si="2"/>
        <v>3.3684210526315816E-2</v>
      </c>
      <c r="BC43" s="7">
        <f t="shared" si="3"/>
        <v>6.8160000000000061</v>
      </c>
    </row>
    <row r="44" spans="1:55" customFormat="1">
      <c r="A44" s="2" t="s">
        <v>97</v>
      </c>
      <c r="B44" s="2">
        <v>1120406</v>
      </c>
      <c r="C44" s="2">
        <v>5.45</v>
      </c>
      <c r="D44" s="2">
        <v>2.67</v>
      </c>
      <c r="E44" s="2">
        <v>7.3</v>
      </c>
      <c r="F44" s="2">
        <v>22.9</v>
      </c>
      <c r="G44" s="2">
        <v>85.8</v>
      </c>
      <c r="H44" s="2">
        <v>292</v>
      </c>
      <c r="I44" s="2"/>
      <c r="J44" s="2">
        <v>3.3</v>
      </c>
      <c r="K44" s="2">
        <v>18</v>
      </c>
      <c r="L44" s="2">
        <v>25</v>
      </c>
      <c r="M44" s="2">
        <v>165</v>
      </c>
      <c r="N44" s="2">
        <v>0.4</v>
      </c>
      <c r="O44" s="2"/>
      <c r="P44" s="2"/>
      <c r="Q44" s="2"/>
      <c r="R44" s="2">
        <v>76.349999999999994</v>
      </c>
      <c r="S44" s="2">
        <v>75.349999999999994</v>
      </c>
      <c r="T44" s="4">
        <f t="shared" si="0"/>
        <v>1</v>
      </c>
      <c r="U44" s="2">
        <v>210</v>
      </c>
      <c r="V44" s="2">
        <v>62</v>
      </c>
      <c r="W44" s="2">
        <v>21</v>
      </c>
      <c r="X44" s="2"/>
      <c r="Y44" s="2">
        <v>2640</v>
      </c>
      <c r="Z44" s="2">
        <v>6.07</v>
      </c>
      <c r="AA44" s="2">
        <v>7.2</v>
      </c>
      <c r="AB44" s="2">
        <v>139</v>
      </c>
      <c r="AC44" s="2">
        <v>3.7</v>
      </c>
      <c r="AD44" s="2"/>
      <c r="AE44" s="2">
        <v>8.4</v>
      </c>
      <c r="AF44">
        <f t="shared" si="1"/>
        <v>31.080000000000002</v>
      </c>
      <c r="AG44" s="2">
        <v>3.7</v>
      </c>
      <c r="AH44" s="2">
        <f>VLOOKUP(A44,[1]HDLAB!$D$1:$BI$65536,58,0)</f>
        <v>0.66</v>
      </c>
      <c r="AI44" s="2">
        <f>VLOOKUP(A44,[2]HDLAB!$D$3:$BK$264,60,0)</f>
        <v>1.08</v>
      </c>
      <c r="AJ44" s="5">
        <f>VLOOKUP(A44,[2]HDLAB!$D$1:$CA$65536,76,0)</f>
        <v>1.2062488856470455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>
        <v>0.98</v>
      </c>
      <c r="AW44" s="2"/>
      <c r="AX44" s="2"/>
      <c r="AY44" s="2"/>
      <c r="AZ44" s="2">
        <v>1.5</v>
      </c>
      <c r="BA44">
        <v>100</v>
      </c>
      <c r="BB44" s="6">
        <f t="shared" si="2"/>
        <v>1.3271400132714002E-2</v>
      </c>
      <c r="BC44" s="7">
        <f t="shared" si="3"/>
        <v>4.17</v>
      </c>
    </row>
    <row r="45" spans="1:55" customFormat="1">
      <c r="A45" s="2" t="s">
        <v>98</v>
      </c>
      <c r="B45" s="2">
        <v>1120406</v>
      </c>
      <c r="C45" s="2">
        <v>6.01</v>
      </c>
      <c r="D45" s="2">
        <v>4.13</v>
      </c>
      <c r="E45" s="2">
        <v>12.6</v>
      </c>
      <c r="F45" s="2">
        <v>38.799999999999997</v>
      </c>
      <c r="G45" s="2">
        <v>93.9</v>
      </c>
      <c r="H45" s="2">
        <v>257</v>
      </c>
      <c r="I45" s="2"/>
      <c r="J45" s="2">
        <v>3.8</v>
      </c>
      <c r="K45" s="2">
        <v>14</v>
      </c>
      <c r="L45" s="2">
        <v>10</v>
      </c>
      <c r="M45" s="2">
        <v>117</v>
      </c>
      <c r="N45" s="2">
        <v>0.6</v>
      </c>
      <c r="O45" s="2"/>
      <c r="P45" s="2"/>
      <c r="Q45" s="2"/>
      <c r="R45" s="2">
        <v>66.400000000000006</v>
      </c>
      <c r="S45" s="2">
        <v>63.7</v>
      </c>
      <c r="T45" s="4">
        <f t="shared" si="0"/>
        <v>2.7000000000000028</v>
      </c>
      <c r="U45" s="2">
        <v>230</v>
      </c>
      <c r="V45" s="2">
        <v>79</v>
      </c>
      <c r="W45" s="2">
        <v>19</v>
      </c>
      <c r="X45" s="2"/>
      <c r="Y45" s="2">
        <v>2640</v>
      </c>
      <c r="Z45" s="2">
        <v>9.93</v>
      </c>
      <c r="AA45" s="2">
        <v>7.9</v>
      </c>
      <c r="AB45" s="2">
        <v>135</v>
      </c>
      <c r="AC45" s="2">
        <v>5.3</v>
      </c>
      <c r="AD45" s="2"/>
      <c r="AE45" s="2">
        <v>11</v>
      </c>
      <c r="AF45">
        <f t="shared" si="1"/>
        <v>59.400000000000006</v>
      </c>
      <c r="AG45" s="2">
        <v>5.4</v>
      </c>
      <c r="AH45" s="2">
        <f>VLOOKUP(A45,[1]HDLAB!$D$1:$BI$65536,58,0)</f>
        <v>0.76</v>
      </c>
      <c r="AI45" s="2">
        <f>VLOOKUP(A45,[2]HDLAB!$D$3:$BK$264,60,0)</f>
        <v>1.43</v>
      </c>
      <c r="AJ45" s="5">
        <f>VLOOKUP(A45,[2]HDLAB!$D$1:$CA$65536,76,0)</f>
        <v>1.695149709573833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1.45</v>
      </c>
      <c r="AW45" s="2"/>
      <c r="AX45" s="2"/>
      <c r="AY45" s="2"/>
      <c r="AZ45" s="2">
        <v>2</v>
      </c>
      <c r="BA45">
        <v>25</v>
      </c>
      <c r="BB45" s="6">
        <f t="shared" si="2"/>
        <v>4.2386185243328142E-2</v>
      </c>
      <c r="BC45" s="7">
        <f t="shared" si="3"/>
        <v>10.935000000000011</v>
      </c>
    </row>
    <row r="46" spans="1:55" customFormat="1">
      <c r="A46" s="2" t="s">
        <v>99</v>
      </c>
      <c r="B46" s="2">
        <v>1120405</v>
      </c>
      <c r="C46" s="2">
        <v>4.9400000000000004</v>
      </c>
      <c r="D46" s="2">
        <v>3.94</v>
      </c>
      <c r="E46" s="2">
        <v>12</v>
      </c>
      <c r="F46" s="2">
        <v>34.799999999999997</v>
      </c>
      <c r="G46" s="2">
        <v>88.3</v>
      </c>
      <c r="H46" s="2">
        <v>204</v>
      </c>
      <c r="I46" s="2"/>
      <c r="J46" s="2">
        <v>4.0999999999999996</v>
      </c>
      <c r="K46" s="2">
        <v>13</v>
      </c>
      <c r="L46" s="2">
        <v>10</v>
      </c>
      <c r="M46" s="2">
        <v>75</v>
      </c>
      <c r="N46" s="2">
        <v>0.5</v>
      </c>
      <c r="O46" s="2"/>
      <c r="P46" s="2"/>
      <c r="Q46" s="2"/>
      <c r="R46" s="2">
        <v>67.400000000000006</v>
      </c>
      <c r="S46" s="2">
        <v>64.3</v>
      </c>
      <c r="T46" s="4">
        <f t="shared" si="0"/>
        <v>3.1000000000000085</v>
      </c>
      <c r="U46" s="2">
        <v>240</v>
      </c>
      <c r="V46" s="2">
        <v>73</v>
      </c>
      <c r="W46" s="2">
        <v>21</v>
      </c>
      <c r="X46" s="2"/>
      <c r="Y46" s="2">
        <v>2640</v>
      </c>
      <c r="Z46" s="2">
        <v>12.32</v>
      </c>
      <c r="AA46" s="2">
        <v>6.7</v>
      </c>
      <c r="AB46" s="2">
        <v>136</v>
      </c>
      <c r="AC46" s="2">
        <v>4</v>
      </c>
      <c r="AD46" s="2"/>
      <c r="AE46" s="2">
        <v>7.8</v>
      </c>
      <c r="AF46">
        <f t="shared" si="1"/>
        <v>16.38</v>
      </c>
      <c r="AG46" s="2">
        <v>2.1</v>
      </c>
      <c r="AH46" s="2">
        <f>VLOOKUP(A46,[1]HDLAB!$D$1:$BI$65536,58,0)</f>
        <v>0.71</v>
      </c>
      <c r="AI46" s="2">
        <f>VLOOKUP(A46,[2]HDLAB!$D$3:$BK$264,60,0)</f>
        <v>1.25</v>
      </c>
      <c r="AJ46" s="5">
        <f>VLOOKUP(A46,[2]HDLAB!$D$1:$CA$65536,76,0)</f>
        <v>1.5081672162782156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>
        <v>1.24</v>
      </c>
      <c r="AW46" s="2"/>
      <c r="AX46" s="2"/>
      <c r="AY46" s="2"/>
      <c r="AZ46" s="2">
        <v>3.5</v>
      </c>
      <c r="BA46">
        <v>25</v>
      </c>
      <c r="BB46" s="6">
        <f t="shared" si="2"/>
        <v>4.8211508553654879E-2</v>
      </c>
      <c r="BC46" s="7">
        <f t="shared" si="3"/>
        <v>12.648000000000033</v>
      </c>
    </row>
    <row r="47" spans="1:55" customFormat="1">
      <c r="A47" s="2" t="s">
        <v>100</v>
      </c>
      <c r="B47" s="2">
        <v>1120405</v>
      </c>
      <c r="C47" s="2">
        <v>7.66</v>
      </c>
      <c r="D47" s="2">
        <v>2.85</v>
      </c>
      <c r="E47" s="2">
        <v>8.6999999999999993</v>
      </c>
      <c r="F47" s="2">
        <v>26.6</v>
      </c>
      <c r="G47" s="2">
        <v>93.3</v>
      </c>
      <c r="H47" s="2">
        <v>328</v>
      </c>
      <c r="I47" s="2"/>
      <c r="J47" s="2">
        <v>3.8</v>
      </c>
      <c r="K47" s="2">
        <v>11</v>
      </c>
      <c r="L47" s="2">
        <v>11</v>
      </c>
      <c r="M47" s="2">
        <v>98</v>
      </c>
      <c r="N47" s="2">
        <v>0.7</v>
      </c>
      <c r="O47" s="2"/>
      <c r="P47" s="2"/>
      <c r="Q47" s="2"/>
      <c r="R47" s="2">
        <v>58</v>
      </c>
      <c r="S47" s="2">
        <v>57.45</v>
      </c>
      <c r="T47" s="4">
        <f t="shared" si="0"/>
        <v>0.54999999999999716</v>
      </c>
      <c r="U47" s="2">
        <v>240</v>
      </c>
      <c r="V47" s="2">
        <v>68</v>
      </c>
      <c r="W47" s="2">
        <v>17</v>
      </c>
      <c r="X47" s="2"/>
      <c r="Y47" s="2">
        <v>2640</v>
      </c>
      <c r="Z47" s="2">
        <v>9.4499999999999993</v>
      </c>
      <c r="AA47" s="2">
        <v>5.3</v>
      </c>
      <c r="AB47" s="2">
        <v>139</v>
      </c>
      <c r="AC47" s="2">
        <v>4.7</v>
      </c>
      <c r="AD47" s="2"/>
      <c r="AE47" s="2">
        <v>9.8000000000000007</v>
      </c>
      <c r="AF47">
        <f t="shared" si="1"/>
        <v>56.84</v>
      </c>
      <c r="AG47" s="2">
        <v>5.8</v>
      </c>
      <c r="AH47" s="2">
        <f>VLOOKUP(A47,[1]HDLAB!$D$1:$BI$65536,58,0)</f>
        <v>0.75</v>
      </c>
      <c r="AI47" s="2">
        <f>VLOOKUP(A47,[2]HDLAB!$D$3:$BK$264,60,0)</f>
        <v>1.39</v>
      </c>
      <c r="AJ47" s="5">
        <f>VLOOKUP(A47,[2]HDLAB!$D$1:$CA$65536,76,0)</f>
        <v>1.5531775356012287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1.29</v>
      </c>
      <c r="AW47" s="2"/>
      <c r="AX47" s="2"/>
      <c r="AY47" s="2"/>
      <c r="AZ47" s="2">
        <v>0.75</v>
      </c>
      <c r="BA47">
        <v>50</v>
      </c>
      <c r="BB47" s="6">
        <f t="shared" si="2"/>
        <v>9.5735422106178782E-3</v>
      </c>
      <c r="BC47" s="7">
        <f t="shared" si="3"/>
        <v>2.2934999999999883</v>
      </c>
    </row>
    <row r="48" spans="1:55" customFormat="1">
      <c r="A48" s="2" t="s">
        <v>101</v>
      </c>
      <c r="B48" s="2">
        <v>1120406</v>
      </c>
      <c r="C48" s="2">
        <v>6.89</v>
      </c>
      <c r="D48" s="2">
        <v>4.1500000000000004</v>
      </c>
      <c r="E48" s="2">
        <v>11.3</v>
      </c>
      <c r="F48" s="2">
        <v>36.1</v>
      </c>
      <c r="G48" s="2">
        <v>87</v>
      </c>
      <c r="H48" s="2">
        <v>216</v>
      </c>
      <c r="I48" s="2"/>
      <c r="J48" s="2">
        <v>3.8</v>
      </c>
      <c r="K48" s="2">
        <v>16</v>
      </c>
      <c r="L48" s="2">
        <v>15</v>
      </c>
      <c r="M48" s="2">
        <v>75</v>
      </c>
      <c r="N48" s="2">
        <v>0.5</v>
      </c>
      <c r="O48" s="2"/>
      <c r="P48" s="2"/>
      <c r="Q48" s="2">
        <v>214</v>
      </c>
      <c r="R48" s="2">
        <v>68.7</v>
      </c>
      <c r="S48" s="2">
        <v>66</v>
      </c>
      <c r="T48" s="4">
        <f t="shared" si="0"/>
        <v>2.7000000000000028</v>
      </c>
      <c r="U48" s="2">
        <v>240</v>
      </c>
      <c r="V48" s="2">
        <v>75</v>
      </c>
      <c r="W48" s="2">
        <v>19</v>
      </c>
      <c r="X48" s="2"/>
      <c r="Y48" s="2">
        <v>2640</v>
      </c>
      <c r="Z48" s="2">
        <v>10.14</v>
      </c>
      <c r="AA48" s="2">
        <v>7.6</v>
      </c>
      <c r="AB48" s="2">
        <v>139</v>
      </c>
      <c r="AC48" s="2">
        <v>4.3</v>
      </c>
      <c r="AD48" s="2"/>
      <c r="AE48" s="2">
        <v>9</v>
      </c>
      <c r="AF48">
        <f t="shared" si="1"/>
        <v>51.300000000000004</v>
      </c>
      <c r="AG48" s="2">
        <v>5.7</v>
      </c>
      <c r="AH48" s="2">
        <f>VLOOKUP(A48,[1]HDLAB!$D$1:$BI$65536,58,0)</f>
        <v>0.75</v>
      </c>
      <c r="AI48" s="2">
        <f>VLOOKUP(A48,[2]HDLAB!$D$3:$BK$264,60,0)</f>
        <v>1.37</v>
      </c>
      <c r="AJ48" s="5">
        <f>VLOOKUP(A48,[2]HDLAB!$D$1:$CA$65536,76,0)</f>
        <v>1.6354490545374494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1.39</v>
      </c>
      <c r="AW48" s="2"/>
      <c r="AX48" s="2"/>
      <c r="AY48" s="2"/>
      <c r="AZ48" s="2">
        <v>0</v>
      </c>
      <c r="BA48">
        <v>50</v>
      </c>
      <c r="BB48" s="6">
        <f t="shared" si="2"/>
        <v>4.090909090909095E-2</v>
      </c>
      <c r="BC48" s="7">
        <f t="shared" si="3"/>
        <v>11.259000000000013</v>
      </c>
    </row>
    <row r="49" spans="1:55" customFormat="1">
      <c r="A49" s="2" t="s">
        <v>102</v>
      </c>
      <c r="B49" s="2">
        <v>1120405</v>
      </c>
      <c r="C49" s="2">
        <v>7.23</v>
      </c>
      <c r="D49" s="2">
        <v>3.05</v>
      </c>
      <c r="E49" s="2">
        <v>9.6999999999999993</v>
      </c>
      <c r="F49" s="2">
        <v>29.2</v>
      </c>
      <c r="G49" s="2">
        <v>95.7</v>
      </c>
      <c r="H49" s="2">
        <v>264</v>
      </c>
      <c r="I49" s="2"/>
      <c r="J49" s="2">
        <v>4.3</v>
      </c>
      <c r="K49" s="2">
        <v>14</v>
      </c>
      <c r="L49" s="2">
        <v>11</v>
      </c>
      <c r="M49" s="2">
        <v>62</v>
      </c>
      <c r="N49" s="2">
        <v>0.7</v>
      </c>
      <c r="O49" s="2"/>
      <c r="P49" s="2"/>
      <c r="Q49" s="2"/>
      <c r="R49" s="2">
        <v>76.599999999999994</v>
      </c>
      <c r="S49" s="2">
        <v>73</v>
      </c>
      <c r="T49" s="4">
        <f t="shared" si="0"/>
        <v>3.5999999999999943</v>
      </c>
      <c r="U49" s="2">
        <v>240</v>
      </c>
      <c r="V49" s="2">
        <v>71</v>
      </c>
      <c r="W49" s="2">
        <v>21</v>
      </c>
      <c r="X49" s="2"/>
      <c r="Y49" s="2">
        <v>2640</v>
      </c>
      <c r="Z49" s="2">
        <v>11.48</v>
      </c>
      <c r="AA49" s="2">
        <v>7.8</v>
      </c>
      <c r="AB49" s="2">
        <v>139</v>
      </c>
      <c r="AC49" s="2">
        <v>5.4</v>
      </c>
      <c r="AD49" s="2"/>
      <c r="AE49" s="2">
        <v>8.9</v>
      </c>
      <c r="AF49">
        <f t="shared" si="1"/>
        <v>49.839999999999996</v>
      </c>
      <c r="AG49" s="2">
        <v>5.6</v>
      </c>
      <c r="AH49" s="2">
        <f>VLOOKUP(A49,[1]HDLAB!$D$1:$BI$65536,58,0)</f>
        <v>0.7</v>
      </c>
      <c r="AI49" s="2">
        <f>VLOOKUP(A49,[2]HDLAB!$D$3:$BK$264,60,0)</f>
        <v>1.22</v>
      </c>
      <c r="AJ49" s="5">
        <f>VLOOKUP(A49,[2]HDLAB!$D$1:$CA$65536,76,0)</f>
        <v>1.478868906258455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1.38</v>
      </c>
      <c r="AW49" s="2"/>
      <c r="AX49" s="2"/>
      <c r="AY49" s="2"/>
      <c r="AZ49" s="2">
        <v>0</v>
      </c>
      <c r="BA49">
        <v>25</v>
      </c>
      <c r="BB49" s="6">
        <f t="shared" si="2"/>
        <v>4.9315068493150607E-2</v>
      </c>
      <c r="BC49" s="7">
        <f t="shared" si="3"/>
        <v>15.011999999999976</v>
      </c>
    </row>
    <row r="50" spans="1:55" customFormat="1">
      <c r="A50" s="2" t="s">
        <v>103</v>
      </c>
      <c r="B50" s="2">
        <v>1120405</v>
      </c>
      <c r="C50" s="2">
        <v>7.26</v>
      </c>
      <c r="D50" s="2">
        <v>3.19</v>
      </c>
      <c r="E50" s="2">
        <v>10.9</v>
      </c>
      <c r="F50" s="2">
        <v>32.6</v>
      </c>
      <c r="G50" s="2">
        <v>102.2</v>
      </c>
      <c r="H50" s="2">
        <v>187</v>
      </c>
      <c r="I50" s="2"/>
      <c r="J50" s="2">
        <v>4</v>
      </c>
      <c r="K50" s="2">
        <v>9</v>
      </c>
      <c r="L50" s="2">
        <v>9</v>
      </c>
      <c r="M50" s="2">
        <v>79</v>
      </c>
      <c r="N50" s="2">
        <v>1</v>
      </c>
      <c r="O50" s="2"/>
      <c r="P50" s="2"/>
      <c r="Q50" s="2"/>
      <c r="R50" s="2">
        <v>58.95</v>
      </c>
      <c r="S50" s="2">
        <v>57.95</v>
      </c>
      <c r="T50" s="4">
        <f t="shared" si="0"/>
        <v>1</v>
      </c>
      <c r="U50" s="2">
        <v>240</v>
      </c>
      <c r="V50" s="2">
        <v>109</v>
      </c>
      <c r="W50" s="2">
        <v>19</v>
      </c>
      <c r="X50" s="2"/>
      <c r="Y50" s="2">
        <v>5520</v>
      </c>
      <c r="Z50" s="2">
        <v>9.2100000000000009</v>
      </c>
      <c r="AA50" s="2">
        <v>4.9000000000000004</v>
      </c>
      <c r="AB50" s="2">
        <v>135</v>
      </c>
      <c r="AC50" s="2">
        <v>4.5999999999999996</v>
      </c>
      <c r="AD50" s="2"/>
      <c r="AE50" s="2">
        <v>10.9</v>
      </c>
      <c r="AF50">
        <f t="shared" si="1"/>
        <v>58.860000000000007</v>
      </c>
      <c r="AG50" s="2">
        <v>5.4</v>
      </c>
      <c r="AH50" s="2">
        <f>VLOOKUP(A50,[1]HDLAB!$D$1:$BI$65536,58,0)</f>
        <v>0.83</v>
      </c>
      <c r="AI50" s="2">
        <f>VLOOKUP(A50,[2]HDLAB!$D$3:$BK$264,60,0)</f>
        <v>1.75</v>
      </c>
      <c r="AJ50" s="5">
        <f>VLOOKUP(A50,[2]HDLAB!$D$1:$CA$65536,76,0)</f>
        <v>2.008231086926942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>
        <v>1.2</v>
      </c>
      <c r="AW50" s="2"/>
      <c r="AX50" s="2"/>
      <c r="AY50" s="2"/>
      <c r="AZ50" s="2">
        <v>0</v>
      </c>
      <c r="BA50">
        <v>25</v>
      </c>
      <c r="BB50" s="6">
        <f t="shared" si="2"/>
        <v>1.7256255392579811E-2</v>
      </c>
      <c r="BC50" s="7">
        <f t="shared" si="3"/>
        <v>4.05</v>
      </c>
    </row>
    <row r="51" spans="1:55" customFormat="1">
      <c r="A51" s="2" t="s">
        <v>104</v>
      </c>
      <c r="B51" s="2">
        <v>1120406</v>
      </c>
      <c r="C51" s="2">
        <v>4.68</v>
      </c>
      <c r="D51" s="2">
        <v>3.23</v>
      </c>
      <c r="E51" s="2">
        <v>10.7</v>
      </c>
      <c r="F51" s="2">
        <v>32.200000000000003</v>
      </c>
      <c r="G51" s="2">
        <v>99.7</v>
      </c>
      <c r="H51" s="2">
        <v>143</v>
      </c>
      <c r="I51" s="2"/>
      <c r="J51" s="2">
        <v>4.0999999999999996</v>
      </c>
      <c r="K51" s="2">
        <v>58</v>
      </c>
      <c r="L51" s="2">
        <v>223</v>
      </c>
      <c r="M51" s="2">
        <v>69</v>
      </c>
      <c r="N51" s="2">
        <v>0.7</v>
      </c>
      <c r="O51" s="2"/>
      <c r="P51" s="2"/>
      <c r="Q51" s="2"/>
      <c r="R51" s="2">
        <v>91.1</v>
      </c>
      <c r="S51" s="2">
        <v>89.1</v>
      </c>
      <c r="T51" s="4">
        <f t="shared" si="0"/>
        <v>2</v>
      </c>
      <c r="U51" s="2">
        <v>240</v>
      </c>
      <c r="V51" s="2">
        <v>92</v>
      </c>
      <c r="W51" s="2">
        <v>28</v>
      </c>
      <c r="X51" s="2"/>
      <c r="Y51" s="2">
        <v>2640</v>
      </c>
      <c r="Z51" s="2">
        <v>14.8</v>
      </c>
      <c r="AA51" s="2">
        <v>10.5</v>
      </c>
      <c r="AB51" s="2">
        <v>141</v>
      </c>
      <c r="AC51" s="2">
        <v>5.0999999999999996</v>
      </c>
      <c r="AD51" s="2"/>
      <c r="AE51" s="2">
        <v>8.4</v>
      </c>
      <c r="AF51">
        <f t="shared" si="1"/>
        <v>78.960000000000008</v>
      </c>
      <c r="AG51" s="2">
        <v>9.4</v>
      </c>
      <c r="AH51" s="2">
        <f>VLOOKUP(A51,[1]HDLAB!$D$1:$BI$65536,58,0)</f>
        <v>0.7</v>
      </c>
      <c r="AI51" s="2">
        <f>VLOOKUP(A51,[2]HDLAB!$D$3:$BK$264,60,0)</f>
        <v>1.19</v>
      </c>
      <c r="AJ51" s="5">
        <f>VLOOKUP(A51,[2]HDLAB!$D$1:$CA$65536,76,0)</f>
        <v>1.3665514100733223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1.06</v>
      </c>
      <c r="AW51" s="2"/>
      <c r="AX51" s="2"/>
      <c r="AY51" s="2"/>
      <c r="AZ51" s="2">
        <v>0</v>
      </c>
      <c r="BA51">
        <v>0</v>
      </c>
      <c r="BB51" s="6">
        <f t="shared" si="2"/>
        <v>2.2446689113355782E-2</v>
      </c>
      <c r="BC51" s="7">
        <f t="shared" si="3"/>
        <v>8.4600000000000009</v>
      </c>
    </row>
    <row r="52" spans="1:55" customFormat="1">
      <c r="A52" s="2" t="s">
        <v>105</v>
      </c>
      <c r="B52" s="2">
        <v>1120405</v>
      </c>
      <c r="C52" s="2">
        <v>5.44</v>
      </c>
      <c r="D52" s="2">
        <v>3.43</v>
      </c>
      <c r="E52" s="2">
        <v>10.6</v>
      </c>
      <c r="F52" s="2">
        <v>32.4</v>
      </c>
      <c r="G52" s="2">
        <v>94.5</v>
      </c>
      <c r="H52" s="2">
        <v>266</v>
      </c>
      <c r="I52" s="2"/>
      <c r="J52" s="2">
        <v>4.3</v>
      </c>
      <c r="K52" s="2">
        <v>7</v>
      </c>
      <c r="L52" s="2">
        <v>7</v>
      </c>
      <c r="M52" s="2">
        <v>62</v>
      </c>
      <c r="N52" s="2">
        <v>0.6</v>
      </c>
      <c r="O52" s="2"/>
      <c r="P52" s="2"/>
      <c r="Q52" s="2">
        <v>84</v>
      </c>
      <c r="R52" s="2">
        <v>81</v>
      </c>
      <c r="S52" s="2">
        <v>77.599999999999994</v>
      </c>
      <c r="T52" s="4">
        <f t="shared" si="0"/>
        <v>3.4000000000000057</v>
      </c>
      <c r="U52" s="2">
        <v>240</v>
      </c>
      <c r="V52" s="2">
        <v>78</v>
      </c>
      <c r="W52" s="2">
        <v>19</v>
      </c>
      <c r="X52" s="2"/>
      <c r="Y52" s="2">
        <v>2640</v>
      </c>
      <c r="Z52" s="2">
        <v>9.32</v>
      </c>
      <c r="AA52" s="2">
        <v>6.8</v>
      </c>
      <c r="AB52" s="2">
        <v>141</v>
      </c>
      <c r="AC52" s="2">
        <v>5.5</v>
      </c>
      <c r="AD52" s="2"/>
      <c r="AE52" s="2">
        <v>8.6999999999999993</v>
      </c>
      <c r="AF52">
        <f t="shared" si="1"/>
        <v>52.199999999999996</v>
      </c>
      <c r="AG52" s="2">
        <v>6</v>
      </c>
      <c r="AH52" s="2">
        <f>VLOOKUP(A52,[1]HDLAB!$D$1:$BI$65536,58,0)</f>
        <v>0.76</v>
      </c>
      <c r="AI52" s="2">
        <f>VLOOKUP(A52,[2]HDLAB!$D$3:$BK$264,60,0)</f>
        <v>1.41</v>
      </c>
      <c r="AJ52" s="5">
        <f>VLOOKUP(A52,[2]HDLAB!$D$1:$CA$65536,76,0)</f>
        <v>1.6910091701381935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>
        <v>1.1299999999999999</v>
      </c>
      <c r="AW52" s="2"/>
      <c r="AX52" s="2"/>
      <c r="AY52" s="2"/>
      <c r="AZ52" s="2">
        <v>0</v>
      </c>
      <c r="BA52">
        <v>0</v>
      </c>
      <c r="BB52" s="6">
        <f t="shared" si="2"/>
        <v>4.3814432989690795E-2</v>
      </c>
      <c r="BC52" s="7">
        <f t="shared" si="3"/>
        <v>14.382000000000023</v>
      </c>
    </row>
    <row r="53" spans="1:55" customFormat="1">
      <c r="A53" s="2" t="s">
        <v>106</v>
      </c>
      <c r="B53" s="2">
        <v>1120406</v>
      </c>
      <c r="C53" s="2">
        <v>7.44</v>
      </c>
      <c r="D53" s="2">
        <v>4.4800000000000004</v>
      </c>
      <c r="E53" s="2">
        <v>10.199999999999999</v>
      </c>
      <c r="F53" s="2">
        <v>33.1</v>
      </c>
      <c r="G53" s="2">
        <v>73.900000000000006</v>
      </c>
      <c r="H53" s="2">
        <v>195</v>
      </c>
      <c r="I53" s="2"/>
      <c r="J53" s="2">
        <v>4</v>
      </c>
      <c r="K53" s="2">
        <v>13</v>
      </c>
      <c r="L53" s="2">
        <v>12</v>
      </c>
      <c r="M53" s="2">
        <v>75</v>
      </c>
      <c r="N53" s="2">
        <v>0.6</v>
      </c>
      <c r="O53" s="2"/>
      <c r="P53" s="2"/>
      <c r="Q53" s="2">
        <v>121</v>
      </c>
      <c r="R53" s="2">
        <v>78.849999999999994</v>
      </c>
      <c r="S53" s="2">
        <v>76.75</v>
      </c>
      <c r="T53" s="4">
        <f t="shared" si="0"/>
        <v>2.0999999999999943</v>
      </c>
      <c r="U53" s="2">
        <v>240</v>
      </c>
      <c r="V53" s="2">
        <v>73</v>
      </c>
      <c r="W53" s="2">
        <v>16</v>
      </c>
      <c r="X53" s="2"/>
      <c r="Y53" s="2">
        <v>2640</v>
      </c>
      <c r="Z53" s="2">
        <v>9.5399999999999991</v>
      </c>
      <c r="AA53" s="2">
        <v>7</v>
      </c>
      <c r="AB53" s="2">
        <v>140</v>
      </c>
      <c r="AC53" s="2">
        <v>5.5</v>
      </c>
      <c r="AD53" s="2"/>
      <c r="AE53" s="2">
        <v>9.6999999999999993</v>
      </c>
      <c r="AF53">
        <f t="shared" si="1"/>
        <v>41.709999999999994</v>
      </c>
      <c r="AG53" s="2">
        <v>4.3</v>
      </c>
      <c r="AH53" s="2">
        <f>VLOOKUP(A53,[1]HDLAB!$D$1:$BI$65536,58,0)</f>
        <v>0.78</v>
      </c>
      <c r="AI53" s="2">
        <f>VLOOKUP(A53,[2]HDLAB!$D$3:$BK$264,60,0)</f>
        <v>1.52</v>
      </c>
      <c r="AJ53" s="5">
        <f>VLOOKUP(A53,[2]HDLAB!$D$1:$CA$65536,76,0)</f>
        <v>1.7641513656121497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>
        <v>1.45</v>
      </c>
      <c r="AW53" s="2"/>
      <c r="AX53" s="2"/>
      <c r="AY53" s="2"/>
      <c r="AZ53" s="2">
        <v>0.5</v>
      </c>
      <c r="BA53">
        <v>25</v>
      </c>
      <c r="BB53" s="6">
        <f t="shared" si="2"/>
        <v>2.7361563517915237E-2</v>
      </c>
      <c r="BC53" s="7">
        <f t="shared" si="3"/>
        <v>8.8199999999999754</v>
      </c>
    </row>
    <row r="54" spans="1:55" customFormat="1">
      <c r="A54" s="2" t="s">
        <v>107</v>
      </c>
      <c r="B54" s="2">
        <v>1120404</v>
      </c>
      <c r="C54" s="2">
        <v>4.97</v>
      </c>
      <c r="D54" s="2">
        <v>3.83</v>
      </c>
      <c r="E54" s="2">
        <v>10</v>
      </c>
      <c r="F54" s="2">
        <v>31.7</v>
      </c>
      <c r="G54" s="2">
        <v>82.8</v>
      </c>
      <c r="H54" s="2">
        <v>45</v>
      </c>
      <c r="I54" s="2"/>
      <c r="J54" s="2">
        <v>3.7</v>
      </c>
      <c r="K54" s="2">
        <v>20</v>
      </c>
      <c r="L54" s="2">
        <v>17</v>
      </c>
      <c r="M54" s="2">
        <v>59</v>
      </c>
      <c r="N54" s="2">
        <v>0.4</v>
      </c>
      <c r="O54" s="2"/>
      <c r="P54" s="2"/>
      <c r="Q54" s="2"/>
      <c r="R54" s="2">
        <v>113.55</v>
      </c>
      <c r="S54" s="2">
        <v>111.95</v>
      </c>
      <c r="T54" s="4">
        <f t="shared" si="0"/>
        <v>1.5999999999999943</v>
      </c>
      <c r="U54" s="2">
        <v>210</v>
      </c>
      <c r="V54" s="2">
        <v>89</v>
      </c>
      <c r="W54" s="2">
        <v>42</v>
      </c>
      <c r="X54" s="2"/>
      <c r="Y54" s="2">
        <v>2640</v>
      </c>
      <c r="Z54" s="2">
        <v>7.7</v>
      </c>
      <c r="AA54" s="2">
        <v>5</v>
      </c>
      <c r="AB54" s="2">
        <v>139</v>
      </c>
      <c r="AC54" s="2">
        <v>4.0999999999999996</v>
      </c>
      <c r="AD54" s="2"/>
      <c r="AE54" s="2">
        <v>8.4</v>
      </c>
      <c r="AF54">
        <f t="shared" si="1"/>
        <v>53.760000000000005</v>
      </c>
      <c r="AG54" s="2">
        <v>6.4</v>
      </c>
      <c r="AH54" s="2">
        <f>VLOOKUP(A54,[1]HDLAB!$D$1:$BI$65536,58,0)</f>
        <v>0.53</v>
      </c>
      <c r="AI54" s="2">
        <f>VLOOKUP(A54,[2]HDLAB!$D$3:$BK$264,60,0)</f>
        <v>0.75</v>
      </c>
      <c r="AJ54" s="5">
        <f>VLOOKUP(A54,[2]HDLAB!$D$1:$CA$65536,76,0)</f>
        <v>0.84569552139627691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>
        <v>0.71</v>
      </c>
      <c r="AW54" s="2"/>
      <c r="AX54" s="2"/>
      <c r="AY54" s="2"/>
      <c r="AZ54" s="2">
        <v>0</v>
      </c>
      <c r="BA54">
        <v>50</v>
      </c>
      <c r="BB54" s="6">
        <f t="shared" si="2"/>
        <v>1.4292094685127238E-2</v>
      </c>
      <c r="BC54" s="7">
        <f t="shared" si="3"/>
        <v>6.6719999999999766</v>
      </c>
    </row>
    <row r="55" spans="1:55" customFormat="1">
      <c r="A55" s="2" t="s">
        <v>108</v>
      </c>
      <c r="B55" s="2">
        <v>1120406</v>
      </c>
      <c r="C55" s="2">
        <v>5.72</v>
      </c>
      <c r="D55" s="2">
        <v>4.5199999999999996</v>
      </c>
      <c r="E55" s="2">
        <v>10.1</v>
      </c>
      <c r="F55" s="2">
        <v>31.8</v>
      </c>
      <c r="G55" s="2">
        <v>70.400000000000006</v>
      </c>
      <c r="H55" s="2">
        <v>255</v>
      </c>
      <c r="I55" s="2"/>
      <c r="J55" s="2">
        <v>4</v>
      </c>
      <c r="K55" s="2">
        <v>16</v>
      </c>
      <c r="L55" s="2">
        <v>11</v>
      </c>
      <c r="M55" s="2">
        <v>76</v>
      </c>
      <c r="N55" s="2">
        <v>0.8</v>
      </c>
      <c r="O55" s="2"/>
      <c r="P55" s="2"/>
      <c r="Q55" s="2">
        <v>141</v>
      </c>
      <c r="R55" s="2">
        <v>81.599999999999994</v>
      </c>
      <c r="S55" s="2">
        <v>77.900000000000006</v>
      </c>
      <c r="T55" s="4">
        <f t="shared" si="0"/>
        <v>3.6999999999999886</v>
      </c>
      <c r="U55" s="2">
        <v>240</v>
      </c>
      <c r="V55" s="2">
        <v>86</v>
      </c>
      <c r="W55" s="2">
        <v>27</v>
      </c>
      <c r="X55" s="2"/>
      <c r="Y55" s="2">
        <v>2640</v>
      </c>
      <c r="Z55" s="2">
        <v>9.9700000000000006</v>
      </c>
      <c r="AA55" s="2">
        <v>7.7</v>
      </c>
      <c r="AB55" s="2">
        <v>139</v>
      </c>
      <c r="AC55" s="2">
        <v>5.7</v>
      </c>
      <c r="AD55" s="2"/>
      <c r="AE55" s="2">
        <v>9.4</v>
      </c>
      <c r="AF55">
        <f t="shared" si="1"/>
        <v>35.72</v>
      </c>
      <c r="AG55" s="2">
        <v>3.8</v>
      </c>
      <c r="AH55" s="2">
        <f>VLOOKUP(A55,[1]HDLAB!$D$1:$BI$65536,58,0)</f>
        <v>0.69</v>
      </c>
      <c r="AI55" s="2">
        <f>VLOOKUP(A55,[2]HDLAB!$D$3:$BK$264,60,0)</f>
        <v>1.1599999999999999</v>
      </c>
      <c r="AJ55" s="5">
        <f>VLOOKUP(A55,[2]HDLAB!$D$1:$CA$65536,76,0)</f>
        <v>1.403809078520873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>
        <v>1.3</v>
      </c>
      <c r="AW55" s="2"/>
      <c r="AX55" s="2"/>
      <c r="AY55" s="2"/>
      <c r="AZ55" s="2">
        <v>0</v>
      </c>
      <c r="BA55">
        <v>50</v>
      </c>
      <c r="BB55" s="6">
        <f t="shared" si="2"/>
        <v>4.7496790757381106E-2</v>
      </c>
      <c r="BC55" s="7">
        <f t="shared" si="3"/>
        <v>15.428999999999951</v>
      </c>
    </row>
    <row r="56" spans="1:55" customFormat="1">
      <c r="A56" s="2" t="s">
        <v>109</v>
      </c>
      <c r="B56" s="2">
        <v>1120403</v>
      </c>
      <c r="C56" s="2">
        <v>7.68</v>
      </c>
      <c r="D56" s="2">
        <v>2.0099999999999998</v>
      </c>
      <c r="E56" s="2">
        <v>7.4</v>
      </c>
      <c r="F56" s="2">
        <v>19.5</v>
      </c>
      <c r="G56" s="2">
        <v>97</v>
      </c>
      <c r="H56" s="2">
        <v>199</v>
      </c>
      <c r="I56" s="2"/>
      <c r="J56" s="2">
        <v>2.6</v>
      </c>
      <c r="K56" s="2">
        <v>14</v>
      </c>
      <c r="L56" s="2">
        <v>5</v>
      </c>
      <c r="M56" s="2">
        <v>88</v>
      </c>
      <c r="N56" s="2">
        <v>0.2</v>
      </c>
      <c r="O56" s="2"/>
      <c r="P56" s="2"/>
      <c r="Q56" s="2"/>
      <c r="R56" s="2">
        <v>58.3</v>
      </c>
      <c r="S56" s="2">
        <v>56.2</v>
      </c>
      <c r="T56" s="4">
        <f t="shared" si="0"/>
        <v>2.0999999999999943</v>
      </c>
      <c r="U56" s="2">
        <v>240</v>
      </c>
      <c r="V56" s="2">
        <v>67</v>
      </c>
      <c r="W56" s="2">
        <v>20</v>
      </c>
      <c r="X56" s="2"/>
      <c r="Y56" s="2">
        <v>2640</v>
      </c>
      <c r="Z56" s="2">
        <v>6.21</v>
      </c>
      <c r="AA56" s="2">
        <v>5.4</v>
      </c>
      <c r="AB56" s="2">
        <v>132</v>
      </c>
      <c r="AC56" s="2">
        <v>3.3</v>
      </c>
      <c r="AD56" s="2"/>
      <c r="AE56" s="2">
        <v>7.9</v>
      </c>
      <c r="AF56">
        <f t="shared" si="1"/>
        <v>22.12</v>
      </c>
      <c r="AG56" s="2">
        <v>2.8</v>
      </c>
      <c r="AH56" s="2">
        <f>VLOOKUP(A56,[1]HDLAB!$D$1:$BI$65536,58,0)</f>
        <v>0.7</v>
      </c>
      <c r="AI56" s="2">
        <f>VLOOKUP(A56,[2]HDLAB!$D$3:$BK$264,60,0)</f>
        <v>1.21</v>
      </c>
      <c r="AJ56" s="5">
        <f>VLOOKUP(A56,[2]HDLAB!$D$1:$CA$65536,76,0)</f>
        <v>1.4327795483033419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>
        <v>1.47</v>
      </c>
      <c r="AW56" s="2"/>
      <c r="AX56" s="2"/>
      <c r="AY56" s="2"/>
      <c r="AZ56" s="2">
        <v>0</v>
      </c>
      <c r="BA56">
        <v>0</v>
      </c>
      <c r="BB56" s="6">
        <f t="shared" si="2"/>
        <v>3.736654804270452E-2</v>
      </c>
      <c r="BC56" s="7">
        <f t="shared" si="3"/>
        <v>8.3159999999999776</v>
      </c>
    </row>
    <row r="57" spans="1:55" customFormat="1">
      <c r="A57" s="2" t="s">
        <v>110</v>
      </c>
      <c r="B57" s="2">
        <v>1120405</v>
      </c>
      <c r="C57" s="2">
        <v>8</v>
      </c>
      <c r="D57" s="2">
        <v>3.58</v>
      </c>
      <c r="E57" s="2">
        <v>10.9</v>
      </c>
      <c r="F57" s="2">
        <v>33.1</v>
      </c>
      <c r="G57" s="2">
        <v>92.5</v>
      </c>
      <c r="H57" s="2">
        <v>140</v>
      </c>
      <c r="I57" s="2"/>
      <c r="J57" s="2">
        <v>3.9</v>
      </c>
      <c r="K57" s="2">
        <v>17</v>
      </c>
      <c r="L57" s="2">
        <v>16</v>
      </c>
      <c r="M57" s="2">
        <v>77</v>
      </c>
      <c r="N57" s="2">
        <v>0.6</v>
      </c>
      <c r="O57" s="2"/>
      <c r="P57" s="2"/>
      <c r="Q57" s="2">
        <v>169</v>
      </c>
      <c r="R57" s="2">
        <v>65.900000000000006</v>
      </c>
      <c r="S57" s="2">
        <v>64.2</v>
      </c>
      <c r="T57" s="4">
        <f t="shared" si="0"/>
        <v>1.7000000000000028</v>
      </c>
      <c r="U57" s="2">
        <v>240</v>
      </c>
      <c r="V57" s="2">
        <v>72</v>
      </c>
      <c r="W57" s="2">
        <v>16</v>
      </c>
      <c r="X57" s="2"/>
      <c r="Y57" s="2">
        <v>2640</v>
      </c>
      <c r="Z57" s="2">
        <v>9.76</v>
      </c>
      <c r="AA57" s="2">
        <v>5.2</v>
      </c>
      <c r="AB57" s="2">
        <v>133</v>
      </c>
      <c r="AC57" s="2">
        <v>4.9000000000000004</v>
      </c>
      <c r="AD57" s="2"/>
      <c r="AE57" s="2">
        <v>8.1999999999999993</v>
      </c>
      <c r="AF57">
        <f t="shared" si="1"/>
        <v>34.44</v>
      </c>
      <c r="AG57" s="2">
        <v>4.2</v>
      </c>
      <c r="AH57" s="2">
        <f>VLOOKUP(A57,[1]HDLAB!$D$1:$BI$65536,58,0)</f>
        <v>0.78</v>
      </c>
      <c r="AI57" s="2">
        <f>VLOOKUP(A57,[2]HDLAB!$D$3:$BK$264,60,0)</f>
        <v>1.5</v>
      </c>
      <c r="AJ57" s="5">
        <f>VLOOKUP(A57,[2]HDLAB!$D$1:$CA$65536,76,0)</f>
        <v>1.744885941015077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>
        <v>1.46</v>
      </c>
      <c r="AW57" s="2"/>
      <c r="AX57" s="2"/>
      <c r="AY57" s="2"/>
      <c r="AZ57" s="2">
        <v>0</v>
      </c>
      <c r="BA57">
        <v>0</v>
      </c>
      <c r="BB57" s="6">
        <f t="shared" si="2"/>
        <v>2.6479750778816244E-2</v>
      </c>
      <c r="BC57" s="7">
        <f t="shared" si="3"/>
        <v>6.783000000000011</v>
      </c>
    </row>
    <row r="58" spans="1:55" customFormat="1">
      <c r="A58" s="2" t="s">
        <v>111</v>
      </c>
      <c r="B58" s="2">
        <v>1120403</v>
      </c>
      <c r="C58" s="2">
        <v>7.19</v>
      </c>
      <c r="D58" s="2">
        <v>3</v>
      </c>
      <c r="E58" s="2">
        <v>9.6999999999999993</v>
      </c>
      <c r="F58" s="2">
        <v>28.6</v>
      </c>
      <c r="G58" s="2">
        <v>95.3</v>
      </c>
      <c r="H58" s="2">
        <v>94</v>
      </c>
      <c r="I58" s="2"/>
      <c r="J58" s="2">
        <v>3.7</v>
      </c>
      <c r="K58" s="2">
        <v>14</v>
      </c>
      <c r="L58" s="2">
        <v>13</v>
      </c>
      <c r="M58" s="2">
        <v>72</v>
      </c>
      <c r="N58" s="2">
        <v>0.6</v>
      </c>
      <c r="O58" s="2"/>
      <c r="P58" s="2"/>
      <c r="Q58" s="2"/>
      <c r="R58" s="2">
        <v>66.900000000000006</v>
      </c>
      <c r="S58" s="2">
        <v>65.2</v>
      </c>
      <c r="T58" s="4">
        <f t="shared" si="0"/>
        <v>1.7000000000000028</v>
      </c>
      <c r="U58" s="2">
        <v>240</v>
      </c>
      <c r="V58" s="2">
        <v>88</v>
      </c>
      <c r="W58" s="2">
        <v>24</v>
      </c>
      <c r="X58" s="2"/>
      <c r="Y58" s="2">
        <v>4080</v>
      </c>
      <c r="Z58" s="2">
        <v>8.5</v>
      </c>
      <c r="AA58" s="2">
        <v>9.1</v>
      </c>
      <c r="AB58" s="2">
        <v>138</v>
      </c>
      <c r="AC58" s="2">
        <v>4.4000000000000004</v>
      </c>
      <c r="AD58" s="2"/>
      <c r="AE58" s="2">
        <v>8.3000000000000007</v>
      </c>
      <c r="AF58">
        <f t="shared" si="1"/>
        <v>45.650000000000006</v>
      </c>
      <c r="AG58" s="2">
        <v>5.5</v>
      </c>
      <c r="AH58" s="2">
        <f>VLOOKUP(A58,[1]HDLAB!$D$1:$BI$65536,58,0)</f>
        <v>0.73</v>
      </c>
      <c r="AI58" s="2">
        <f>VLOOKUP(A58,[2]HDLAB!$D$3:$BK$264,60,0)</f>
        <v>1.3</v>
      </c>
      <c r="AJ58" s="5">
        <f>VLOOKUP(A58,[2]HDLAB!$D$1:$CA$65536,76,0)</f>
        <v>1.5034966581480373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>
        <v>1.21</v>
      </c>
      <c r="AW58" s="2"/>
      <c r="AX58" s="2"/>
      <c r="AY58" s="2"/>
      <c r="AZ58" s="2">
        <v>0</v>
      </c>
      <c r="BA58">
        <v>50</v>
      </c>
      <c r="BB58" s="6">
        <f t="shared" si="2"/>
        <v>2.6073619631901884E-2</v>
      </c>
      <c r="BC58" s="7">
        <f t="shared" si="3"/>
        <v>7.0380000000000118</v>
      </c>
    </row>
    <row r="59" spans="1:55" customFormat="1">
      <c r="A59" s="2" t="s">
        <v>112</v>
      </c>
      <c r="B59" s="2">
        <v>1120405</v>
      </c>
      <c r="C59" s="2">
        <v>6.18</v>
      </c>
      <c r="D59" s="2">
        <v>3.53</v>
      </c>
      <c r="E59" s="2">
        <v>10.7</v>
      </c>
      <c r="F59" s="2">
        <v>34.299999999999997</v>
      </c>
      <c r="G59" s="2">
        <v>97.2</v>
      </c>
      <c r="H59" s="2">
        <v>171</v>
      </c>
      <c r="I59" s="2"/>
      <c r="J59" s="2">
        <v>3.8</v>
      </c>
      <c r="K59" s="2">
        <v>20</v>
      </c>
      <c r="L59" s="2">
        <v>17</v>
      </c>
      <c r="M59" s="2">
        <v>46</v>
      </c>
      <c r="N59" s="2">
        <v>0.7</v>
      </c>
      <c r="O59" s="2"/>
      <c r="P59" s="2"/>
      <c r="Q59" s="2">
        <v>144</v>
      </c>
      <c r="R59" s="2">
        <v>65.400000000000006</v>
      </c>
      <c r="S59" s="2">
        <v>63.4</v>
      </c>
      <c r="T59" s="4">
        <f t="shared" si="0"/>
        <v>2.0000000000000071</v>
      </c>
      <c r="U59" s="2">
        <v>220</v>
      </c>
      <c r="V59" s="2">
        <v>76</v>
      </c>
      <c r="W59" s="2">
        <v>15</v>
      </c>
      <c r="X59" s="2"/>
      <c r="Y59" s="2">
        <v>2640</v>
      </c>
      <c r="Z59" s="2">
        <v>6.45</v>
      </c>
      <c r="AA59" s="2">
        <v>6.1</v>
      </c>
      <c r="AB59" s="2">
        <v>139</v>
      </c>
      <c r="AC59" s="2">
        <v>4.8</v>
      </c>
      <c r="AD59" s="2"/>
      <c r="AE59" s="2">
        <v>10.1</v>
      </c>
      <c r="AF59">
        <f t="shared" si="1"/>
        <v>48.48</v>
      </c>
      <c r="AG59" s="2">
        <v>4.8</v>
      </c>
      <c r="AH59" s="2">
        <f>VLOOKUP(A59,[1]HDLAB!$D$1:$BI$65536,58,0)</f>
        <v>0.8</v>
      </c>
      <c r="AI59" s="2">
        <f>VLOOKUP(A59,[2]HDLAB!$D$3:$BK$264,60,0)</f>
        <v>1.62</v>
      </c>
      <c r="AJ59" s="5">
        <f>VLOOKUP(A59,[2]HDLAB!$D$1:$CA$65536,76,0)</f>
        <v>1.8881326747746907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>
        <v>1.52</v>
      </c>
      <c r="AW59" s="2"/>
      <c r="AX59" s="2"/>
      <c r="AY59" s="2"/>
      <c r="AZ59" s="2">
        <v>0</v>
      </c>
      <c r="BA59">
        <v>25</v>
      </c>
      <c r="BB59" s="6">
        <f t="shared" si="2"/>
        <v>3.1545741324921252E-2</v>
      </c>
      <c r="BC59" s="7">
        <f t="shared" si="3"/>
        <v>8.3400000000000301</v>
      </c>
    </row>
    <row r="60" spans="1:55" customFormat="1">
      <c r="A60" s="2" t="s">
        <v>113</v>
      </c>
      <c r="B60" s="2">
        <v>1120403</v>
      </c>
      <c r="C60" s="2">
        <v>5.38</v>
      </c>
      <c r="D60" s="2">
        <v>3.49</v>
      </c>
      <c r="E60" s="2">
        <v>10.9</v>
      </c>
      <c r="F60" s="2">
        <v>31.7</v>
      </c>
      <c r="G60" s="2">
        <v>90.8</v>
      </c>
      <c r="H60" s="2">
        <v>157</v>
      </c>
      <c r="I60" s="2"/>
      <c r="J60" s="2">
        <v>3.6</v>
      </c>
      <c r="K60" s="2">
        <v>17</v>
      </c>
      <c r="L60" s="2">
        <v>21</v>
      </c>
      <c r="M60" s="2">
        <v>87</v>
      </c>
      <c r="N60" s="2">
        <v>0.5</v>
      </c>
      <c r="O60" s="2"/>
      <c r="P60" s="2"/>
      <c r="Q60" s="2">
        <v>91</v>
      </c>
      <c r="R60" s="2">
        <v>41.6</v>
      </c>
      <c r="S60" s="2">
        <v>40.1</v>
      </c>
      <c r="T60" s="4">
        <f t="shared" si="0"/>
        <v>1.5</v>
      </c>
      <c r="U60" s="2">
        <v>220</v>
      </c>
      <c r="V60" s="2">
        <v>104</v>
      </c>
      <c r="W60" s="2">
        <v>17</v>
      </c>
      <c r="X60" s="2"/>
      <c r="Y60" s="2">
        <v>2640</v>
      </c>
      <c r="Z60" s="2">
        <v>6.23</v>
      </c>
      <c r="AA60" s="2">
        <v>6.4</v>
      </c>
      <c r="AB60" s="2">
        <v>142</v>
      </c>
      <c r="AC60" s="2">
        <v>4.8</v>
      </c>
      <c r="AD60" s="2"/>
      <c r="AE60" s="2">
        <v>11.1</v>
      </c>
      <c r="AF60">
        <f t="shared" si="1"/>
        <v>69.929999999999993</v>
      </c>
      <c r="AG60" s="2">
        <v>6.3</v>
      </c>
      <c r="AH60" s="2" t="e">
        <f>VLOOKUP(A60,[1]HDLAB!$D$1:$BI$65536,58,0)</f>
        <v>#N/A</v>
      </c>
      <c r="AI60" s="2" t="e">
        <f>VLOOKUP(A60,[2]HDLAB!$D$3:$BK$264,60,0)</f>
        <v>#N/A</v>
      </c>
      <c r="AJ60" s="5" t="e">
        <f>VLOOKUP(A60,[2]HDLAB!$D$1:$CA$65536,76,0)</f>
        <v>#N/A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>
        <v>1.64</v>
      </c>
      <c r="AW60" s="2"/>
      <c r="AX60" s="2"/>
      <c r="AY60" s="2"/>
      <c r="AZ60" s="2">
        <v>0</v>
      </c>
      <c r="BA60">
        <v>0</v>
      </c>
      <c r="BB60" s="6">
        <f t="shared" si="2"/>
        <v>3.7406483790523692E-2</v>
      </c>
      <c r="BC60" s="7">
        <f t="shared" si="3"/>
        <v>6.39</v>
      </c>
    </row>
    <row r="61" spans="1:55" customFormat="1">
      <c r="A61" s="2" t="s">
        <v>114</v>
      </c>
      <c r="B61" s="2">
        <v>1120406</v>
      </c>
      <c r="C61" s="2">
        <v>7.96</v>
      </c>
      <c r="D61" s="2">
        <v>3.53</v>
      </c>
      <c r="E61" s="2">
        <v>10.9</v>
      </c>
      <c r="F61" s="2">
        <v>32.4</v>
      </c>
      <c r="G61" s="2">
        <v>91.8</v>
      </c>
      <c r="H61" s="2">
        <v>248</v>
      </c>
      <c r="I61" s="2"/>
      <c r="J61" s="2">
        <v>4</v>
      </c>
      <c r="K61" s="2">
        <v>12</v>
      </c>
      <c r="L61" s="2">
        <v>16</v>
      </c>
      <c r="M61" s="2">
        <v>77</v>
      </c>
      <c r="N61" s="2">
        <v>0.6</v>
      </c>
      <c r="O61" s="2"/>
      <c r="P61" s="2"/>
      <c r="Q61" s="2"/>
      <c r="R61" s="2">
        <v>62.2</v>
      </c>
      <c r="S61" s="2">
        <v>60.25</v>
      </c>
      <c r="T61" s="4">
        <f t="shared" si="0"/>
        <v>1.9500000000000028</v>
      </c>
      <c r="U61" s="2">
        <v>240</v>
      </c>
      <c r="V61" s="2">
        <v>58</v>
      </c>
      <c r="W61" s="2">
        <v>16</v>
      </c>
      <c r="X61" s="2"/>
      <c r="Y61" s="2">
        <v>2640</v>
      </c>
      <c r="Z61" s="2">
        <v>9.2100000000000009</v>
      </c>
      <c r="AA61" s="2">
        <v>5.6</v>
      </c>
      <c r="AB61" s="2">
        <v>140</v>
      </c>
      <c r="AC61" s="2">
        <v>4.4000000000000004</v>
      </c>
      <c r="AD61" s="2"/>
      <c r="AE61" s="2">
        <v>9</v>
      </c>
      <c r="AF61">
        <f t="shared" si="1"/>
        <v>37.800000000000004</v>
      </c>
      <c r="AG61" s="2">
        <v>4.2</v>
      </c>
      <c r="AH61" s="2">
        <f>VLOOKUP(A61,[1]HDLAB!$D$1:$BI$65536,58,0)</f>
        <v>0.72</v>
      </c>
      <c r="AI61" s="2">
        <f>VLOOKUP(A61,[2]HDLAB!$D$3:$BK$264,60,0)</f>
        <v>1.29</v>
      </c>
      <c r="AJ61" s="5">
        <f>VLOOKUP(A61,[2]HDLAB!$D$1:$CA$65536,76,0)</f>
        <v>1.5093639798264074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>
        <v>1.45</v>
      </c>
      <c r="AW61" s="2"/>
      <c r="AX61" s="2"/>
      <c r="AY61" s="2"/>
      <c r="AZ61" s="2">
        <v>0</v>
      </c>
      <c r="BA61">
        <v>0</v>
      </c>
      <c r="BB61" s="6">
        <f t="shared" si="2"/>
        <v>3.2365145228215812E-2</v>
      </c>
      <c r="BC61" s="7">
        <f t="shared" si="3"/>
        <v>8.1900000000000119</v>
      </c>
    </row>
    <row r="62" spans="1:55" customFormat="1">
      <c r="A62" s="2" t="s">
        <v>115</v>
      </c>
      <c r="B62" s="2">
        <v>1120405</v>
      </c>
      <c r="C62" s="2">
        <v>4.97</v>
      </c>
      <c r="D62" s="2">
        <v>3.9</v>
      </c>
      <c r="E62" s="2">
        <v>12</v>
      </c>
      <c r="F62" s="2">
        <v>35.700000000000003</v>
      </c>
      <c r="G62" s="2">
        <v>91.5</v>
      </c>
      <c r="H62" s="2">
        <v>199</v>
      </c>
      <c r="I62" s="2"/>
      <c r="J62" s="2">
        <v>4.3</v>
      </c>
      <c r="K62" s="2">
        <v>18</v>
      </c>
      <c r="L62" s="2">
        <v>17</v>
      </c>
      <c r="M62" s="2">
        <v>55</v>
      </c>
      <c r="N62" s="2">
        <v>0.8</v>
      </c>
      <c r="O62" s="2"/>
      <c r="P62" s="2"/>
      <c r="Q62" s="2">
        <v>127</v>
      </c>
      <c r="R62" s="2">
        <v>68.400000000000006</v>
      </c>
      <c r="S62" s="2">
        <v>65.8</v>
      </c>
      <c r="T62" s="4">
        <f t="shared" si="0"/>
        <v>2.6000000000000085</v>
      </c>
      <c r="U62" s="2">
        <v>240</v>
      </c>
      <c r="V62" s="2">
        <v>80</v>
      </c>
      <c r="W62" s="2">
        <v>22</v>
      </c>
      <c r="X62" s="2"/>
      <c r="Y62" s="2">
        <v>2640</v>
      </c>
      <c r="Z62" s="2">
        <v>10.53</v>
      </c>
      <c r="AA62" s="2">
        <v>6.3</v>
      </c>
      <c r="AB62" s="2">
        <v>133</v>
      </c>
      <c r="AC62" s="2">
        <v>4.7</v>
      </c>
      <c r="AD62" s="2"/>
      <c r="AE62" s="2">
        <v>9.1999999999999993</v>
      </c>
      <c r="AF62">
        <f t="shared" si="1"/>
        <v>48.76</v>
      </c>
      <c r="AG62" s="2">
        <v>5.3</v>
      </c>
      <c r="AH62" s="2">
        <f>VLOOKUP(A62,[1]HDLAB!$D$1:$BI$65536,58,0)</f>
        <v>0.73</v>
      </c>
      <c r="AI62" s="2">
        <f>VLOOKUP(A62,[2]HDLAB!$D$3:$BK$264,60,0)</f>
        <v>1.29</v>
      </c>
      <c r="AJ62" s="5">
        <f>VLOOKUP(A62,[2]HDLAB!$D$1:$CA$65536,76,0)</f>
        <v>1.5347166319941725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>
        <v>1.34</v>
      </c>
      <c r="AW62" s="2"/>
      <c r="AX62" s="2"/>
      <c r="AY62" s="2"/>
      <c r="AZ62" s="2">
        <v>0</v>
      </c>
      <c r="BA62">
        <v>25</v>
      </c>
      <c r="BB62" s="6">
        <f t="shared" si="2"/>
        <v>3.9513677811550282E-2</v>
      </c>
      <c r="BC62" s="7">
        <f t="shared" si="3"/>
        <v>10.374000000000034</v>
      </c>
    </row>
    <row r="63" spans="1:55" customFormat="1">
      <c r="A63" s="2" t="s">
        <v>116</v>
      </c>
      <c r="B63" s="2">
        <v>1120406</v>
      </c>
      <c r="C63" s="2">
        <v>5.0599999999999996</v>
      </c>
      <c r="D63" s="2">
        <v>3</v>
      </c>
      <c r="E63" s="2">
        <v>9.3000000000000007</v>
      </c>
      <c r="F63" s="2">
        <v>28.2</v>
      </c>
      <c r="G63" s="2">
        <v>94</v>
      </c>
      <c r="H63" s="2">
        <v>163</v>
      </c>
      <c r="I63" s="2"/>
      <c r="J63" s="2">
        <v>3.6</v>
      </c>
      <c r="K63" s="2">
        <v>8</v>
      </c>
      <c r="L63" s="2">
        <v>5</v>
      </c>
      <c r="M63" s="2">
        <v>78</v>
      </c>
      <c r="N63" s="2">
        <v>0.6</v>
      </c>
      <c r="O63" s="2"/>
      <c r="P63" s="2"/>
      <c r="Q63" s="2">
        <v>252</v>
      </c>
      <c r="R63" s="2">
        <v>50</v>
      </c>
      <c r="S63" s="2">
        <v>48.55</v>
      </c>
      <c r="T63" s="4">
        <f t="shared" si="0"/>
        <v>1.4500000000000028</v>
      </c>
      <c r="U63" s="2">
        <v>230</v>
      </c>
      <c r="V63" s="2">
        <v>61</v>
      </c>
      <c r="W63" s="2">
        <v>12</v>
      </c>
      <c r="X63" s="2"/>
      <c r="Y63" s="2">
        <v>2640</v>
      </c>
      <c r="Z63" s="2">
        <v>8.3000000000000007</v>
      </c>
      <c r="AA63" s="2">
        <v>6.9</v>
      </c>
      <c r="AB63" s="2">
        <v>134</v>
      </c>
      <c r="AC63" s="2">
        <v>3.3</v>
      </c>
      <c r="AD63" s="2"/>
      <c r="AE63" s="2">
        <v>10.7</v>
      </c>
      <c r="AF63">
        <f t="shared" si="1"/>
        <v>70.61999999999999</v>
      </c>
      <c r="AG63" s="2">
        <v>6.6</v>
      </c>
      <c r="AH63" s="2">
        <f>VLOOKUP(A63,[1]HDLAB!$D$1:$BI$65536,58,0)</f>
        <v>0.8</v>
      </c>
      <c r="AI63" s="2">
        <f>VLOOKUP(A63,[2]HDLAB!$D$3:$BK$264,60,0)</f>
        <v>1.63</v>
      </c>
      <c r="AJ63" s="5">
        <f>VLOOKUP(A63,[2]HDLAB!$D$1:$CA$65536,76,0)</f>
        <v>1.8941786957601943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v>1.63</v>
      </c>
      <c r="AW63" s="2"/>
      <c r="AX63" s="2"/>
      <c r="AY63" s="2"/>
      <c r="AZ63" s="2">
        <v>4</v>
      </c>
      <c r="BA63">
        <v>25</v>
      </c>
      <c r="BB63" s="6">
        <f t="shared" si="2"/>
        <v>2.9866117404737446E-2</v>
      </c>
      <c r="BC63" s="7">
        <f t="shared" si="3"/>
        <v>5.8290000000000113</v>
      </c>
    </row>
    <row r="64" spans="1:55" customFormat="1">
      <c r="A64" s="2" t="s">
        <v>117</v>
      </c>
      <c r="B64" s="2">
        <v>1120405</v>
      </c>
      <c r="C64" s="2">
        <v>6.83</v>
      </c>
      <c r="D64" s="2">
        <v>3.16</v>
      </c>
      <c r="E64" s="2">
        <v>10.199999999999999</v>
      </c>
      <c r="F64" s="2">
        <v>31.4</v>
      </c>
      <c r="G64" s="2">
        <v>99.4</v>
      </c>
      <c r="H64" s="2">
        <v>186</v>
      </c>
      <c r="I64" s="2"/>
      <c r="J64" s="2">
        <v>3.9</v>
      </c>
      <c r="K64" s="2">
        <v>17</v>
      </c>
      <c r="L64" s="2">
        <v>9</v>
      </c>
      <c r="M64" s="2">
        <v>111</v>
      </c>
      <c r="N64" s="2">
        <v>0.7</v>
      </c>
      <c r="O64" s="2"/>
      <c r="P64" s="2"/>
      <c r="Q64" s="2"/>
      <c r="R64" s="2">
        <v>81.599999999999994</v>
      </c>
      <c r="S64" s="2">
        <v>79</v>
      </c>
      <c r="T64" s="4">
        <f t="shared" si="0"/>
        <v>2.5999999999999943</v>
      </c>
      <c r="U64" s="2">
        <v>240</v>
      </c>
      <c r="V64" s="2">
        <v>71</v>
      </c>
      <c r="W64" s="2">
        <v>21</v>
      </c>
      <c r="X64" s="2"/>
      <c r="Y64" s="2">
        <v>2640</v>
      </c>
      <c r="Z64" s="2">
        <v>10.25</v>
      </c>
      <c r="AA64" s="2">
        <v>5.4</v>
      </c>
      <c r="AB64" s="2">
        <v>137</v>
      </c>
      <c r="AC64" s="2">
        <v>5.4</v>
      </c>
      <c r="AD64" s="2"/>
      <c r="AE64" s="2">
        <v>9</v>
      </c>
      <c r="AF64">
        <f t="shared" si="1"/>
        <v>39.6</v>
      </c>
      <c r="AG64" s="2">
        <v>4.4000000000000004</v>
      </c>
      <c r="AH64" s="2">
        <f>VLOOKUP(A64,[1]HDLAB!$D$1:$BI$65536,58,0)</f>
        <v>0.7</v>
      </c>
      <c r="AI64" s="2">
        <f>VLOOKUP(A64,[2]HDLAB!$D$3:$BK$264,60,0)</f>
        <v>1.22</v>
      </c>
      <c r="AJ64" s="5">
        <f>VLOOKUP(A64,[2]HDLAB!$D$1:$CA$65536,76,0)</f>
        <v>1.4302354722226467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>
        <v>1.17</v>
      </c>
      <c r="AW64" s="2"/>
      <c r="AX64" s="2"/>
      <c r="AY64" s="2"/>
      <c r="AZ64" s="2">
        <v>0</v>
      </c>
      <c r="BA64">
        <v>0</v>
      </c>
      <c r="BB64" s="6">
        <f t="shared" si="2"/>
        <v>3.2911392405063217E-2</v>
      </c>
      <c r="BC64" s="7">
        <f t="shared" si="3"/>
        <v>10.685999999999977</v>
      </c>
    </row>
    <row r="65" spans="1:55" customFormat="1">
      <c r="A65" s="2" t="s">
        <v>118</v>
      </c>
      <c r="B65" s="2">
        <v>1120406</v>
      </c>
      <c r="C65" s="2">
        <v>6.66</v>
      </c>
      <c r="D65" s="2">
        <v>3.78</v>
      </c>
      <c r="E65" s="2">
        <v>11.6</v>
      </c>
      <c r="F65" s="2">
        <v>34.5</v>
      </c>
      <c r="G65" s="2">
        <v>91.3</v>
      </c>
      <c r="H65" s="2">
        <v>149</v>
      </c>
      <c r="I65" s="2"/>
      <c r="J65" s="2">
        <v>4</v>
      </c>
      <c r="K65" s="2">
        <v>17</v>
      </c>
      <c r="L65" s="2">
        <v>16</v>
      </c>
      <c r="M65" s="2">
        <v>56</v>
      </c>
      <c r="N65" s="2">
        <v>0.5</v>
      </c>
      <c r="O65" s="2"/>
      <c r="P65" s="2"/>
      <c r="Q65" s="2"/>
      <c r="R65" s="2">
        <v>64.5</v>
      </c>
      <c r="S65" s="2">
        <v>61.8</v>
      </c>
      <c r="T65" s="4">
        <f t="shared" si="0"/>
        <v>2.7000000000000028</v>
      </c>
      <c r="U65" s="2">
        <v>240</v>
      </c>
      <c r="V65" s="2">
        <v>75</v>
      </c>
      <c r="W65" s="2">
        <v>16</v>
      </c>
      <c r="X65" s="2"/>
      <c r="Y65" s="2">
        <v>2640</v>
      </c>
      <c r="Z65" s="2">
        <v>12.35</v>
      </c>
      <c r="AA65" s="2">
        <v>8.3000000000000007</v>
      </c>
      <c r="AB65" s="2">
        <v>136</v>
      </c>
      <c r="AC65" s="2">
        <v>4.5999999999999996</v>
      </c>
      <c r="AD65" s="2"/>
      <c r="AE65" s="2">
        <v>9.6999999999999993</v>
      </c>
      <c r="AF65">
        <f t="shared" si="1"/>
        <v>37.83</v>
      </c>
      <c r="AG65" s="2">
        <v>3.9</v>
      </c>
      <c r="AH65" s="2">
        <f>VLOOKUP(A65,[1]HDLAB!$D$1:$BI$65536,58,0)</f>
        <v>0.79</v>
      </c>
      <c r="AI65" s="2">
        <f>VLOOKUP(A65,[2]HDLAB!$D$3:$BK$264,60,0)</f>
        <v>1.54</v>
      </c>
      <c r="AJ65" s="5">
        <f>VLOOKUP(A65,[2]HDLAB!$D$1:$CA$65536,76,0)</f>
        <v>1.8495542431244014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>
        <v>1.51</v>
      </c>
      <c r="AW65" s="2"/>
      <c r="AX65" s="2"/>
      <c r="AY65" s="2"/>
      <c r="AZ65" s="2">
        <v>0</v>
      </c>
      <c r="BA65">
        <v>0</v>
      </c>
      <c r="BB65" s="6">
        <f t="shared" si="2"/>
        <v>4.3689320388349565E-2</v>
      </c>
      <c r="BC65" s="7">
        <f t="shared" si="3"/>
        <v>11.016000000000012</v>
      </c>
    </row>
    <row r="66" spans="1:55" customFormat="1">
      <c r="A66" s="2" t="s">
        <v>119</v>
      </c>
      <c r="B66" s="2">
        <v>1120404</v>
      </c>
      <c r="C66" s="2">
        <v>4.96</v>
      </c>
      <c r="D66" s="2">
        <v>3.33</v>
      </c>
      <c r="E66" s="2">
        <v>11</v>
      </c>
      <c r="F66" s="2">
        <v>33.4</v>
      </c>
      <c r="G66" s="2">
        <v>100.3</v>
      </c>
      <c r="H66" s="2">
        <v>148</v>
      </c>
      <c r="I66" s="2"/>
      <c r="J66" s="2">
        <v>4</v>
      </c>
      <c r="K66" s="2">
        <v>11</v>
      </c>
      <c r="L66" s="2">
        <v>9</v>
      </c>
      <c r="M66" s="2">
        <v>81</v>
      </c>
      <c r="N66" s="2">
        <v>0.6</v>
      </c>
      <c r="O66" s="2"/>
      <c r="P66" s="2"/>
      <c r="Q66" s="2"/>
      <c r="R66" s="2">
        <v>47</v>
      </c>
      <c r="S66" s="2">
        <v>45.35</v>
      </c>
      <c r="T66" s="4">
        <f t="shared" si="0"/>
        <v>1.6499999999999986</v>
      </c>
      <c r="U66" s="2">
        <v>225</v>
      </c>
      <c r="V66" s="2">
        <v>85</v>
      </c>
      <c r="W66" s="2">
        <v>13</v>
      </c>
      <c r="X66" s="2"/>
      <c r="Y66" s="2">
        <v>2640</v>
      </c>
      <c r="Z66" s="2">
        <v>7.07</v>
      </c>
      <c r="AA66" s="2">
        <v>5.8</v>
      </c>
      <c r="AB66" s="2">
        <v>139</v>
      </c>
      <c r="AC66" s="2">
        <v>4.8</v>
      </c>
      <c r="AD66" s="2"/>
      <c r="AE66" s="2">
        <v>10.3</v>
      </c>
      <c r="AF66">
        <f t="shared" si="1"/>
        <v>46.35</v>
      </c>
      <c r="AG66" s="2">
        <v>4.5</v>
      </c>
      <c r="AH66" s="2">
        <f>VLOOKUP(A66,[1]HDLAB!$D$1:$BI$65536,58,0)</f>
        <v>0.85</v>
      </c>
      <c r="AI66" s="2">
        <f>VLOOKUP(A66,[2]HDLAB!$D$3:$BK$264,60,0)</f>
        <v>1.88</v>
      </c>
      <c r="AJ66" s="5">
        <f>VLOOKUP(A66,[2]HDLAB!$D$1:$CA$65536,76,0)</f>
        <v>2.222108036753859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>
        <v>1.57</v>
      </c>
      <c r="AW66" s="2"/>
      <c r="AX66" s="2"/>
      <c r="AY66" s="2"/>
      <c r="AZ66" s="2">
        <v>1.5</v>
      </c>
      <c r="BA66">
        <v>25</v>
      </c>
      <c r="BB66" s="6">
        <f t="shared" si="2"/>
        <v>3.6383682469680233E-2</v>
      </c>
      <c r="BC66" s="7">
        <f t="shared" si="3"/>
        <v>6.8804999999999943</v>
      </c>
    </row>
    <row r="67" spans="1:55" customFormat="1">
      <c r="A67" s="2" t="s">
        <v>120</v>
      </c>
      <c r="B67" s="2">
        <v>1120406</v>
      </c>
      <c r="C67" s="2">
        <v>8.1199999999999992</v>
      </c>
      <c r="D67" s="2">
        <v>3.68</v>
      </c>
      <c r="E67" s="2">
        <v>10.9</v>
      </c>
      <c r="F67" s="2">
        <v>33.200000000000003</v>
      </c>
      <c r="G67" s="2">
        <v>90.2</v>
      </c>
      <c r="H67" s="2">
        <v>229</v>
      </c>
      <c r="I67" s="2"/>
      <c r="J67" s="2">
        <v>3.9</v>
      </c>
      <c r="K67" s="2">
        <v>14</v>
      </c>
      <c r="L67" s="2">
        <v>11</v>
      </c>
      <c r="M67" s="2">
        <v>113</v>
      </c>
      <c r="N67" s="2">
        <v>1.2</v>
      </c>
      <c r="O67" s="2"/>
      <c r="P67" s="2"/>
      <c r="Q67" s="2"/>
      <c r="R67" s="2">
        <v>53.45</v>
      </c>
      <c r="S67" s="2">
        <v>52.85</v>
      </c>
      <c r="T67" s="4">
        <f t="shared" ref="T67:T130" si="4">R67-S67</f>
        <v>0.60000000000000142</v>
      </c>
      <c r="U67" s="2">
        <v>210</v>
      </c>
      <c r="V67" s="2">
        <v>96</v>
      </c>
      <c r="W67" s="2">
        <v>19</v>
      </c>
      <c r="X67" s="2"/>
      <c r="Y67" s="2">
        <v>2640</v>
      </c>
      <c r="Z67" s="2">
        <v>9.2899999999999991</v>
      </c>
      <c r="AA67" s="2">
        <v>6.5</v>
      </c>
      <c r="AB67" s="2">
        <v>133</v>
      </c>
      <c r="AC67" s="2">
        <v>4.5999999999999996</v>
      </c>
      <c r="AD67" s="2"/>
      <c r="AE67" s="2">
        <v>9.9</v>
      </c>
      <c r="AF67">
        <f t="shared" ref="AF67:AF130" si="5">AE67*AG67</f>
        <v>34.65</v>
      </c>
      <c r="AG67" s="2">
        <v>3.5</v>
      </c>
      <c r="AH67" s="2">
        <f>VLOOKUP(A67,[1]HDLAB!$D$1:$BI$65536,58,0)</f>
        <v>0.8</v>
      </c>
      <c r="AI67" s="2">
        <f>VLOOKUP(A67,[2]HDLAB!$D$3:$BK$264,60,0)</f>
        <v>1.62</v>
      </c>
      <c r="AJ67" s="5">
        <f>VLOOKUP(A67,[2]HDLAB!$D$1:$CA$65536,76,0)</f>
        <v>1.8099944618853701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>
        <v>1.4</v>
      </c>
      <c r="AW67" s="2"/>
      <c r="AX67" s="2"/>
      <c r="AY67" s="2"/>
      <c r="AZ67" s="2">
        <v>0</v>
      </c>
      <c r="BA67">
        <v>50</v>
      </c>
      <c r="BB67" s="6">
        <f t="shared" ref="BB67:BB130" si="6">T67/S67</f>
        <v>1.1352885525070982E-2</v>
      </c>
      <c r="BC67" s="7">
        <f t="shared" ref="BC67:BC130" si="7">(T67*AB67*6)/(2*100)</f>
        <v>2.3940000000000055</v>
      </c>
    </row>
    <row r="68" spans="1:55" customFormat="1">
      <c r="A68" s="2" t="s">
        <v>121</v>
      </c>
      <c r="B68" s="2">
        <v>1120403</v>
      </c>
      <c r="C68" s="2">
        <v>8.58</v>
      </c>
      <c r="D68" s="2">
        <v>2.89</v>
      </c>
      <c r="E68" s="2">
        <v>9.3000000000000007</v>
      </c>
      <c r="F68" s="2">
        <v>28.5</v>
      </c>
      <c r="G68" s="2">
        <v>98.6</v>
      </c>
      <c r="H68" s="2">
        <v>240</v>
      </c>
      <c r="I68" s="2"/>
      <c r="J68" s="2">
        <v>3.7</v>
      </c>
      <c r="K68" s="2">
        <v>17</v>
      </c>
      <c r="L68" s="2">
        <v>11</v>
      </c>
      <c r="M68" s="2">
        <v>89</v>
      </c>
      <c r="N68" s="2">
        <v>0.8</v>
      </c>
      <c r="O68" s="2"/>
      <c r="P68" s="2"/>
      <c r="Q68" s="2">
        <v>181</v>
      </c>
      <c r="R68" s="2">
        <v>61.4</v>
      </c>
      <c r="S68" s="2">
        <v>59</v>
      </c>
      <c r="T68" s="4">
        <f t="shared" si="4"/>
        <v>2.3999999999999986</v>
      </c>
      <c r="U68" s="2">
        <v>210</v>
      </c>
      <c r="V68" s="2">
        <v>83</v>
      </c>
      <c r="W68" s="2">
        <v>20</v>
      </c>
      <c r="X68" s="2"/>
      <c r="Y68" s="2">
        <v>2640</v>
      </c>
      <c r="Z68" s="2">
        <v>7.65</v>
      </c>
      <c r="AA68" s="2">
        <v>6.8</v>
      </c>
      <c r="AB68" s="2">
        <v>138</v>
      </c>
      <c r="AC68" s="2">
        <v>4.5</v>
      </c>
      <c r="AD68" s="2"/>
      <c r="AE68" s="2">
        <v>8.5</v>
      </c>
      <c r="AF68">
        <f t="shared" si="5"/>
        <v>30.6</v>
      </c>
      <c r="AG68" s="2">
        <v>3.6</v>
      </c>
      <c r="AH68" s="2">
        <f>VLOOKUP(A68,[1]HDLAB!$D$1:$BI$65536,58,0)</f>
        <v>0.76</v>
      </c>
      <c r="AI68" s="2">
        <f>VLOOKUP(A68,[2]HDLAB!$D$3:$BK$264,60,0)</f>
        <v>1.42</v>
      </c>
      <c r="AJ68" s="5">
        <f>VLOOKUP(A68,[2]HDLAB!$D$1:$CA$65536,76,0)</f>
        <v>1.6750379665358641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>
        <v>1.27</v>
      </c>
      <c r="AW68" s="2"/>
      <c r="AX68" s="2"/>
      <c r="AY68" s="2"/>
      <c r="AZ68" s="2">
        <v>0</v>
      </c>
      <c r="BA68">
        <v>25</v>
      </c>
      <c r="BB68" s="6">
        <f t="shared" si="6"/>
        <v>4.0677966101694892E-2</v>
      </c>
      <c r="BC68" s="7">
        <f t="shared" si="7"/>
        <v>9.9359999999999946</v>
      </c>
    </row>
    <row r="69" spans="1:55" customFormat="1">
      <c r="A69" s="2" t="s">
        <v>122</v>
      </c>
      <c r="B69" s="2">
        <v>1120405</v>
      </c>
      <c r="C69" s="2">
        <v>3.58</v>
      </c>
      <c r="D69" s="2">
        <v>3.5</v>
      </c>
      <c r="E69" s="2">
        <v>11.2</v>
      </c>
      <c r="F69" s="2">
        <v>35.200000000000003</v>
      </c>
      <c r="G69" s="2">
        <v>100.6</v>
      </c>
      <c r="H69" s="2">
        <v>108</v>
      </c>
      <c r="I69" s="2"/>
      <c r="J69" s="2">
        <v>3.8</v>
      </c>
      <c r="K69" s="2">
        <v>16</v>
      </c>
      <c r="L69" s="2">
        <v>9</v>
      </c>
      <c r="M69" s="2">
        <v>64</v>
      </c>
      <c r="N69" s="2">
        <v>0.5</v>
      </c>
      <c r="O69" s="2"/>
      <c r="P69" s="2"/>
      <c r="Q69" s="2">
        <v>109</v>
      </c>
      <c r="R69" s="2">
        <v>57.2</v>
      </c>
      <c r="S69" s="2">
        <v>55.5</v>
      </c>
      <c r="T69" s="4">
        <f t="shared" si="4"/>
        <v>1.7000000000000028</v>
      </c>
      <c r="U69" s="2">
        <v>240</v>
      </c>
      <c r="V69" s="2">
        <v>53</v>
      </c>
      <c r="W69" s="2">
        <v>10</v>
      </c>
      <c r="X69" s="2"/>
      <c r="Y69" s="2">
        <v>2640</v>
      </c>
      <c r="Z69" s="2">
        <v>6.48</v>
      </c>
      <c r="AA69" s="2">
        <v>5.0999999999999996</v>
      </c>
      <c r="AB69" s="2">
        <v>140</v>
      </c>
      <c r="AC69" s="2">
        <v>5.3</v>
      </c>
      <c r="AD69" s="2"/>
      <c r="AE69" s="2">
        <v>9.1</v>
      </c>
      <c r="AF69">
        <f t="shared" si="5"/>
        <v>24.57</v>
      </c>
      <c r="AG69" s="2">
        <v>2.7</v>
      </c>
      <c r="AH69" s="2">
        <f>VLOOKUP(A69,[1]HDLAB!$D$1:$BI$65536,58,0)</f>
        <v>0.81</v>
      </c>
      <c r="AI69" s="2">
        <f>VLOOKUP(A69,[2]HDLAB!$D$3:$BK$264,60,0)</f>
        <v>1.67</v>
      </c>
      <c r="AJ69" s="5">
        <f>VLOOKUP(A69,[2]HDLAB!$D$1:$CA$65536,76,0)</f>
        <v>1.9558493347063557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>
        <v>1.6</v>
      </c>
      <c r="AW69" s="2"/>
      <c r="AX69" s="2"/>
      <c r="AY69" s="2"/>
      <c r="AZ69" s="2">
        <v>0</v>
      </c>
      <c r="BA69">
        <v>50</v>
      </c>
      <c r="BB69" s="6">
        <f t="shared" si="6"/>
        <v>3.0630630630630682E-2</v>
      </c>
      <c r="BC69" s="7">
        <f t="shared" si="7"/>
        <v>7.1400000000000112</v>
      </c>
    </row>
    <row r="70" spans="1:55" customFormat="1">
      <c r="A70" s="2" t="s">
        <v>123</v>
      </c>
      <c r="B70" s="2">
        <v>1120403</v>
      </c>
      <c r="C70" s="2">
        <v>10.89</v>
      </c>
      <c r="D70" s="2">
        <v>4.62</v>
      </c>
      <c r="E70" s="2">
        <v>10.4</v>
      </c>
      <c r="F70" s="2">
        <v>33.5</v>
      </c>
      <c r="G70" s="2">
        <v>72.5</v>
      </c>
      <c r="H70" s="2">
        <v>196</v>
      </c>
      <c r="I70" s="2"/>
      <c r="J70" s="2">
        <v>3.6</v>
      </c>
      <c r="K70" s="2">
        <v>18</v>
      </c>
      <c r="L70" s="2">
        <v>15</v>
      </c>
      <c r="M70" s="2">
        <v>46</v>
      </c>
      <c r="N70" s="2">
        <v>0.4</v>
      </c>
      <c r="O70" s="2"/>
      <c r="P70" s="2"/>
      <c r="Q70" s="2">
        <v>146</v>
      </c>
      <c r="R70" s="2">
        <v>53.95</v>
      </c>
      <c r="S70" s="2">
        <v>51.4</v>
      </c>
      <c r="T70" s="4">
        <f t="shared" si="4"/>
        <v>2.5500000000000043</v>
      </c>
      <c r="U70" s="2">
        <v>240</v>
      </c>
      <c r="V70" s="2">
        <v>117</v>
      </c>
      <c r="W70" s="2">
        <v>30</v>
      </c>
      <c r="X70" s="2"/>
      <c r="Y70" s="2">
        <v>4080</v>
      </c>
      <c r="Z70" s="2">
        <v>8.82</v>
      </c>
      <c r="AA70" s="2">
        <v>11.1</v>
      </c>
      <c r="AB70" s="2">
        <v>136</v>
      </c>
      <c r="AC70" s="2">
        <v>6.1</v>
      </c>
      <c r="AD70" s="2"/>
      <c r="AE70" s="2">
        <v>8.5</v>
      </c>
      <c r="AF70">
        <f t="shared" si="5"/>
        <v>26.35</v>
      </c>
      <c r="AG70" s="2">
        <v>3.1</v>
      </c>
      <c r="AH70" s="2">
        <f>VLOOKUP(A70,[1]HDLAB!$D$1:$BI$65536,58,0)</f>
        <v>0.74</v>
      </c>
      <c r="AI70" s="2">
        <f>VLOOKUP(A70,[2]HDLAB!$D$3:$BK$264,60,0)</f>
        <v>1.36</v>
      </c>
      <c r="AJ70" s="5">
        <f>VLOOKUP(A70,[2]HDLAB!$D$1:$CA$65536,76,0)</f>
        <v>1.6482003821920148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>
        <v>0.9</v>
      </c>
      <c r="AW70" s="2"/>
      <c r="AX70" s="2"/>
      <c r="AY70" s="2"/>
      <c r="AZ70" s="2">
        <v>0.5</v>
      </c>
      <c r="BA70">
        <v>0</v>
      </c>
      <c r="BB70" s="6">
        <f t="shared" si="6"/>
        <v>4.9610894941634329E-2</v>
      </c>
      <c r="BC70" s="7">
        <f t="shared" si="7"/>
        <v>10.404000000000018</v>
      </c>
    </row>
    <row r="71" spans="1:55" customFormat="1">
      <c r="A71" s="2" t="s">
        <v>124</v>
      </c>
      <c r="B71" s="2">
        <v>1120405</v>
      </c>
      <c r="C71" s="2">
        <v>6.45</v>
      </c>
      <c r="D71" s="2">
        <v>3.59</v>
      </c>
      <c r="E71" s="2">
        <v>11.6</v>
      </c>
      <c r="F71" s="2">
        <v>34.9</v>
      </c>
      <c r="G71" s="2">
        <v>97.2</v>
      </c>
      <c r="H71" s="2">
        <v>180</v>
      </c>
      <c r="I71" s="2"/>
      <c r="J71" s="2">
        <v>3.8</v>
      </c>
      <c r="K71" s="2">
        <v>18</v>
      </c>
      <c r="L71" s="2">
        <v>14</v>
      </c>
      <c r="M71" s="2">
        <v>76</v>
      </c>
      <c r="N71" s="2">
        <v>0.7</v>
      </c>
      <c r="O71" s="2"/>
      <c r="P71" s="2"/>
      <c r="Q71" s="2">
        <v>251</v>
      </c>
      <c r="R71" s="2">
        <v>65.7</v>
      </c>
      <c r="S71" s="2">
        <v>63.7</v>
      </c>
      <c r="T71" s="4">
        <f t="shared" si="4"/>
        <v>2</v>
      </c>
      <c r="U71" s="2">
        <v>240</v>
      </c>
      <c r="V71" s="2">
        <v>62</v>
      </c>
      <c r="W71" s="2">
        <v>13</v>
      </c>
      <c r="X71" s="2"/>
      <c r="Y71" s="2">
        <v>2640</v>
      </c>
      <c r="Z71" s="2">
        <v>7.34</v>
      </c>
      <c r="AA71" s="2">
        <v>7.1</v>
      </c>
      <c r="AB71" s="2">
        <v>132</v>
      </c>
      <c r="AC71" s="2">
        <v>4.7</v>
      </c>
      <c r="AD71" s="2"/>
      <c r="AE71" s="2">
        <v>8.1999999999999993</v>
      </c>
      <c r="AF71">
        <f t="shared" si="5"/>
        <v>37.719999999999992</v>
      </c>
      <c r="AG71" s="2">
        <v>4.5999999999999996</v>
      </c>
      <c r="AH71" s="2">
        <f>VLOOKUP(A71,[1]HDLAB!$D$1:$BI$65536,58,0)</f>
        <v>0.79</v>
      </c>
      <c r="AI71" s="2">
        <f>VLOOKUP(A71,[2]HDLAB!$D$3:$BK$264,60,0)</f>
        <v>1.56</v>
      </c>
      <c r="AJ71" s="5">
        <f>VLOOKUP(A71,[2]HDLAB!$D$1:$CA$65536,76,0)</f>
        <v>1.8303328459816284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v>1.48</v>
      </c>
      <c r="AW71" s="2"/>
      <c r="AX71" s="2"/>
      <c r="AY71" s="2"/>
      <c r="AZ71" s="2">
        <v>1.5</v>
      </c>
      <c r="BA71">
        <v>12.5</v>
      </c>
      <c r="BB71" s="6">
        <f t="shared" si="6"/>
        <v>3.1397174254317109E-2</v>
      </c>
      <c r="BC71" s="7">
        <f t="shared" si="7"/>
        <v>7.92</v>
      </c>
    </row>
    <row r="72" spans="1:55" customFormat="1">
      <c r="A72" s="2" t="s">
        <v>125</v>
      </c>
      <c r="B72" s="2">
        <v>1120405</v>
      </c>
      <c r="C72" s="2">
        <v>7.94</v>
      </c>
      <c r="D72" s="2">
        <v>3.66</v>
      </c>
      <c r="E72" s="2">
        <v>11</v>
      </c>
      <c r="F72" s="2">
        <v>35.200000000000003</v>
      </c>
      <c r="G72" s="2">
        <v>96.2</v>
      </c>
      <c r="H72" s="2">
        <v>176</v>
      </c>
      <c r="I72" s="2"/>
      <c r="J72" s="2">
        <v>3.9</v>
      </c>
      <c r="K72" s="2">
        <v>16</v>
      </c>
      <c r="L72" s="2">
        <v>19</v>
      </c>
      <c r="M72" s="2">
        <v>87</v>
      </c>
      <c r="N72" s="2">
        <v>0.4</v>
      </c>
      <c r="O72" s="2"/>
      <c r="P72" s="2"/>
      <c r="Q72" s="2"/>
      <c r="R72" s="2">
        <v>62.25</v>
      </c>
      <c r="S72" s="2">
        <v>59.9</v>
      </c>
      <c r="T72" s="4">
        <f t="shared" si="4"/>
        <v>2.3500000000000014</v>
      </c>
      <c r="U72" s="2">
        <v>225</v>
      </c>
      <c r="V72" s="2">
        <v>110</v>
      </c>
      <c r="W72" s="2">
        <v>28</v>
      </c>
      <c r="X72" s="2"/>
      <c r="Y72" s="2">
        <v>2640</v>
      </c>
      <c r="Z72" s="2">
        <v>7.83</v>
      </c>
      <c r="AA72" s="2">
        <v>7.8</v>
      </c>
      <c r="AB72" s="2">
        <v>141</v>
      </c>
      <c r="AC72" s="2">
        <v>5.0999999999999996</v>
      </c>
      <c r="AD72" s="2"/>
      <c r="AE72" s="2">
        <v>8.3000000000000007</v>
      </c>
      <c r="AF72">
        <f t="shared" si="5"/>
        <v>48.970000000000006</v>
      </c>
      <c r="AG72" s="2">
        <v>5.9</v>
      </c>
      <c r="AH72" s="2">
        <f>VLOOKUP(A72,[1]HDLAB!$D$1:$BI$65536,58,0)</f>
        <v>0.75</v>
      </c>
      <c r="AI72" s="2">
        <f>VLOOKUP(A72,[2]HDLAB!$D$3:$BK$264,60,0)</f>
        <v>1.37</v>
      </c>
      <c r="AJ72" s="5">
        <f>VLOOKUP(A72,[2]HDLAB!$D$1:$CA$65536,76,0)</f>
        <v>1.6156531427989462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>
        <v>1.45</v>
      </c>
      <c r="AW72" s="2"/>
      <c r="AX72" s="2"/>
      <c r="AY72" s="2"/>
      <c r="AZ72" s="2">
        <v>0</v>
      </c>
      <c r="BA72">
        <v>12.5</v>
      </c>
      <c r="BB72" s="6">
        <f t="shared" si="6"/>
        <v>3.9232053422370641E-2</v>
      </c>
      <c r="BC72" s="7">
        <f t="shared" si="7"/>
        <v>9.9405000000000072</v>
      </c>
    </row>
    <row r="73" spans="1:55" customFormat="1">
      <c r="A73" s="2" t="s">
        <v>126</v>
      </c>
      <c r="B73" s="2">
        <v>1120405</v>
      </c>
      <c r="C73" s="2">
        <v>6.57</v>
      </c>
      <c r="D73" s="2">
        <v>3.84</v>
      </c>
      <c r="E73" s="2">
        <v>11.1</v>
      </c>
      <c r="F73" s="2">
        <v>33.4</v>
      </c>
      <c r="G73" s="2">
        <v>87</v>
      </c>
      <c r="H73" s="2">
        <v>122</v>
      </c>
      <c r="I73" s="2"/>
      <c r="J73" s="2">
        <v>4</v>
      </c>
      <c r="K73" s="2">
        <v>14</v>
      </c>
      <c r="L73" s="2">
        <v>13</v>
      </c>
      <c r="M73" s="2">
        <v>47</v>
      </c>
      <c r="N73" s="2">
        <v>0.7</v>
      </c>
      <c r="O73" s="2"/>
      <c r="P73" s="2"/>
      <c r="Q73" s="2">
        <v>59</v>
      </c>
      <c r="R73" s="2">
        <v>67.55</v>
      </c>
      <c r="S73" s="2">
        <v>65.599999999999994</v>
      </c>
      <c r="T73" s="4">
        <f t="shared" si="4"/>
        <v>1.9500000000000028</v>
      </c>
      <c r="U73" s="2">
        <v>240</v>
      </c>
      <c r="V73" s="2">
        <v>78</v>
      </c>
      <c r="W73" s="2">
        <v>16</v>
      </c>
      <c r="X73" s="2"/>
      <c r="Y73" s="2">
        <v>2640</v>
      </c>
      <c r="Z73" s="2">
        <v>8.8699999999999992</v>
      </c>
      <c r="AA73" s="2">
        <v>7.7</v>
      </c>
      <c r="AB73" s="2">
        <v>137</v>
      </c>
      <c r="AC73" s="2">
        <v>5</v>
      </c>
      <c r="AD73" s="2"/>
      <c r="AE73" s="2">
        <v>10.3</v>
      </c>
      <c r="AF73">
        <f t="shared" si="5"/>
        <v>40.17</v>
      </c>
      <c r="AG73" s="2">
        <v>3.9</v>
      </c>
      <c r="AH73" s="2">
        <f>VLOOKUP(A73,[1]HDLAB!$D$1:$BI$65536,58,0)</f>
        <v>0.79</v>
      </c>
      <c r="AI73" s="2">
        <f>VLOOKUP(A73,[2]HDLAB!$D$3:$BK$264,60,0)</f>
        <v>1.58</v>
      </c>
      <c r="AJ73" s="5">
        <f>VLOOKUP(A73,[2]HDLAB!$D$1:$CA$65536,76,0)</f>
        <v>1.8512838644457468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>
        <v>1.4</v>
      </c>
      <c r="AW73" s="2"/>
      <c r="AX73" s="2"/>
      <c r="AY73" s="2"/>
      <c r="AZ73" s="2">
        <v>0</v>
      </c>
      <c r="BA73">
        <v>12.5</v>
      </c>
      <c r="BB73" s="6">
        <f t="shared" si="6"/>
        <v>2.9725609756097608E-2</v>
      </c>
      <c r="BC73" s="7">
        <f t="shared" si="7"/>
        <v>8.0145000000000124</v>
      </c>
    </row>
    <row r="74" spans="1:55" customFormat="1">
      <c r="A74" s="2" t="s">
        <v>127</v>
      </c>
      <c r="B74" s="2">
        <v>1120406</v>
      </c>
      <c r="C74" s="2">
        <v>5.07</v>
      </c>
      <c r="D74" s="2">
        <v>2.4</v>
      </c>
      <c r="E74" s="2">
        <v>9</v>
      </c>
      <c r="F74" s="2">
        <v>25.8</v>
      </c>
      <c r="G74" s="2">
        <v>107.5</v>
      </c>
      <c r="H74" s="2">
        <v>130</v>
      </c>
      <c r="I74" s="2"/>
      <c r="J74" s="2">
        <v>3.7</v>
      </c>
      <c r="K74" s="2">
        <v>16</v>
      </c>
      <c r="L74" s="2">
        <v>16</v>
      </c>
      <c r="M74" s="2">
        <v>80</v>
      </c>
      <c r="N74" s="2">
        <v>0.6</v>
      </c>
      <c r="O74" s="2"/>
      <c r="P74" s="2"/>
      <c r="Q74" s="2">
        <v>247</v>
      </c>
      <c r="R74" s="2">
        <v>68.8</v>
      </c>
      <c r="S74" s="2">
        <v>65.849999999999994</v>
      </c>
      <c r="T74" s="4">
        <f t="shared" si="4"/>
        <v>2.9500000000000028</v>
      </c>
      <c r="U74" s="2">
        <v>240</v>
      </c>
      <c r="V74" s="2">
        <v>80</v>
      </c>
      <c r="W74" s="2">
        <v>23</v>
      </c>
      <c r="X74" s="2"/>
      <c r="Y74" s="2">
        <v>2640</v>
      </c>
      <c r="Z74" s="2">
        <v>7.88</v>
      </c>
      <c r="AA74" s="2">
        <v>6.8</v>
      </c>
      <c r="AB74" s="2">
        <v>135</v>
      </c>
      <c r="AC74" s="2">
        <v>3.7</v>
      </c>
      <c r="AD74" s="2"/>
      <c r="AE74" s="2">
        <v>8.6</v>
      </c>
      <c r="AF74">
        <f t="shared" si="5"/>
        <v>40.42</v>
      </c>
      <c r="AG74" s="2">
        <v>4.7</v>
      </c>
      <c r="AH74" s="2">
        <f>VLOOKUP(A74,[1]HDLAB!$D$1:$BI$65536,58,0)</f>
        <v>0.71</v>
      </c>
      <c r="AI74" s="2">
        <f>VLOOKUP(A74,[2]HDLAB!$D$3:$BK$264,60,0)</f>
        <v>1.25</v>
      </c>
      <c r="AJ74" s="5">
        <f>VLOOKUP(A74,[2]HDLAB!$D$1:$CA$65536,76,0)</f>
        <v>1.4986492322844678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>
        <v>1.29</v>
      </c>
      <c r="AW74" s="2"/>
      <c r="AX74" s="2"/>
      <c r="AY74" s="2"/>
      <c r="AZ74" s="2">
        <v>1.5</v>
      </c>
      <c r="BA74">
        <v>25</v>
      </c>
      <c r="BB74" s="6">
        <f t="shared" si="6"/>
        <v>4.4798785117691774E-2</v>
      </c>
      <c r="BC74" s="7">
        <f t="shared" si="7"/>
        <v>11.947500000000012</v>
      </c>
    </row>
    <row r="75" spans="1:55" customFormat="1">
      <c r="A75" s="2" t="s">
        <v>128</v>
      </c>
      <c r="B75" s="2">
        <v>1120404</v>
      </c>
      <c r="C75" s="2">
        <v>5.75</v>
      </c>
      <c r="D75" s="2">
        <v>3.49</v>
      </c>
      <c r="E75" s="2">
        <v>10.4</v>
      </c>
      <c r="F75" s="2">
        <v>32.9</v>
      </c>
      <c r="G75" s="2">
        <v>94.3</v>
      </c>
      <c r="H75" s="2">
        <v>293</v>
      </c>
      <c r="I75" s="2"/>
      <c r="J75" s="2">
        <v>3.5</v>
      </c>
      <c r="K75" s="2">
        <v>34</v>
      </c>
      <c r="L75" s="2">
        <v>16</v>
      </c>
      <c r="M75" s="2">
        <v>49</v>
      </c>
      <c r="N75" s="2">
        <v>0.6</v>
      </c>
      <c r="O75" s="2"/>
      <c r="P75" s="2"/>
      <c r="Q75" s="2"/>
      <c r="R75" s="2">
        <v>68.3</v>
      </c>
      <c r="S75" s="2">
        <v>65.099999999999994</v>
      </c>
      <c r="T75" s="4">
        <f t="shared" si="4"/>
        <v>3.2000000000000028</v>
      </c>
      <c r="U75" s="2">
        <v>210</v>
      </c>
      <c r="V75" s="2">
        <v>75</v>
      </c>
      <c r="W75" s="2">
        <v>22</v>
      </c>
      <c r="X75" s="2"/>
      <c r="Y75" s="2">
        <v>2640</v>
      </c>
      <c r="Z75" s="2">
        <v>6.17</v>
      </c>
      <c r="AA75" s="2">
        <v>5.0999999999999996</v>
      </c>
      <c r="AB75" s="2">
        <v>139</v>
      </c>
      <c r="AC75" s="2">
        <v>4.3</v>
      </c>
      <c r="AD75" s="2"/>
      <c r="AE75" s="2">
        <v>8.3000000000000007</v>
      </c>
      <c r="AF75">
        <f t="shared" si="5"/>
        <v>35.690000000000005</v>
      </c>
      <c r="AG75" s="2">
        <v>4.3</v>
      </c>
      <c r="AH75" s="2">
        <f>VLOOKUP(A75,[1]HDLAB!$D$1:$BI$65536,58,0)</f>
        <v>0.71</v>
      </c>
      <c r="AI75" s="2">
        <f>VLOOKUP(A75,[2]HDLAB!$D$3:$BK$264,60,0)</f>
        <v>1.23</v>
      </c>
      <c r="AJ75" s="5">
        <f>VLOOKUP(A75,[2]HDLAB!$D$1:$CA$65536,76,0)</f>
        <v>1.4729230157024333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>
        <v>1.24</v>
      </c>
      <c r="AW75" s="2"/>
      <c r="AX75" s="2"/>
      <c r="AY75" s="2"/>
      <c r="AZ75" s="2">
        <v>1</v>
      </c>
      <c r="BA75">
        <v>50</v>
      </c>
      <c r="BB75" s="6">
        <f t="shared" si="6"/>
        <v>4.9155145929339526E-2</v>
      </c>
      <c r="BC75" s="7">
        <f t="shared" si="7"/>
        <v>13.344000000000012</v>
      </c>
    </row>
    <row r="76" spans="1:55" customFormat="1">
      <c r="A76" s="2" t="s">
        <v>129</v>
      </c>
      <c r="B76" s="2">
        <v>1120405</v>
      </c>
      <c r="C76" s="2">
        <v>5.8</v>
      </c>
      <c r="D76" s="2">
        <v>3.92</v>
      </c>
      <c r="E76" s="2">
        <v>11.2</v>
      </c>
      <c r="F76" s="2">
        <v>33.299999999999997</v>
      </c>
      <c r="G76" s="2">
        <v>84.9</v>
      </c>
      <c r="H76" s="2">
        <v>197</v>
      </c>
      <c r="I76" s="2"/>
      <c r="J76" s="2">
        <v>4.0999999999999996</v>
      </c>
      <c r="K76" s="2">
        <v>14</v>
      </c>
      <c r="L76" s="2">
        <v>18</v>
      </c>
      <c r="M76" s="2">
        <v>55</v>
      </c>
      <c r="N76" s="2">
        <v>0.8</v>
      </c>
      <c r="O76" s="2"/>
      <c r="P76" s="2"/>
      <c r="Q76" s="2">
        <v>147</v>
      </c>
      <c r="R76" s="2">
        <v>63.2</v>
      </c>
      <c r="S76" s="2">
        <v>61.1</v>
      </c>
      <c r="T76" s="4">
        <f t="shared" si="4"/>
        <v>2.1000000000000014</v>
      </c>
      <c r="U76" s="2">
        <v>240</v>
      </c>
      <c r="V76" s="2">
        <v>55</v>
      </c>
      <c r="W76" s="2">
        <v>12</v>
      </c>
      <c r="X76" s="2"/>
      <c r="Y76" s="2">
        <v>2640</v>
      </c>
      <c r="Z76" s="2">
        <v>10.42</v>
      </c>
      <c r="AA76" s="2">
        <v>5.4</v>
      </c>
      <c r="AB76" s="2">
        <v>139</v>
      </c>
      <c r="AC76" s="2">
        <v>4.2</v>
      </c>
      <c r="AD76" s="2"/>
      <c r="AE76" s="2">
        <v>9.1999999999999993</v>
      </c>
      <c r="AF76">
        <f t="shared" si="5"/>
        <v>31.279999999999998</v>
      </c>
      <c r="AG76" s="2">
        <v>3.4</v>
      </c>
      <c r="AH76" s="2">
        <f>VLOOKUP(A76,[1]HDLAB!$D$1:$BI$65536,58,0)</f>
        <v>0.78</v>
      </c>
      <c r="AI76" s="2">
        <f>VLOOKUP(A76,[2]HDLAB!$D$3:$BK$264,60,0)</f>
        <v>1.52</v>
      </c>
      <c r="AJ76" s="5">
        <f>VLOOKUP(A76,[2]HDLAB!$D$1:$CA$65536,76,0)</f>
        <v>1.7922650130247695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>
        <v>1.36</v>
      </c>
      <c r="AW76" s="2"/>
      <c r="AX76" s="2"/>
      <c r="AY76" s="2"/>
      <c r="AZ76" s="2">
        <v>0</v>
      </c>
      <c r="BA76">
        <v>0</v>
      </c>
      <c r="BB76" s="6">
        <f t="shared" si="6"/>
        <v>3.436988543371524E-2</v>
      </c>
      <c r="BC76" s="7">
        <f t="shared" si="7"/>
        <v>8.7570000000000068</v>
      </c>
    </row>
    <row r="77" spans="1:55" customFormat="1">
      <c r="A77" s="2" t="s">
        <v>130</v>
      </c>
      <c r="B77" s="2">
        <v>1120405</v>
      </c>
      <c r="C77" s="2">
        <v>6.29</v>
      </c>
      <c r="D77" s="2">
        <v>3.04</v>
      </c>
      <c r="E77" s="2">
        <v>10.5</v>
      </c>
      <c r="F77" s="2">
        <v>31.8</v>
      </c>
      <c r="G77" s="2">
        <v>104.6</v>
      </c>
      <c r="H77" s="2">
        <v>130</v>
      </c>
      <c r="I77" s="2"/>
      <c r="J77" s="2">
        <v>3.5</v>
      </c>
      <c r="K77" s="2">
        <v>14</v>
      </c>
      <c r="L77" s="2">
        <v>12</v>
      </c>
      <c r="M77" s="2">
        <v>68</v>
      </c>
      <c r="N77" s="2">
        <v>1.2</v>
      </c>
      <c r="O77" s="2"/>
      <c r="P77" s="2"/>
      <c r="Q77" s="2"/>
      <c r="R77" s="2">
        <v>53.05</v>
      </c>
      <c r="S77" s="2">
        <v>51.2</v>
      </c>
      <c r="T77" s="4">
        <f t="shared" si="4"/>
        <v>1.8499999999999943</v>
      </c>
      <c r="U77" s="2">
        <v>240</v>
      </c>
      <c r="V77" s="2">
        <v>42</v>
      </c>
      <c r="W77" s="2">
        <v>9</v>
      </c>
      <c r="X77" s="2"/>
      <c r="Y77" s="2">
        <v>2640</v>
      </c>
      <c r="Z77" s="2">
        <v>9.7200000000000006</v>
      </c>
      <c r="AA77" s="2">
        <v>4.7</v>
      </c>
      <c r="AB77" s="2">
        <v>138</v>
      </c>
      <c r="AC77" s="2">
        <v>3.8</v>
      </c>
      <c r="AD77" s="2"/>
      <c r="AE77" s="2">
        <v>11.5</v>
      </c>
      <c r="AF77">
        <f t="shared" si="5"/>
        <v>65.55</v>
      </c>
      <c r="AG77" s="2">
        <v>5.7</v>
      </c>
      <c r="AH77" s="2">
        <f>VLOOKUP(A77,[1]HDLAB!$D$1:$BI$65536,58,0)</f>
        <v>0.79</v>
      </c>
      <c r="AI77" s="2">
        <f>VLOOKUP(A77,[2]HDLAB!$D$3:$BK$264,60,0)</f>
        <v>1.54</v>
      </c>
      <c r="AJ77" s="5">
        <f>VLOOKUP(A77,[2]HDLAB!$D$1:$CA$65536,76,0)</f>
        <v>1.8196116047577149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>
        <v>1.33</v>
      </c>
      <c r="AW77" s="2"/>
      <c r="AX77" s="2"/>
      <c r="AY77" s="2"/>
      <c r="AZ77" s="2">
        <v>6</v>
      </c>
      <c r="BA77">
        <v>25</v>
      </c>
      <c r="BB77" s="6">
        <f t="shared" si="6"/>
        <v>3.6132812499999889E-2</v>
      </c>
      <c r="BC77" s="7">
        <f t="shared" si="7"/>
        <v>7.6589999999999758</v>
      </c>
    </row>
    <row r="78" spans="1:55" customFormat="1">
      <c r="A78" s="2" t="s">
        <v>131</v>
      </c>
      <c r="B78" s="2">
        <v>1120417</v>
      </c>
      <c r="C78" s="2">
        <v>3.51</v>
      </c>
      <c r="D78" s="2">
        <v>2.27</v>
      </c>
      <c r="E78" s="2">
        <v>6.9</v>
      </c>
      <c r="F78" s="2">
        <v>20.8</v>
      </c>
      <c r="G78" s="2">
        <v>91.6</v>
      </c>
      <c r="H78" s="2">
        <v>114</v>
      </c>
      <c r="I78" s="2"/>
      <c r="J78" s="2">
        <v>3.8</v>
      </c>
      <c r="K78" s="2">
        <v>22</v>
      </c>
      <c r="L78" s="2">
        <v>33</v>
      </c>
      <c r="M78" s="2">
        <v>51</v>
      </c>
      <c r="N78" s="2">
        <v>0.5</v>
      </c>
      <c r="O78" s="2"/>
      <c r="P78" s="2"/>
      <c r="Q78" s="2"/>
      <c r="R78" s="2">
        <v>66</v>
      </c>
      <c r="S78" s="2">
        <v>62.75</v>
      </c>
      <c r="T78" s="4">
        <f t="shared" si="4"/>
        <v>3.25</v>
      </c>
      <c r="U78" s="2">
        <v>240</v>
      </c>
      <c r="V78" s="2">
        <v>92</v>
      </c>
      <c r="W78" s="2">
        <v>33</v>
      </c>
      <c r="X78" s="2"/>
      <c r="Y78" s="2">
        <v>2640</v>
      </c>
      <c r="Z78" s="2">
        <v>10.83</v>
      </c>
      <c r="AA78" s="2">
        <v>8</v>
      </c>
      <c r="AB78" s="2">
        <v>140</v>
      </c>
      <c r="AC78" s="2">
        <v>5.3</v>
      </c>
      <c r="AD78" s="2"/>
      <c r="AE78" s="2">
        <v>7.8</v>
      </c>
      <c r="AF78">
        <f t="shared" si="5"/>
        <v>41.339999999999996</v>
      </c>
      <c r="AG78" s="2">
        <v>5.3</v>
      </c>
      <c r="AH78" s="2">
        <f>VLOOKUP(A78,[1]HDLAB!$D$1:$BI$65536,58,0)</f>
        <v>0</v>
      </c>
      <c r="AI78" s="2" t="e">
        <f>VLOOKUP(A78,[2]HDLAB!$D$3:$BK$264,60,0)</f>
        <v>#N/A</v>
      </c>
      <c r="AJ78" s="5">
        <f>VLOOKUP(A78,[2]HDLAB!$D$1:$CA$65536,76,0)</f>
        <v>1.2608750648972409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>
        <v>1.05</v>
      </c>
      <c r="AW78" s="2"/>
      <c r="AX78" s="2"/>
      <c r="AY78" s="2"/>
      <c r="AZ78" s="2">
        <v>0</v>
      </c>
      <c r="BA78">
        <v>50</v>
      </c>
      <c r="BB78" s="6">
        <f t="shared" si="6"/>
        <v>5.1792828685258967E-2</v>
      </c>
      <c r="BC78" s="7">
        <f t="shared" si="7"/>
        <v>13.65</v>
      </c>
    </row>
    <row r="79" spans="1:55" customFormat="1">
      <c r="A79" s="2" t="s">
        <v>132</v>
      </c>
      <c r="B79" s="2">
        <v>1120406</v>
      </c>
      <c r="C79" s="2">
        <v>7.16</v>
      </c>
      <c r="D79" s="2">
        <v>3.35</v>
      </c>
      <c r="E79" s="2">
        <v>10.8</v>
      </c>
      <c r="F79" s="2">
        <v>32.4</v>
      </c>
      <c r="G79" s="2">
        <v>96.7</v>
      </c>
      <c r="H79" s="2">
        <v>155</v>
      </c>
      <c r="I79" s="2"/>
      <c r="J79" s="2">
        <v>3.6</v>
      </c>
      <c r="K79" s="2">
        <v>16</v>
      </c>
      <c r="L79" s="2">
        <v>22</v>
      </c>
      <c r="M79" s="2">
        <v>73</v>
      </c>
      <c r="N79" s="2">
        <v>0.6</v>
      </c>
      <c r="O79" s="2"/>
      <c r="P79" s="2"/>
      <c r="Q79" s="2">
        <v>195</v>
      </c>
      <c r="R79" s="2">
        <v>67.05</v>
      </c>
      <c r="S79" s="2">
        <v>64.2</v>
      </c>
      <c r="T79" s="4">
        <f t="shared" si="4"/>
        <v>2.8499999999999943</v>
      </c>
      <c r="U79" s="2">
        <v>240</v>
      </c>
      <c r="V79" s="2">
        <v>60</v>
      </c>
      <c r="W79" s="2">
        <v>15</v>
      </c>
      <c r="X79" s="2"/>
      <c r="Y79" s="2">
        <v>2640</v>
      </c>
      <c r="Z79" s="2">
        <v>7.66</v>
      </c>
      <c r="AA79" s="2">
        <v>4.4000000000000004</v>
      </c>
      <c r="AB79" s="2">
        <v>127</v>
      </c>
      <c r="AC79" s="2">
        <v>6.5</v>
      </c>
      <c r="AD79" s="2"/>
      <c r="AE79" s="2">
        <v>9.6999999999999993</v>
      </c>
      <c r="AF79">
        <f t="shared" si="5"/>
        <v>38.799999999999997</v>
      </c>
      <c r="AG79" s="2">
        <v>4</v>
      </c>
      <c r="AH79" s="2">
        <f>VLOOKUP(A79,[1]HDLAB!$D$1:$BI$65536,58,0)</f>
        <v>0.75</v>
      </c>
      <c r="AI79" s="2">
        <f>VLOOKUP(A79,[2]HDLAB!$D$3:$BK$264,60,0)</f>
        <v>1.39</v>
      </c>
      <c r="AJ79" s="5">
        <f>VLOOKUP(A79,[2]HDLAB!$D$1:$CA$65536,76,0)</f>
        <v>1.6619868517070664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>
        <v>1.4</v>
      </c>
      <c r="AW79" s="2"/>
      <c r="AX79" s="2"/>
      <c r="AY79" s="2"/>
      <c r="AZ79" s="2">
        <v>2.25</v>
      </c>
      <c r="BA79">
        <v>0</v>
      </c>
      <c r="BB79" s="6">
        <f t="shared" si="6"/>
        <v>4.4392523364485889E-2</v>
      </c>
      <c r="BC79" s="7">
        <f t="shared" si="7"/>
        <v>10.858499999999976</v>
      </c>
    </row>
    <row r="80" spans="1:55" customFormat="1">
      <c r="A80" s="2" t="s">
        <v>133</v>
      </c>
      <c r="B80" s="2">
        <v>1120405</v>
      </c>
      <c r="C80" s="2">
        <v>6.5</v>
      </c>
      <c r="D80" s="2">
        <v>3.66</v>
      </c>
      <c r="E80" s="2">
        <v>8.6</v>
      </c>
      <c r="F80" s="2">
        <v>27.1</v>
      </c>
      <c r="G80" s="2">
        <v>74</v>
      </c>
      <c r="H80" s="2">
        <v>171</v>
      </c>
      <c r="I80" s="2"/>
      <c r="J80" s="2">
        <v>4.0999999999999996</v>
      </c>
      <c r="K80" s="2">
        <v>10</v>
      </c>
      <c r="L80" s="2">
        <v>14</v>
      </c>
      <c r="M80" s="2">
        <v>63</v>
      </c>
      <c r="N80" s="2">
        <v>0.6</v>
      </c>
      <c r="O80" s="2"/>
      <c r="P80" s="2"/>
      <c r="Q80" s="2">
        <v>141</v>
      </c>
      <c r="R80" s="2">
        <v>57.95</v>
      </c>
      <c r="S80" s="2">
        <v>55.1</v>
      </c>
      <c r="T80" s="4">
        <f t="shared" si="4"/>
        <v>2.8500000000000014</v>
      </c>
      <c r="U80" s="2">
        <v>230</v>
      </c>
      <c r="V80" s="2">
        <v>76</v>
      </c>
      <c r="W80" s="2">
        <v>24</v>
      </c>
      <c r="X80" s="2"/>
      <c r="Y80" s="2">
        <v>2640</v>
      </c>
      <c r="Z80" s="2">
        <v>10.74</v>
      </c>
      <c r="AA80" s="2">
        <v>8.4</v>
      </c>
      <c r="AB80" s="2">
        <v>137</v>
      </c>
      <c r="AC80" s="2">
        <v>6.3</v>
      </c>
      <c r="AD80" s="2"/>
      <c r="AE80" s="2">
        <v>8.9</v>
      </c>
      <c r="AF80">
        <f t="shared" si="5"/>
        <v>34.71</v>
      </c>
      <c r="AG80" s="2">
        <v>3.9</v>
      </c>
      <c r="AH80" s="2">
        <f>VLOOKUP(A80,[1]HDLAB!$D$1:$BI$65536,58,0)</f>
        <v>0.68</v>
      </c>
      <c r="AI80" s="2">
        <f>VLOOKUP(A80,[2]HDLAB!$D$3:$BK$264,60,0)</f>
        <v>1.1499999999999999</v>
      </c>
      <c r="AJ80" s="5">
        <f>VLOOKUP(A80,[2]HDLAB!$D$1:$CA$65536,76,0)</f>
        <v>1.4044695348270131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>
        <v>1.1499999999999999</v>
      </c>
      <c r="AW80" s="2"/>
      <c r="AX80" s="2"/>
      <c r="AY80" s="2"/>
      <c r="AZ80" s="2">
        <v>0</v>
      </c>
      <c r="BA80">
        <v>50</v>
      </c>
      <c r="BB80" s="6">
        <f t="shared" si="6"/>
        <v>5.172413793103451E-2</v>
      </c>
      <c r="BC80" s="7">
        <f t="shared" si="7"/>
        <v>11.713500000000005</v>
      </c>
    </row>
    <row r="81" spans="1:55" customFormat="1">
      <c r="A81" s="2" t="s">
        <v>134</v>
      </c>
      <c r="B81" s="2">
        <v>1120406</v>
      </c>
      <c r="C81" s="2">
        <v>8.0299999999999994</v>
      </c>
      <c r="D81" s="2">
        <v>4.1100000000000003</v>
      </c>
      <c r="E81" s="2">
        <v>12.9</v>
      </c>
      <c r="F81" s="2">
        <v>39.799999999999997</v>
      </c>
      <c r="G81" s="2">
        <v>96.8</v>
      </c>
      <c r="H81" s="2">
        <v>150</v>
      </c>
      <c r="I81" s="2"/>
      <c r="J81" s="2">
        <v>3.9</v>
      </c>
      <c r="K81" s="2">
        <v>12</v>
      </c>
      <c r="L81" s="2">
        <v>9</v>
      </c>
      <c r="M81" s="2">
        <v>101</v>
      </c>
      <c r="N81" s="2">
        <v>0.8</v>
      </c>
      <c r="O81" s="2"/>
      <c r="P81" s="2"/>
      <c r="Q81" s="2">
        <v>141</v>
      </c>
      <c r="R81" s="2">
        <v>85.15</v>
      </c>
      <c r="S81" s="2">
        <v>83.2</v>
      </c>
      <c r="T81" s="4">
        <f t="shared" si="4"/>
        <v>1.9500000000000028</v>
      </c>
      <c r="U81" s="2">
        <v>240</v>
      </c>
      <c r="V81" s="2">
        <v>69</v>
      </c>
      <c r="W81" s="2">
        <v>17</v>
      </c>
      <c r="X81" s="2"/>
      <c r="Y81" s="2">
        <v>2640</v>
      </c>
      <c r="Z81" s="2">
        <v>7.82</v>
      </c>
      <c r="AA81" s="2">
        <v>7</v>
      </c>
      <c r="AB81" s="2">
        <v>139</v>
      </c>
      <c r="AC81" s="2">
        <v>4.0999999999999996</v>
      </c>
      <c r="AD81" s="2"/>
      <c r="AE81" s="2">
        <v>8.6999999999999993</v>
      </c>
      <c r="AF81">
        <f t="shared" si="5"/>
        <v>27.84</v>
      </c>
      <c r="AG81" s="2">
        <v>3.2</v>
      </c>
      <c r="AH81" s="2">
        <f>VLOOKUP(A81,[1]HDLAB!$D$1:$BI$65536,58,0)</f>
        <v>0.75</v>
      </c>
      <c r="AI81" s="2">
        <f>VLOOKUP(A81,[2]HDLAB!$D$3:$BK$264,60,0)</f>
        <v>1.4</v>
      </c>
      <c r="AJ81" s="5">
        <f>VLOOKUP(A81,[2]HDLAB!$D$1:$CA$65536,76,0)</f>
        <v>1.6135594126863486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>
        <v>1.28</v>
      </c>
      <c r="AW81" s="2"/>
      <c r="AX81" s="2"/>
      <c r="AY81" s="2"/>
      <c r="AZ81" s="2">
        <v>0.75</v>
      </c>
      <c r="BA81">
        <v>50</v>
      </c>
      <c r="BB81" s="6">
        <f t="shared" si="6"/>
        <v>2.3437500000000035E-2</v>
      </c>
      <c r="BC81" s="7">
        <f t="shared" si="7"/>
        <v>8.1315000000000115</v>
      </c>
    </row>
    <row r="82" spans="1:55" customFormat="1">
      <c r="A82" s="2" t="s">
        <v>135</v>
      </c>
      <c r="B82" s="2">
        <v>1120406</v>
      </c>
      <c r="C82" s="2">
        <v>7.1</v>
      </c>
      <c r="D82" s="2">
        <v>3.47</v>
      </c>
      <c r="E82" s="2">
        <v>10.7</v>
      </c>
      <c r="F82" s="2">
        <v>32.1</v>
      </c>
      <c r="G82" s="2">
        <v>92.5</v>
      </c>
      <c r="H82" s="2">
        <v>276</v>
      </c>
      <c r="I82" s="2"/>
      <c r="J82" s="2">
        <v>3.9</v>
      </c>
      <c r="K82" s="2">
        <v>9</v>
      </c>
      <c r="L82" s="2">
        <v>12</v>
      </c>
      <c r="M82" s="2">
        <v>41</v>
      </c>
      <c r="N82" s="2">
        <v>0.5</v>
      </c>
      <c r="O82" s="2"/>
      <c r="P82" s="2"/>
      <c r="Q82" s="2">
        <v>174</v>
      </c>
      <c r="R82" s="2">
        <v>74.599999999999994</v>
      </c>
      <c r="S82" s="2">
        <v>71.599999999999994</v>
      </c>
      <c r="T82" s="4">
        <f t="shared" si="4"/>
        <v>3</v>
      </c>
      <c r="U82" s="2">
        <v>225</v>
      </c>
      <c r="V82" s="2">
        <v>82</v>
      </c>
      <c r="W82" s="2">
        <v>23</v>
      </c>
      <c r="X82" s="2"/>
      <c r="Y82" s="2">
        <v>2640</v>
      </c>
      <c r="Z82" s="2">
        <v>10.65</v>
      </c>
      <c r="AA82" s="2">
        <v>7.3</v>
      </c>
      <c r="AB82" s="2">
        <v>137</v>
      </c>
      <c r="AC82" s="2">
        <v>4.7</v>
      </c>
      <c r="AD82" s="2"/>
      <c r="AE82" s="2">
        <v>8.3000000000000007</v>
      </c>
      <c r="AF82">
        <f t="shared" si="5"/>
        <v>58.93</v>
      </c>
      <c r="AG82" s="2">
        <v>7.1</v>
      </c>
      <c r="AH82" s="2">
        <f>VLOOKUP(A82,[1]HDLAB!$D$1:$BI$65536,58,0)</f>
        <v>0.72</v>
      </c>
      <c r="AI82" s="2">
        <f>VLOOKUP(A82,[2]HDLAB!$D$3:$BK$264,60,0)</f>
        <v>1.27</v>
      </c>
      <c r="AJ82" s="5">
        <f>VLOOKUP(A82,[2]HDLAB!$D$1:$CA$65536,76,0)</f>
        <v>1.5108098199814455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>
        <v>1.27</v>
      </c>
      <c r="AW82" s="2"/>
      <c r="AX82" s="2"/>
      <c r="AY82" s="2"/>
      <c r="AZ82" s="2">
        <v>0</v>
      </c>
      <c r="BA82">
        <v>50</v>
      </c>
      <c r="BB82" s="6">
        <f t="shared" si="6"/>
        <v>4.1899441340782127E-2</v>
      </c>
      <c r="BC82" s="7">
        <f t="shared" si="7"/>
        <v>12.33</v>
      </c>
    </row>
    <row r="83" spans="1:55" customFormat="1">
      <c r="A83" s="2" t="s">
        <v>136</v>
      </c>
      <c r="B83" s="2">
        <v>1120405</v>
      </c>
      <c r="C83" s="2">
        <v>3.98</v>
      </c>
      <c r="D83" s="2">
        <v>3.34</v>
      </c>
      <c r="E83" s="2">
        <v>11.4</v>
      </c>
      <c r="F83" s="2">
        <v>35.1</v>
      </c>
      <c r="G83" s="2">
        <v>105.1</v>
      </c>
      <c r="H83" s="2">
        <v>177</v>
      </c>
      <c r="I83" s="2"/>
      <c r="J83" s="2">
        <v>4.2</v>
      </c>
      <c r="K83" s="2">
        <v>22</v>
      </c>
      <c r="L83" s="2">
        <v>19</v>
      </c>
      <c r="M83" s="2">
        <v>100</v>
      </c>
      <c r="N83" s="2">
        <v>0.6</v>
      </c>
      <c r="O83" s="2"/>
      <c r="P83" s="2"/>
      <c r="Q83" s="2"/>
      <c r="R83" s="2">
        <v>55.1</v>
      </c>
      <c r="S83" s="2">
        <v>52.6</v>
      </c>
      <c r="T83" s="4">
        <f t="shared" si="4"/>
        <v>2.5</v>
      </c>
      <c r="U83" s="2">
        <v>240</v>
      </c>
      <c r="V83" s="2">
        <v>73</v>
      </c>
      <c r="W83" s="2">
        <v>14</v>
      </c>
      <c r="X83" s="2"/>
      <c r="Y83" s="2">
        <v>2640</v>
      </c>
      <c r="Z83" s="2">
        <v>9.36</v>
      </c>
      <c r="AA83" s="2">
        <v>8.6</v>
      </c>
      <c r="AB83" s="2">
        <v>138</v>
      </c>
      <c r="AC83" s="2">
        <v>4.5</v>
      </c>
      <c r="AD83" s="2"/>
      <c r="AE83" s="2">
        <v>7.4</v>
      </c>
      <c r="AF83">
        <f t="shared" si="5"/>
        <v>37</v>
      </c>
      <c r="AG83" s="2">
        <v>5</v>
      </c>
      <c r="AH83" s="2">
        <f>VLOOKUP(A83,[1]HDLAB!$D$1:$BI$65536,58,0)</f>
        <v>0.81</v>
      </c>
      <c r="AI83" s="2">
        <f>VLOOKUP(A83,[2]HDLAB!$D$3:$BK$264,60,0)</f>
        <v>1.65</v>
      </c>
      <c r="AJ83" s="5">
        <f>VLOOKUP(A83,[2]HDLAB!$D$1:$CA$65536,76,0)</f>
        <v>1.9921636310573583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>
        <v>1.75</v>
      </c>
      <c r="AW83" s="2"/>
      <c r="AX83" s="2"/>
      <c r="AY83" s="2"/>
      <c r="AZ83" s="2">
        <v>0</v>
      </c>
      <c r="BA83">
        <v>12.5</v>
      </c>
      <c r="BB83" s="6">
        <f t="shared" si="6"/>
        <v>4.7528517110266157E-2</v>
      </c>
      <c r="BC83" s="7">
        <f t="shared" si="7"/>
        <v>10.35</v>
      </c>
    </row>
    <row r="84" spans="1:55" customFormat="1">
      <c r="A84" s="2" t="s">
        <v>137</v>
      </c>
      <c r="B84" s="2">
        <v>1120406</v>
      </c>
      <c r="C84" s="2">
        <v>4.53</v>
      </c>
      <c r="D84" s="2">
        <v>4.3099999999999996</v>
      </c>
      <c r="E84" s="2">
        <v>11</v>
      </c>
      <c r="F84" s="2">
        <v>34.299999999999997</v>
      </c>
      <c r="G84" s="2">
        <v>79.599999999999994</v>
      </c>
      <c r="H84" s="2">
        <v>154</v>
      </c>
      <c r="I84" s="2"/>
      <c r="J84" s="2">
        <v>3.9</v>
      </c>
      <c r="K84" s="2">
        <v>9</v>
      </c>
      <c r="L84" s="2">
        <v>12</v>
      </c>
      <c r="M84" s="2">
        <v>70</v>
      </c>
      <c r="N84" s="2">
        <v>0.7</v>
      </c>
      <c r="O84" s="2"/>
      <c r="P84" s="2"/>
      <c r="Q84" s="2">
        <v>247</v>
      </c>
      <c r="R84" s="2">
        <v>63.1</v>
      </c>
      <c r="S84" s="2">
        <v>61.2</v>
      </c>
      <c r="T84" s="4">
        <f t="shared" si="4"/>
        <v>1.8999999999999986</v>
      </c>
      <c r="U84" s="2">
        <v>240</v>
      </c>
      <c r="V84" s="2">
        <v>62</v>
      </c>
      <c r="W84" s="2">
        <v>17</v>
      </c>
      <c r="X84" s="2"/>
      <c r="Y84" s="2">
        <v>2640</v>
      </c>
      <c r="Z84" s="2">
        <v>9.64</v>
      </c>
      <c r="AA84" s="2">
        <v>6.8</v>
      </c>
      <c r="AB84" s="2">
        <v>138</v>
      </c>
      <c r="AC84" s="2">
        <v>5.5</v>
      </c>
      <c r="AD84" s="2"/>
      <c r="AE84" s="2">
        <v>8.1999999999999993</v>
      </c>
      <c r="AF84">
        <f t="shared" si="5"/>
        <v>46.739999999999995</v>
      </c>
      <c r="AG84" s="2">
        <v>5.7</v>
      </c>
      <c r="AH84" s="2">
        <f>VLOOKUP(A84,[1]HDLAB!$D$1:$BI$65536,58,0)</f>
        <v>0.73</v>
      </c>
      <c r="AI84" s="2">
        <f>VLOOKUP(A84,[2]HDLAB!$D$3:$BK$264,60,0)</f>
        <v>1.29</v>
      </c>
      <c r="AJ84" s="5">
        <f>VLOOKUP(A84,[2]HDLAB!$D$1:$CA$65536,76,0)</f>
        <v>1.5124071854867958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>
        <v>1.3</v>
      </c>
      <c r="AW84" s="2"/>
      <c r="AX84" s="2"/>
      <c r="AY84" s="2"/>
      <c r="AZ84" s="2">
        <v>0</v>
      </c>
      <c r="BA84">
        <v>12.5</v>
      </c>
      <c r="BB84" s="6">
        <f t="shared" si="6"/>
        <v>3.1045751633986905E-2</v>
      </c>
      <c r="BC84" s="7">
        <f t="shared" si="7"/>
        <v>7.8659999999999943</v>
      </c>
    </row>
    <row r="85" spans="1:55" customFormat="1">
      <c r="A85" s="2" t="s">
        <v>138</v>
      </c>
      <c r="B85" s="2">
        <v>1120405</v>
      </c>
      <c r="C85" s="2">
        <v>3.87</v>
      </c>
      <c r="D85" s="2">
        <v>3.26</v>
      </c>
      <c r="E85" s="2">
        <v>8.9</v>
      </c>
      <c r="F85" s="2">
        <v>28.4</v>
      </c>
      <c r="G85" s="2">
        <v>87.1</v>
      </c>
      <c r="H85" s="2">
        <v>205</v>
      </c>
      <c r="I85" s="2"/>
      <c r="J85" s="2">
        <v>3.4</v>
      </c>
      <c r="K85" s="2">
        <v>13</v>
      </c>
      <c r="L85" s="2">
        <v>10</v>
      </c>
      <c r="M85" s="2">
        <v>92</v>
      </c>
      <c r="N85" s="2">
        <v>0.5</v>
      </c>
      <c r="O85" s="2"/>
      <c r="P85" s="2"/>
      <c r="Q85" s="2">
        <v>168</v>
      </c>
      <c r="R85" s="2">
        <v>59.1</v>
      </c>
      <c r="S85" s="2">
        <v>55.35</v>
      </c>
      <c r="T85" s="4">
        <f t="shared" si="4"/>
        <v>3.75</v>
      </c>
      <c r="U85" s="2">
        <v>240</v>
      </c>
      <c r="V85" s="2">
        <v>88</v>
      </c>
      <c r="W85" s="2">
        <v>26</v>
      </c>
      <c r="X85" s="2"/>
      <c r="Y85" s="2">
        <v>5520</v>
      </c>
      <c r="Z85" s="2">
        <v>4.8600000000000003</v>
      </c>
      <c r="AA85" s="2">
        <v>8.1</v>
      </c>
      <c r="AB85" s="2">
        <v>137</v>
      </c>
      <c r="AC85" s="2">
        <v>4.7</v>
      </c>
      <c r="AD85" s="2"/>
      <c r="AE85" s="2">
        <v>8</v>
      </c>
      <c r="AF85">
        <f t="shared" si="5"/>
        <v>52.8</v>
      </c>
      <c r="AG85" s="2">
        <v>6.6</v>
      </c>
      <c r="AH85" s="2">
        <f>VLOOKUP(A85,[1]HDLAB!$D$1:$BI$65536,58,0)</f>
        <v>0.7</v>
      </c>
      <c r="AI85" s="2">
        <f>VLOOKUP(A85,[2]HDLAB!$D$3:$BK$264,60,0)</f>
        <v>1.22</v>
      </c>
      <c r="AJ85" s="5">
        <f>VLOOKUP(A85,[2]HDLAB!$D$1:$CA$65536,76,0)</f>
        <v>1.5348167792324741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>
        <v>1.55</v>
      </c>
      <c r="AW85" s="2"/>
      <c r="AX85" s="2"/>
      <c r="AY85" s="2"/>
      <c r="AZ85" s="2">
        <v>0.75</v>
      </c>
      <c r="BA85">
        <v>50</v>
      </c>
      <c r="BB85" s="6">
        <f t="shared" si="6"/>
        <v>6.7750677506775062E-2</v>
      </c>
      <c r="BC85" s="7">
        <f t="shared" si="7"/>
        <v>15.4125</v>
      </c>
    </row>
    <row r="86" spans="1:55" customFormat="1">
      <c r="A86" s="2" t="s">
        <v>139</v>
      </c>
      <c r="B86" s="2">
        <v>1120406</v>
      </c>
      <c r="C86" s="2">
        <v>10.78</v>
      </c>
      <c r="D86" s="2">
        <v>3.88</v>
      </c>
      <c r="E86" s="2">
        <v>12.2</v>
      </c>
      <c r="F86" s="2">
        <v>36.9</v>
      </c>
      <c r="G86" s="2">
        <v>95.1</v>
      </c>
      <c r="H86" s="2">
        <v>182</v>
      </c>
      <c r="I86" s="2"/>
      <c r="J86" s="2">
        <v>4.3</v>
      </c>
      <c r="K86" s="2">
        <v>15</v>
      </c>
      <c r="L86" s="2">
        <v>12</v>
      </c>
      <c r="M86" s="2">
        <v>101</v>
      </c>
      <c r="N86" s="2">
        <v>0.5</v>
      </c>
      <c r="O86" s="2"/>
      <c r="P86" s="2"/>
      <c r="Q86" s="2">
        <v>104</v>
      </c>
      <c r="R86" s="2">
        <v>92.4</v>
      </c>
      <c r="S86" s="2">
        <v>89.85</v>
      </c>
      <c r="T86" s="4">
        <f t="shared" si="4"/>
        <v>2.5500000000000114</v>
      </c>
      <c r="U86" s="2">
        <v>240</v>
      </c>
      <c r="V86" s="2">
        <v>76</v>
      </c>
      <c r="W86" s="2">
        <v>26</v>
      </c>
      <c r="X86" s="2"/>
      <c r="Y86" s="2">
        <v>2640</v>
      </c>
      <c r="Z86" s="2">
        <v>10.77</v>
      </c>
      <c r="AA86" s="2">
        <v>7</v>
      </c>
      <c r="AB86" s="2">
        <v>138</v>
      </c>
      <c r="AC86" s="2">
        <v>4.4000000000000004</v>
      </c>
      <c r="AD86" s="2"/>
      <c r="AE86" s="2">
        <v>9</v>
      </c>
      <c r="AF86">
        <f t="shared" si="5"/>
        <v>36.9</v>
      </c>
      <c r="AG86" s="2">
        <v>4.0999999999999996</v>
      </c>
      <c r="AH86" s="2">
        <f>VLOOKUP(A86,[1]HDLAB!$D$1:$BI$65536,58,0)</f>
        <v>0.66</v>
      </c>
      <c r="AI86" s="2">
        <f>VLOOKUP(A86,[2]HDLAB!$D$3:$BK$264,60,0)</f>
        <v>1.07</v>
      </c>
      <c r="AJ86" s="5">
        <f>VLOOKUP(A86,[2]HDLAB!$D$1:$CA$65536,76,0)</f>
        <v>1.2503839427398553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>
        <v>1.1499999999999999</v>
      </c>
      <c r="AW86" s="2"/>
      <c r="AX86" s="2"/>
      <c r="AY86" s="2"/>
      <c r="AZ86" s="2">
        <v>0</v>
      </c>
      <c r="BA86">
        <v>25</v>
      </c>
      <c r="BB86" s="6">
        <f t="shared" si="6"/>
        <v>2.8380634390651215E-2</v>
      </c>
      <c r="BC86" s="7">
        <f t="shared" si="7"/>
        <v>10.557000000000048</v>
      </c>
    </row>
    <row r="87" spans="1:55" customFormat="1">
      <c r="A87" s="2" t="s">
        <v>140</v>
      </c>
      <c r="B87" s="2">
        <v>1120406</v>
      </c>
      <c r="C87" s="2">
        <v>5.35</v>
      </c>
      <c r="D87" s="2">
        <v>3.86</v>
      </c>
      <c r="E87" s="2">
        <v>12.3</v>
      </c>
      <c r="F87" s="2">
        <v>36.700000000000003</v>
      </c>
      <c r="G87" s="2">
        <v>95.1</v>
      </c>
      <c r="H87" s="2">
        <v>128</v>
      </c>
      <c r="I87" s="2"/>
      <c r="J87" s="2">
        <v>4.2</v>
      </c>
      <c r="K87" s="2">
        <v>24</v>
      </c>
      <c r="L87" s="2">
        <v>24</v>
      </c>
      <c r="M87" s="2">
        <v>74</v>
      </c>
      <c r="N87" s="2">
        <v>0.6</v>
      </c>
      <c r="O87" s="2"/>
      <c r="P87" s="2"/>
      <c r="Q87" s="2">
        <v>110</v>
      </c>
      <c r="R87" s="2">
        <v>63.5</v>
      </c>
      <c r="S87" s="2">
        <v>61.9</v>
      </c>
      <c r="T87" s="4">
        <f t="shared" si="4"/>
        <v>1.6000000000000014</v>
      </c>
      <c r="U87" s="2">
        <v>240</v>
      </c>
      <c r="V87" s="2">
        <v>75</v>
      </c>
      <c r="W87" s="2">
        <v>22</v>
      </c>
      <c r="X87" s="2"/>
      <c r="Y87" s="2">
        <v>2640</v>
      </c>
      <c r="Z87" s="2">
        <v>12.75</v>
      </c>
      <c r="AA87" s="2">
        <v>8.1</v>
      </c>
      <c r="AB87" s="2">
        <v>143</v>
      </c>
      <c r="AC87" s="2">
        <v>3.7</v>
      </c>
      <c r="AD87" s="2"/>
      <c r="AE87" s="2">
        <v>9.1</v>
      </c>
      <c r="AF87">
        <f t="shared" si="5"/>
        <v>61.879999999999995</v>
      </c>
      <c r="AG87" s="2">
        <v>6.8</v>
      </c>
      <c r="AH87" s="2">
        <f>VLOOKUP(A87,[1]HDLAB!$D$1:$BI$65536,58,0)</f>
        <v>0.71</v>
      </c>
      <c r="AI87" s="2">
        <f>VLOOKUP(A87,[2]HDLAB!$D$3:$BK$264,60,0)</f>
        <v>1.23</v>
      </c>
      <c r="AJ87" s="5">
        <f>VLOOKUP(A87,[2]HDLAB!$D$1:$CA$65536,76,0)</f>
        <v>1.4188136900031239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>
        <v>1.34</v>
      </c>
      <c r="AW87" s="2"/>
      <c r="AX87" s="2"/>
      <c r="AY87" s="2"/>
      <c r="AZ87" s="2">
        <v>0</v>
      </c>
      <c r="BA87">
        <v>25</v>
      </c>
      <c r="BB87" s="6">
        <f t="shared" si="6"/>
        <v>2.5848142164781929E-2</v>
      </c>
      <c r="BC87" s="7">
        <f t="shared" si="7"/>
        <v>6.864000000000007</v>
      </c>
    </row>
    <row r="88" spans="1:55" customFormat="1">
      <c r="A88" s="2" t="s">
        <v>141</v>
      </c>
      <c r="B88" s="2">
        <v>1120405</v>
      </c>
      <c r="C88" s="2">
        <v>7.82</v>
      </c>
      <c r="D88" s="2">
        <v>5.69</v>
      </c>
      <c r="E88" s="2">
        <v>11</v>
      </c>
      <c r="F88" s="2">
        <v>36.799999999999997</v>
      </c>
      <c r="G88" s="2">
        <v>64.7</v>
      </c>
      <c r="H88" s="2">
        <v>161</v>
      </c>
      <c r="I88" s="2"/>
      <c r="J88" s="2">
        <v>4</v>
      </c>
      <c r="K88" s="2">
        <v>18</v>
      </c>
      <c r="L88" s="2">
        <v>19</v>
      </c>
      <c r="M88" s="2">
        <v>57</v>
      </c>
      <c r="N88" s="2">
        <v>1</v>
      </c>
      <c r="O88" s="2"/>
      <c r="P88" s="2"/>
      <c r="Q88" s="2">
        <v>164</v>
      </c>
      <c r="R88" s="2">
        <v>110.5</v>
      </c>
      <c r="S88" s="2">
        <v>105.8</v>
      </c>
      <c r="T88" s="4">
        <f t="shared" si="4"/>
        <v>4.7000000000000028</v>
      </c>
      <c r="U88" s="2">
        <v>250</v>
      </c>
      <c r="V88" s="2">
        <v>96</v>
      </c>
      <c r="W88" s="2">
        <v>30</v>
      </c>
      <c r="X88" s="2"/>
      <c r="Y88" s="2">
        <v>2640</v>
      </c>
      <c r="Z88" s="2">
        <v>11.05</v>
      </c>
      <c r="AA88" s="2">
        <v>9.5</v>
      </c>
      <c r="AB88" s="2">
        <v>137</v>
      </c>
      <c r="AC88" s="2">
        <v>4.0999999999999996</v>
      </c>
      <c r="AD88" s="2"/>
      <c r="AE88" s="2">
        <v>9.1</v>
      </c>
      <c r="AF88">
        <f t="shared" si="5"/>
        <v>61.879999999999995</v>
      </c>
      <c r="AG88" s="2">
        <v>6.8</v>
      </c>
      <c r="AH88" s="2">
        <f>VLOOKUP(A88,[1]HDLAB!$D$1:$BI$65536,58,0)</f>
        <v>0.69</v>
      </c>
      <c r="AI88" s="2">
        <f>VLOOKUP(A88,[2]HDLAB!$D$3:$BK$264,60,0)</f>
        <v>1.1599999999999999</v>
      </c>
      <c r="AJ88" s="5">
        <f>VLOOKUP(A88,[2]HDLAB!$D$1:$CA$65536,76,0)</f>
        <v>1.4048609012401605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>
        <v>1.22</v>
      </c>
      <c r="AW88" s="2"/>
      <c r="AX88" s="2"/>
      <c r="AY88" s="2"/>
      <c r="AZ88" s="2">
        <v>1.5</v>
      </c>
      <c r="BA88">
        <v>50</v>
      </c>
      <c r="BB88" s="6">
        <f t="shared" si="6"/>
        <v>4.4423440453686229E-2</v>
      </c>
      <c r="BC88" s="7">
        <f t="shared" si="7"/>
        <v>19.317000000000011</v>
      </c>
    </row>
    <row r="89" spans="1:55" customFormat="1">
      <c r="A89" s="2" t="s">
        <v>142</v>
      </c>
      <c r="B89" s="2">
        <v>1120405</v>
      </c>
      <c r="C89" s="2">
        <v>4</v>
      </c>
      <c r="D89" s="2">
        <v>4.95</v>
      </c>
      <c r="E89" s="2">
        <v>10.4</v>
      </c>
      <c r="F89" s="2">
        <v>32.299999999999997</v>
      </c>
      <c r="G89" s="2">
        <v>65.3</v>
      </c>
      <c r="H89" s="2">
        <v>151</v>
      </c>
      <c r="I89" s="2"/>
      <c r="J89" s="2">
        <v>4.2</v>
      </c>
      <c r="K89" s="2">
        <v>25</v>
      </c>
      <c r="L89" s="2">
        <v>21</v>
      </c>
      <c r="M89" s="2">
        <v>26</v>
      </c>
      <c r="N89" s="2">
        <v>0.8</v>
      </c>
      <c r="O89" s="2"/>
      <c r="P89" s="2"/>
      <c r="Q89" s="2">
        <v>135</v>
      </c>
      <c r="R89" s="2">
        <v>65.8</v>
      </c>
      <c r="S89" s="2">
        <v>65.05</v>
      </c>
      <c r="T89" s="4">
        <f t="shared" si="4"/>
        <v>0.75</v>
      </c>
      <c r="U89" s="2">
        <v>240</v>
      </c>
      <c r="V89" s="2">
        <v>72</v>
      </c>
      <c r="W89" s="2">
        <v>23</v>
      </c>
      <c r="X89" s="2"/>
      <c r="Y89" s="2">
        <v>2640</v>
      </c>
      <c r="Z89" s="2">
        <v>12.01</v>
      </c>
      <c r="AA89" s="2">
        <v>7.5</v>
      </c>
      <c r="AB89" s="2">
        <v>139</v>
      </c>
      <c r="AC89" s="2">
        <v>4.3</v>
      </c>
      <c r="AD89" s="2"/>
      <c r="AE89" s="2">
        <v>7.8</v>
      </c>
      <c r="AF89">
        <f t="shared" si="5"/>
        <v>55.379999999999995</v>
      </c>
      <c r="AG89" s="2">
        <v>7.1</v>
      </c>
      <c r="AH89" s="2">
        <f>VLOOKUP(A89,[1]HDLAB!$D$1:$BI$65536,58,0)</f>
        <v>0.68</v>
      </c>
      <c r="AI89" s="2">
        <f>VLOOKUP(A89,[2]HDLAB!$D$3:$BK$264,60,0)</f>
        <v>1.1399999999999999</v>
      </c>
      <c r="AJ89" s="5">
        <f>VLOOKUP(A89,[2]HDLAB!$D$1:$CA$65536,76,0)</f>
        <v>1.279953319533301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>
        <v>1.3</v>
      </c>
      <c r="AW89" s="2"/>
      <c r="AX89" s="2"/>
      <c r="AY89" s="2"/>
      <c r="AZ89" s="2">
        <v>0</v>
      </c>
      <c r="BA89">
        <v>12.5</v>
      </c>
      <c r="BB89" s="6">
        <f t="shared" si="6"/>
        <v>1.1529592621060724E-2</v>
      </c>
      <c r="BC89" s="7">
        <f t="shared" si="7"/>
        <v>3.1274999999999999</v>
      </c>
    </row>
    <row r="90" spans="1:55" customFormat="1">
      <c r="A90" s="2" t="s">
        <v>143</v>
      </c>
      <c r="B90" s="2">
        <v>1120404</v>
      </c>
      <c r="C90" s="2">
        <v>9.16</v>
      </c>
      <c r="D90" s="2">
        <v>3.71</v>
      </c>
      <c r="E90" s="2">
        <v>11.1</v>
      </c>
      <c r="F90" s="2">
        <v>34.6</v>
      </c>
      <c r="G90" s="2">
        <v>93.3</v>
      </c>
      <c r="H90" s="2">
        <v>303</v>
      </c>
      <c r="I90" s="2"/>
      <c r="J90" s="2">
        <v>3.9</v>
      </c>
      <c r="K90" s="2">
        <v>16</v>
      </c>
      <c r="L90" s="2">
        <v>13</v>
      </c>
      <c r="M90" s="2">
        <v>46</v>
      </c>
      <c r="N90" s="2">
        <v>0.5</v>
      </c>
      <c r="O90" s="2"/>
      <c r="P90" s="2"/>
      <c r="Q90" s="2">
        <v>113</v>
      </c>
      <c r="R90" s="2">
        <v>73.25</v>
      </c>
      <c r="S90" s="2">
        <v>71.650000000000006</v>
      </c>
      <c r="T90" s="4">
        <f t="shared" si="4"/>
        <v>1.5999999999999943</v>
      </c>
      <c r="U90" s="2">
        <v>240</v>
      </c>
      <c r="V90" s="2">
        <v>76</v>
      </c>
      <c r="W90" s="2">
        <v>16</v>
      </c>
      <c r="X90" s="2"/>
      <c r="Y90" s="2">
        <v>2640</v>
      </c>
      <c r="Z90" s="2">
        <v>7.71</v>
      </c>
      <c r="AA90" s="2">
        <v>7.5</v>
      </c>
      <c r="AB90" s="2">
        <v>140</v>
      </c>
      <c r="AC90" s="2">
        <v>4.7</v>
      </c>
      <c r="AD90" s="2"/>
      <c r="AE90" s="2">
        <v>10.6</v>
      </c>
      <c r="AF90">
        <f t="shared" si="5"/>
        <v>43.459999999999994</v>
      </c>
      <c r="AG90" s="2">
        <v>4.0999999999999996</v>
      </c>
      <c r="AH90" s="2">
        <f>VLOOKUP(A90,[1]HDLAB!$D$1:$BI$65536,58,0)</f>
        <v>0.79</v>
      </c>
      <c r="AI90" s="2">
        <f>VLOOKUP(A90,[2]HDLAB!$D$3:$BK$264,60,0)</f>
        <v>1.56</v>
      </c>
      <c r="AJ90" s="5">
        <f>VLOOKUP(A90,[2]HDLAB!$D$1:$CA$65536,76,0)</f>
        <v>1.7958881046642636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>
        <v>1.4</v>
      </c>
      <c r="AW90" s="2"/>
      <c r="AX90" s="2"/>
      <c r="AY90" s="2"/>
      <c r="AZ90" s="2">
        <v>0</v>
      </c>
      <c r="BA90">
        <v>25</v>
      </c>
      <c r="BB90" s="6">
        <f t="shared" si="6"/>
        <v>2.2330774598743813E-2</v>
      </c>
      <c r="BC90" s="7">
        <f t="shared" si="7"/>
        <v>6.7199999999999758</v>
      </c>
    </row>
    <row r="91" spans="1:55" customFormat="1">
      <c r="A91" s="2" t="s">
        <v>144</v>
      </c>
      <c r="B91" s="2">
        <v>1120405</v>
      </c>
      <c r="C91" s="2">
        <v>4.71</v>
      </c>
      <c r="D91" s="2">
        <v>3</v>
      </c>
      <c r="E91" s="2">
        <v>10.5</v>
      </c>
      <c r="F91" s="2">
        <v>32</v>
      </c>
      <c r="G91" s="2">
        <v>106.7</v>
      </c>
      <c r="H91" s="2">
        <v>135</v>
      </c>
      <c r="I91" s="2"/>
      <c r="J91" s="2">
        <v>3.6</v>
      </c>
      <c r="K91" s="2">
        <v>28</v>
      </c>
      <c r="L91" s="2">
        <v>21</v>
      </c>
      <c r="M91" s="2">
        <v>101</v>
      </c>
      <c r="N91" s="2">
        <v>0.7</v>
      </c>
      <c r="O91" s="2"/>
      <c r="P91" s="2"/>
      <c r="Q91" s="2"/>
      <c r="R91" s="2">
        <v>53.25</v>
      </c>
      <c r="S91" s="2">
        <v>52</v>
      </c>
      <c r="T91" s="4">
        <f t="shared" si="4"/>
        <v>1.25</v>
      </c>
      <c r="U91" s="2">
        <v>240</v>
      </c>
      <c r="V91" s="2">
        <v>54</v>
      </c>
      <c r="W91" s="2">
        <v>8</v>
      </c>
      <c r="X91" s="2"/>
      <c r="Y91" s="2">
        <v>2640</v>
      </c>
      <c r="Z91" s="2">
        <v>6.38</v>
      </c>
      <c r="AA91" s="2">
        <v>4.7</v>
      </c>
      <c r="AB91" s="2">
        <v>139</v>
      </c>
      <c r="AC91" s="2">
        <v>3.5</v>
      </c>
      <c r="AD91" s="2"/>
      <c r="AE91" s="2">
        <v>8.5</v>
      </c>
      <c r="AF91">
        <f t="shared" si="5"/>
        <v>31.450000000000003</v>
      </c>
      <c r="AG91" s="2">
        <v>3.7</v>
      </c>
      <c r="AH91" s="2">
        <f>VLOOKUP(A91,[1]HDLAB!$D$1:$BI$65536,58,0)</f>
        <v>0.85</v>
      </c>
      <c r="AI91" s="2">
        <f>VLOOKUP(A91,[2]HDLAB!$D$3:$BK$264,60,0)</f>
        <v>1.91</v>
      </c>
      <c r="AJ91" s="5">
        <f>VLOOKUP(A91,[2]HDLAB!$D$1:$CA$65536,76,0)</f>
        <v>2.2365782222056261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>
        <v>1.7</v>
      </c>
      <c r="AW91" s="2"/>
      <c r="AX91" s="2"/>
      <c r="AY91" s="2"/>
      <c r="AZ91" s="2">
        <v>0</v>
      </c>
      <c r="BA91">
        <v>12.5</v>
      </c>
      <c r="BB91" s="6">
        <f t="shared" si="6"/>
        <v>2.403846153846154E-2</v>
      </c>
      <c r="BC91" s="7">
        <f t="shared" si="7"/>
        <v>5.2125000000000004</v>
      </c>
    </row>
    <row r="92" spans="1:55" customFormat="1">
      <c r="A92" s="2" t="s">
        <v>145</v>
      </c>
      <c r="B92" s="2">
        <v>1120406</v>
      </c>
      <c r="C92" s="2">
        <v>3.32</v>
      </c>
      <c r="D92" s="2">
        <v>3.59</v>
      </c>
      <c r="E92" s="2">
        <v>10.7</v>
      </c>
      <c r="F92" s="2">
        <v>31.9</v>
      </c>
      <c r="G92" s="2">
        <v>88.9</v>
      </c>
      <c r="H92" s="2">
        <v>172</v>
      </c>
      <c r="I92" s="2"/>
      <c r="J92" s="2">
        <v>4.3</v>
      </c>
      <c r="K92" s="2">
        <v>17</v>
      </c>
      <c r="L92" s="2">
        <v>48</v>
      </c>
      <c r="M92" s="2">
        <v>71</v>
      </c>
      <c r="N92" s="2">
        <v>0.5</v>
      </c>
      <c r="O92" s="2"/>
      <c r="P92" s="2"/>
      <c r="Q92" s="2"/>
      <c r="R92" s="2">
        <v>54.3</v>
      </c>
      <c r="S92" s="2">
        <v>52.6</v>
      </c>
      <c r="T92" s="4">
        <f t="shared" si="4"/>
        <v>1.6999999999999957</v>
      </c>
      <c r="U92" s="2">
        <v>240</v>
      </c>
      <c r="V92" s="2">
        <v>87</v>
      </c>
      <c r="W92" s="2">
        <v>25</v>
      </c>
      <c r="X92" s="2"/>
      <c r="Y92" s="2">
        <v>2640</v>
      </c>
      <c r="Z92" s="2">
        <v>9.17</v>
      </c>
      <c r="AA92" s="2">
        <v>7.6</v>
      </c>
      <c r="AB92" s="2">
        <v>140</v>
      </c>
      <c r="AC92" s="2">
        <v>5.6</v>
      </c>
      <c r="AD92" s="2"/>
      <c r="AE92" s="2">
        <v>8.3000000000000007</v>
      </c>
      <c r="AF92">
        <f t="shared" si="5"/>
        <v>41.5</v>
      </c>
      <c r="AG92" s="2">
        <v>5</v>
      </c>
      <c r="AH92" s="2">
        <f>VLOOKUP(A92,[1]HDLAB!$D$1:$BI$65536,58,0)</f>
        <v>0.71</v>
      </c>
      <c r="AI92" s="2">
        <f>VLOOKUP(A92,[2]HDLAB!$D$3:$BK$264,60,0)</f>
        <v>1.25</v>
      </c>
      <c r="AJ92" s="5">
        <f>VLOOKUP(A92,[2]HDLAB!$D$1:$CA$65536,76,0)</f>
        <v>1.4618677999249421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>
        <v>1.22</v>
      </c>
      <c r="AW92" s="2"/>
      <c r="AX92" s="2"/>
      <c r="AY92" s="2"/>
      <c r="AZ92" s="2">
        <v>1.5</v>
      </c>
      <c r="BA92">
        <v>0</v>
      </c>
      <c r="BB92" s="6">
        <f t="shared" si="6"/>
        <v>3.2319391634980904E-2</v>
      </c>
      <c r="BC92" s="7">
        <f t="shared" si="7"/>
        <v>7.1399999999999819</v>
      </c>
    </row>
    <row r="93" spans="1:55" customFormat="1">
      <c r="A93" s="2" t="s">
        <v>146</v>
      </c>
      <c r="B93" s="2">
        <v>1120407</v>
      </c>
      <c r="C93" s="2">
        <v>7.66</v>
      </c>
      <c r="D93" s="2">
        <v>3.24</v>
      </c>
      <c r="E93" s="2">
        <v>10.4</v>
      </c>
      <c r="F93" s="2">
        <v>32</v>
      </c>
      <c r="G93" s="2">
        <v>98.8</v>
      </c>
      <c r="H93" s="2">
        <v>143</v>
      </c>
      <c r="I93" s="2"/>
      <c r="J93" s="2">
        <v>3.9</v>
      </c>
      <c r="K93" s="2">
        <v>13</v>
      </c>
      <c r="L93" s="2">
        <v>6</v>
      </c>
      <c r="M93" s="2">
        <v>50</v>
      </c>
      <c r="N93" s="2">
        <v>0.6</v>
      </c>
      <c r="O93" s="2"/>
      <c r="P93" s="2"/>
      <c r="Q93" s="2">
        <v>153</v>
      </c>
      <c r="R93" s="2">
        <v>63</v>
      </c>
      <c r="S93" s="2">
        <v>60.25</v>
      </c>
      <c r="T93" s="4">
        <f t="shared" si="4"/>
        <v>2.75</v>
      </c>
      <c r="U93" s="2">
        <v>240</v>
      </c>
      <c r="V93" s="2">
        <v>95</v>
      </c>
      <c r="W93" s="2">
        <v>24</v>
      </c>
      <c r="X93" s="2"/>
      <c r="Y93" s="2">
        <v>2640</v>
      </c>
      <c r="Z93" s="2">
        <v>10.29</v>
      </c>
      <c r="AA93" s="2">
        <v>8</v>
      </c>
      <c r="AB93" s="2">
        <v>139</v>
      </c>
      <c r="AC93" s="2">
        <v>4.7</v>
      </c>
      <c r="AD93" s="2"/>
      <c r="AE93" s="2">
        <v>8.5</v>
      </c>
      <c r="AF93">
        <f t="shared" si="5"/>
        <v>40.799999999999997</v>
      </c>
      <c r="AG93" s="2">
        <v>4.8</v>
      </c>
      <c r="AH93" s="2">
        <f>VLOOKUP(A93,[1]HDLAB!$D$1:$BI$65536,58,0)</f>
        <v>0.75</v>
      </c>
      <c r="AI93" s="2">
        <f>VLOOKUP(A93,[2]HDLAB!$D$3:$BK$264,60,0)</f>
        <v>1.38</v>
      </c>
      <c r="AJ93" s="5">
        <f>VLOOKUP(A93,[2]HDLAB!$D$1:$CA$65536,76,0)</f>
        <v>1.6534754894527879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>
        <v>1.42</v>
      </c>
      <c r="AW93" s="2"/>
      <c r="AX93" s="2"/>
      <c r="AY93" s="2"/>
      <c r="AZ93" s="2">
        <v>0</v>
      </c>
      <c r="BA93">
        <v>12.5</v>
      </c>
      <c r="BB93" s="6">
        <f t="shared" si="6"/>
        <v>4.5643153526970952E-2</v>
      </c>
      <c r="BC93" s="7">
        <f t="shared" si="7"/>
        <v>11.467499999999999</v>
      </c>
    </row>
    <row r="94" spans="1:55" customFormat="1">
      <c r="A94" s="2" t="s">
        <v>147</v>
      </c>
      <c r="B94" s="2">
        <v>1120404</v>
      </c>
      <c r="C94" s="2">
        <v>6.34</v>
      </c>
      <c r="D94" s="2">
        <v>3.68</v>
      </c>
      <c r="E94" s="2">
        <v>11.5</v>
      </c>
      <c r="F94" s="2">
        <v>33.299999999999997</v>
      </c>
      <c r="G94" s="2">
        <v>90.5</v>
      </c>
      <c r="H94" s="2">
        <v>141</v>
      </c>
      <c r="I94" s="2"/>
      <c r="J94" s="2">
        <v>3.9</v>
      </c>
      <c r="K94" s="2">
        <v>8</v>
      </c>
      <c r="L94" s="2">
        <v>7</v>
      </c>
      <c r="M94" s="2">
        <v>122</v>
      </c>
      <c r="N94" s="2">
        <v>1.3</v>
      </c>
      <c r="O94" s="2"/>
      <c r="P94" s="2"/>
      <c r="Q94" s="2">
        <v>259</v>
      </c>
      <c r="R94" s="2">
        <v>59.5</v>
      </c>
      <c r="S94" s="2">
        <v>58</v>
      </c>
      <c r="T94" s="4">
        <f t="shared" si="4"/>
        <v>1.5</v>
      </c>
      <c r="U94" s="2">
        <v>240</v>
      </c>
      <c r="V94" s="2">
        <v>88</v>
      </c>
      <c r="W94" s="2">
        <v>18</v>
      </c>
      <c r="X94" s="2"/>
      <c r="Y94" s="2">
        <v>2640</v>
      </c>
      <c r="Z94" s="2">
        <v>11.07</v>
      </c>
      <c r="AA94" s="2">
        <v>9.8000000000000007</v>
      </c>
      <c r="AB94" s="2">
        <v>136</v>
      </c>
      <c r="AC94" s="2">
        <v>5</v>
      </c>
      <c r="AD94" s="2"/>
      <c r="AE94" s="2">
        <v>8.9</v>
      </c>
      <c r="AF94">
        <f t="shared" si="5"/>
        <v>32.93</v>
      </c>
      <c r="AG94" s="2">
        <v>3.7</v>
      </c>
      <c r="AH94" s="2">
        <f>VLOOKUP(A94,[1]HDLAB!$D$1:$BI$65536,58,0)</f>
        <v>0.8</v>
      </c>
      <c r="AI94" s="2">
        <f>VLOOKUP(A94,[2]HDLAB!$D$3:$BK$264,60,0)</f>
        <v>1.59</v>
      </c>
      <c r="AJ94" s="5">
        <f>VLOOKUP(A94,[2]HDLAB!$D$1:$CA$65536,76,0)</f>
        <v>1.8420279581905716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>
        <v>1.41</v>
      </c>
      <c r="AW94" s="2"/>
      <c r="AX94" s="2"/>
      <c r="AY94" s="2"/>
      <c r="AZ94" s="2">
        <v>2.25</v>
      </c>
      <c r="BA94">
        <v>0</v>
      </c>
      <c r="BB94" s="6">
        <f t="shared" si="6"/>
        <v>2.5862068965517241E-2</v>
      </c>
      <c r="BC94" s="7">
        <f t="shared" si="7"/>
        <v>6.12</v>
      </c>
    </row>
    <row r="95" spans="1:55" customFormat="1">
      <c r="A95" s="2" t="s">
        <v>148</v>
      </c>
      <c r="B95" s="2">
        <v>1120406</v>
      </c>
      <c r="C95" s="2">
        <v>5.75</v>
      </c>
      <c r="D95" s="2">
        <v>3.85</v>
      </c>
      <c r="E95" s="2">
        <v>11.8</v>
      </c>
      <c r="F95" s="2">
        <v>35.799999999999997</v>
      </c>
      <c r="G95" s="2">
        <v>93</v>
      </c>
      <c r="H95" s="2">
        <v>165</v>
      </c>
      <c r="I95" s="2"/>
      <c r="J95" s="2">
        <v>4.0999999999999996</v>
      </c>
      <c r="K95" s="2">
        <v>11</v>
      </c>
      <c r="L95" s="2">
        <v>10</v>
      </c>
      <c r="M95" s="2">
        <v>51</v>
      </c>
      <c r="N95" s="2">
        <v>0.6</v>
      </c>
      <c r="O95" s="2"/>
      <c r="P95" s="2"/>
      <c r="Q95" s="2"/>
      <c r="R95" s="2">
        <v>91.65</v>
      </c>
      <c r="S95" s="2">
        <v>86.55</v>
      </c>
      <c r="T95" s="4">
        <f t="shared" si="4"/>
        <v>5.1000000000000085</v>
      </c>
      <c r="U95" s="2">
        <v>240</v>
      </c>
      <c r="V95" s="2">
        <v>105</v>
      </c>
      <c r="W95" s="2">
        <v>35</v>
      </c>
      <c r="X95" s="2"/>
      <c r="Y95" s="2">
        <v>2640</v>
      </c>
      <c r="Z95" s="2">
        <v>13.41</v>
      </c>
      <c r="AA95" s="2">
        <v>9</v>
      </c>
      <c r="AB95" s="2">
        <v>137</v>
      </c>
      <c r="AC95" s="2">
        <v>5.5</v>
      </c>
      <c r="AD95" s="2"/>
      <c r="AE95" s="2">
        <v>9</v>
      </c>
      <c r="AF95">
        <f t="shared" si="5"/>
        <v>59.4</v>
      </c>
      <c r="AG95" s="2">
        <v>6.6</v>
      </c>
      <c r="AH95" s="2">
        <f>VLOOKUP(A95,[1]HDLAB!$D$1:$BI$65536,58,0)</f>
        <v>0.67</v>
      </c>
      <c r="AI95" s="2">
        <f>VLOOKUP(A95,[2]HDLAB!$D$3:$BK$264,60,0)</f>
        <v>1.1000000000000001</v>
      </c>
      <c r="AJ95" s="5">
        <f>VLOOKUP(A95,[2]HDLAB!$D$1:$CA$65536,76,0)</f>
        <v>1.3664937243002426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>
        <v>1.05</v>
      </c>
      <c r="AW95" s="2"/>
      <c r="AX95" s="2"/>
      <c r="AY95" s="2"/>
      <c r="AZ95" s="2">
        <v>1</v>
      </c>
      <c r="BA95">
        <v>25</v>
      </c>
      <c r="BB95" s="6">
        <f t="shared" si="6"/>
        <v>5.8925476603119684E-2</v>
      </c>
      <c r="BC95" s="7">
        <f t="shared" si="7"/>
        <v>20.961000000000034</v>
      </c>
    </row>
    <row r="96" spans="1:55" customFormat="1">
      <c r="A96" s="2" t="s">
        <v>149</v>
      </c>
      <c r="B96" s="2">
        <v>1120406</v>
      </c>
      <c r="C96" s="2">
        <v>8.51</v>
      </c>
      <c r="D96" s="2">
        <v>3.86</v>
      </c>
      <c r="E96" s="2">
        <v>11.7</v>
      </c>
      <c r="F96" s="2">
        <v>34.700000000000003</v>
      </c>
      <c r="G96" s="2">
        <v>89.9</v>
      </c>
      <c r="H96" s="2">
        <v>257</v>
      </c>
      <c r="I96" s="2"/>
      <c r="J96" s="2">
        <v>4.4000000000000004</v>
      </c>
      <c r="K96" s="2">
        <v>18</v>
      </c>
      <c r="L96" s="2">
        <v>25</v>
      </c>
      <c r="M96" s="2">
        <v>57</v>
      </c>
      <c r="N96" s="2">
        <v>0.6</v>
      </c>
      <c r="O96" s="2"/>
      <c r="P96" s="2"/>
      <c r="Q96" s="2"/>
      <c r="R96" s="2">
        <v>79.900000000000006</v>
      </c>
      <c r="S96" s="2">
        <v>78.8</v>
      </c>
      <c r="T96" s="4">
        <f t="shared" si="4"/>
        <v>1.1000000000000085</v>
      </c>
      <c r="U96" s="2">
        <v>240</v>
      </c>
      <c r="V96" s="2">
        <v>75</v>
      </c>
      <c r="W96" s="2">
        <v>22</v>
      </c>
      <c r="X96" s="2"/>
      <c r="Y96" s="2">
        <v>2640</v>
      </c>
      <c r="Z96" s="2">
        <v>13.45</v>
      </c>
      <c r="AA96" s="2">
        <v>7.5</v>
      </c>
      <c r="AB96" s="2">
        <v>141</v>
      </c>
      <c r="AC96" s="2">
        <v>4.4000000000000004</v>
      </c>
      <c r="AD96" s="2"/>
      <c r="AE96" s="2">
        <v>9.3000000000000007</v>
      </c>
      <c r="AF96">
        <f t="shared" si="5"/>
        <v>44.64</v>
      </c>
      <c r="AG96" s="2">
        <v>4.8</v>
      </c>
      <c r="AH96" s="2">
        <f>VLOOKUP(A96,[1]HDLAB!$D$1:$BI$65536,58,0)</f>
        <v>0.71</v>
      </c>
      <c r="AI96" s="2">
        <f>VLOOKUP(A96,[2]HDLAB!$D$3:$BK$264,60,0)</f>
        <v>1.23</v>
      </c>
      <c r="AJ96" s="5">
        <f>VLOOKUP(A96,[2]HDLAB!$D$1:$CA$65536,76,0)</f>
        <v>1.3834644694656599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>
        <v>1.2</v>
      </c>
      <c r="AW96" s="2"/>
      <c r="AX96" s="2"/>
      <c r="AY96" s="2"/>
      <c r="AZ96" s="2">
        <v>0</v>
      </c>
      <c r="BA96">
        <v>0</v>
      </c>
      <c r="BB96" s="6">
        <f t="shared" si="6"/>
        <v>1.3959390862944272E-2</v>
      </c>
      <c r="BC96" s="7">
        <f t="shared" si="7"/>
        <v>4.6530000000000369</v>
      </c>
    </row>
    <row r="97" spans="1:55" customFormat="1">
      <c r="A97" s="2" t="s">
        <v>150</v>
      </c>
      <c r="B97" s="2">
        <v>1120405</v>
      </c>
      <c r="C97" s="2">
        <v>5.3</v>
      </c>
      <c r="D97" s="2">
        <v>3.94</v>
      </c>
      <c r="E97" s="2">
        <v>12.5</v>
      </c>
      <c r="F97" s="2">
        <v>37.4</v>
      </c>
      <c r="G97" s="2">
        <v>94.9</v>
      </c>
      <c r="H97" s="2">
        <v>205</v>
      </c>
      <c r="I97" s="2"/>
      <c r="J97" s="2">
        <v>4.0999999999999996</v>
      </c>
      <c r="K97" s="2">
        <v>17</v>
      </c>
      <c r="L97" s="2">
        <v>18</v>
      </c>
      <c r="M97" s="2">
        <v>81</v>
      </c>
      <c r="N97" s="2">
        <v>0.4</v>
      </c>
      <c r="O97" s="2"/>
      <c r="P97" s="2"/>
      <c r="Q97" s="2"/>
      <c r="R97" s="2">
        <v>51.3</v>
      </c>
      <c r="S97" s="2">
        <v>48.9</v>
      </c>
      <c r="T97" s="4">
        <f t="shared" si="4"/>
        <v>2.3999999999999986</v>
      </c>
      <c r="U97" s="2">
        <v>240</v>
      </c>
      <c r="V97" s="2">
        <v>91</v>
      </c>
      <c r="W97" s="2">
        <v>15</v>
      </c>
      <c r="X97" s="2"/>
      <c r="Y97" s="2">
        <v>2640</v>
      </c>
      <c r="Z97" s="2">
        <v>7.6</v>
      </c>
      <c r="AA97" s="2">
        <v>7.8</v>
      </c>
      <c r="AB97" s="2">
        <v>137</v>
      </c>
      <c r="AC97" s="2">
        <v>5.2</v>
      </c>
      <c r="AD97" s="2"/>
      <c r="AE97" s="2">
        <v>8.5</v>
      </c>
      <c r="AF97">
        <f t="shared" si="5"/>
        <v>57.8</v>
      </c>
      <c r="AG97" s="2">
        <v>6.8</v>
      </c>
      <c r="AH97" s="2">
        <f>VLOOKUP(A97,[1]HDLAB!$D$1:$BI$65536,58,0)</f>
        <v>0.84</v>
      </c>
      <c r="AI97" s="2">
        <f>VLOOKUP(A97,[2]HDLAB!$D$3:$BK$264,60,0)</f>
        <v>1.8</v>
      </c>
      <c r="AJ97" s="5">
        <f>VLOOKUP(A97,[2]HDLAB!$D$1:$CA$65536,76,0)</f>
        <v>2.1866500569121499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>
        <v>1.52</v>
      </c>
      <c r="AW97" s="2"/>
      <c r="AX97" s="2"/>
      <c r="AY97" s="2"/>
      <c r="AZ97" s="2">
        <v>0</v>
      </c>
      <c r="BA97">
        <v>0</v>
      </c>
      <c r="BB97" s="6">
        <f t="shared" si="6"/>
        <v>4.9079754601226967E-2</v>
      </c>
      <c r="BC97" s="7">
        <f t="shared" si="7"/>
        <v>9.8639999999999937</v>
      </c>
    </row>
    <row r="98" spans="1:55" customFormat="1">
      <c r="A98" s="2" t="s">
        <v>151</v>
      </c>
      <c r="B98" s="2">
        <v>1120405</v>
      </c>
      <c r="C98" s="2">
        <v>4.1399999999999997</v>
      </c>
      <c r="D98" s="2">
        <v>3.26</v>
      </c>
      <c r="E98" s="2">
        <v>9.9</v>
      </c>
      <c r="F98" s="2">
        <v>30.4</v>
      </c>
      <c r="G98" s="2">
        <v>93.3</v>
      </c>
      <c r="H98" s="2">
        <v>139</v>
      </c>
      <c r="I98" s="2"/>
      <c r="J98" s="2">
        <v>4.4000000000000004</v>
      </c>
      <c r="K98" s="2">
        <v>15</v>
      </c>
      <c r="L98" s="2">
        <v>9</v>
      </c>
      <c r="M98" s="2">
        <v>76</v>
      </c>
      <c r="N98" s="2">
        <v>0.6</v>
      </c>
      <c r="O98" s="2"/>
      <c r="P98" s="2"/>
      <c r="Q98" s="2">
        <v>130</v>
      </c>
      <c r="R98" s="2">
        <v>64.599999999999994</v>
      </c>
      <c r="S98" s="2">
        <v>63.85</v>
      </c>
      <c r="T98" s="4">
        <f t="shared" si="4"/>
        <v>0.74999999999999289</v>
      </c>
      <c r="U98" s="2">
        <v>230</v>
      </c>
      <c r="V98" s="2">
        <v>105</v>
      </c>
      <c r="W98" s="2">
        <v>26</v>
      </c>
      <c r="X98" s="2"/>
      <c r="Y98" s="2">
        <v>2640</v>
      </c>
      <c r="Z98" s="2">
        <v>11.87</v>
      </c>
      <c r="AA98" s="2">
        <v>2.4</v>
      </c>
      <c r="AB98" s="2">
        <v>142</v>
      </c>
      <c r="AC98" s="2">
        <v>5.4</v>
      </c>
      <c r="AD98" s="2"/>
      <c r="AE98" s="2">
        <v>10.3</v>
      </c>
      <c r="AF98">
        <f t="shared" si="5"/>
        <v>78.28</v>
      </c>
      <c r="AG98" s="2">
        <v>7.6</v>
      </c>
      <c r="AH98" s="2">
        <f>VLOOKUP(A98,[1]HDLAB!$D$1:$BI$65536,58,0)</f>
        <v>0.75</v>
      </c>
      <c r="AI98" s="2">
        <f>VLOOKUP(A98,[2]HDLAB!$D$3:$BK$264,60,0)</f>
        <v>1.4</v>
      </c>
      <c r="AJ98" s="5">
        <f>VLOOKUP(A98,[2]HDLAB!$D$1:$CA$65536,76,0)</f>
        <v>1.5647594966006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>
        <v>1.36</v>
      </c>
      <c r="AW98" s="2"/>
      <c r="AX98" s="2"/>
      <c r="AY98" s="2"/>
      <c r="AZ98" s="2">
        <v>0</v>
      </c>
      <c r="BA98">
        <v>50</v>
      </c>
      <c r="BB98" s="6">
        <f t="shared" si="6"/>
        <v>1.1746280344557445E-2</v>
      </c>
      <c r="BC98" s="7">
        <f t="shared" si="7"/>
        <v>3.1949999999999701</v>
      </c>
    </row>
    <row r="99" spans="1:55" customFormat="1">
      <c r="A99" s="2" t="s">
        <v>152</v>
      </c>
      <c r="B99" s="2">
        <v>1120405</v>
      </c>
      <c r="C99" s="2">
        <v>6.93</v>
      </c>
      <c r="D99" s="2">
        <v>3.15</v>
      </c>
      <c r="E99" s="2">
        <v>9.8000000000000007</v>
      </c>
      <c r="F99" s="2">
        <v>30.2</v>
      </c>
      <c r="G99" s="2">
        <v>95.9</v>
      </c>
      <c r="H99" s="2">
        <v>127</v>
      </c>
      <c r="I99" s="2"/>
      <c r="J99" s="2">
        <v>4</v>
      </c>
      <c r="K99" s="2">
        <v>12</v>
      </c>
      <c r="L99" s="2">
        <v>17</v>
      </c>
      <c r="M99" s="2">
        <v>54</v>
      </c>
      <c r="N99" s="2">
        <v>0.8</v>
      </c>
      <c r="O99" s="2"/>
      <c r="P99" s="2"/>
      <c r="Q99" s="2">
        <v>178</v>
      </c>
      <c r="R99" s="2">
        <v>74</v>
      </c>
      <c r="S99" s="2">
        <v>69.599999999999994</v>
      </c>
      <c r="T99" s="4">
        <f t="shared" si="4"/>
        <v>4.4000000000000057</v>
      </c>
      <c r="U99" s="2">
        <v>240</v>
      </c>
      <c r="V99" s="2">
        <v>66</v>
      </c>
      <c r="W99" s="2">
        <v>21</v>
      </c>
      <c r="X99" s="2"/>
      <c r="Y99" s="2">
        <v>2640</v>
      </c>
      <c r="Z99" s="2">
        <v>9.4600000000000009</v>
      </c>
      <c r="AA99" s="2">
        <v>6.4</v>
      </c>
      <c r="AB99" s="2">
        <v>134</v>
      </c>
      <c r="AC99" s="2">
        <v>4.3</v>
      </c>
      <c r="AD99" s="2"/>
      <c r="AE99" s="2">
        <v>9.1999999999999993</v>
      </c>
      <c r="AF99">
        <f t="shared" si="5"/>
        <v>44.16</v>
      </c>
      <c r="AG99" s="2">
        <v>4.8</v>
      </c>
      <c r="AH99" s="2">
        <f>VLOOKUP(A99,[1]HDLAB!$D$1:$BI$65536,58,0)</f>
        <v>0.68</v>
      </c>
      <c r="AI99" s="2">
        <f>VLOOKUP(A99,[2]HDLAB!$D$3:$BK$264,60,0)</f>
        <v>1.1499999999999999</v>
      </c>
      <c r="AJ99" s="5">
        <f>VLOOKUP(A99,[2]HDLAB!$D$1:$CA$65536,76,0)</f>
        <v>1.4335992066110301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>
        <v>1.41</v>
      </c>
      <c r="AW99" s="2"/>
      <c r="AX99" s="2"/>
      <c r="AY99" s="2"/>
      <c r="AZ99" s="2">
        <v>1</v>
      </c>
      <c r="BA99">
        <v>25</v>
      </c>
      <c r="BB99" s="6">
        <f t="shared" si="6"/>
        <v>6.321839080459779E-2</v>
      </c>
      <c r="BC99" s="7">
        <f t="shared" si="7"/>
        <v>17.688000000000024</v>
      </c>
    </row>
    <row r="100" spans="1:55" customFormat="1">
      <c r="A100" s="2" t="s">
        <v>153</v>
      </c>
      <c r="B100" s="2">
        <v>1120405</v>
      </c>
      <c r="C100" s="2">
        <v>4.74</v>
      </c>
      <c r="D100" s="2">
        <v>3.32</v>
      </c>
      <c r="E100" s="2">
        <v>9.8000000000000007</v>
      </c>
      <c r="F100" s="2">
        <v>30.5</v>
      </c>
      <c r="G100" s="2">
        <v>91.9</v>
      </c>
      <c r="H100" s="2">
        <v>194</v>
      </c>
      <c r="I100" s="2"/>
      <c r="J100" s="2">
        <v>3.7</v>
      </c>
      <c r="K100" s="2">
        <v>17</v>
      </c>
      <c r="L100" s="2">
        <v>12</v>
      </c>
      <c r="M100" s="2">
        <v>83</v>
      </c>
      <c r="N100" s="2">
        <v>0.6</v>
      </c>
      <c r="O100" s="2"/>
      <c r="P100" s="2"/>
      <c r="Q100" s="2">
        <v>329</v>
      </c>
      <c r="R100" s="2">
        <v>56.4</v>
      </c>
      <c r="S100" s="2">
        <v>55.4</v>
      </c>
      <c r="T100" s="4">
        <f t="shared" si="4"/>
        <v>1</v>
      </c>
      <c r="U100" s="2">
        <v>210</v>
      </c>
      <c r="V100" s="2">
        <v>51</v>
      </c>
      <c r="W100" s="2">
        <v>12</v>
      </c>
      <c r="X100" s="2"/>
      <c r="Y100" s="2">
        <v>2640</v>
      </c>
      <c r="Z100" s="2">
        <v>6.16</v>
      </c>
      <c r="AA100" s="2">
        <v>6.5</v>
      </c>
      <c r="AB100" s="2">
        <v>135</v>
      </c>
      <c r="AC100" s="2">
        <v>6.2</v>
      </c>
      <c r="AD100" s="2"/>
      <c r="AE100" s="2">
        <v>8.6</v>
      </c>
      <c r="AF100">
        <f t="shared" si="5"/>
        <v>42.14</v>
      </c>
      <c r="AG100" s="2">
        <v>4.9000000000000004</v>
      </c>
      <c r="AH100" s="2">
        <f>VLOOKUP(A100,[1]HDLAB!$D$1:$BI$65536,58,0)</f>
        <v>0.76</v>
      </c>
      <c r="AI100" s="2">
        <f>VLOOKUP(A100,[2]HDLAB!$D$3:$BK$264,60,0)</f>
        <v>1.45</v>
      </c>
      <c r="AJ100" s="5">
        <f>VLOOKUP(A100,[2]HDLAB!$D$1:$CA$65536,76,0)</f>
        <v>1.6309536502103568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>
        <v>0.82</v>
      </c>
      <c r="AW100" s="2"/>
      <c r="AX100" s="2"/>
      <c r="AY100" s="2"/>
      <c r="AZ100" s="2">
        <v>0</v>
      </c>
      <c r="BA100">
        <v>25</v>
      </c>
      <c r="BB100" s="6">
        <f t="shared" si="6"/>
        <v>1.8050541516245487E-2</v>
      </c>
      <c r="BC100" s="7">
        <f t="shared" si="7"/>
        <v>4.05</v>
      </c>
    </row>
    <row r="101" spans="1:55" customFormat="1">
      <c r="A101" s="2" t="s">
        <v>154</v>
      </c>
      <c r="B101" s="2">
        <v>1120405</v>
      </c>
      <c r="C101" s="2">
        <v>4.82</v>
      </c>
      <c r="D101" s="2">
        <v>3.33</v>
      </c>
      <c r="E101" s="2">
        <v>9.8000000000000007</v>
      </c>
      <c r="F101" s="2">
        <v>31.8</v>
      </c>
      <c r="G101" s="2">
        <v>95.5</v>
      </c>
      <c r="H101" s="2">
        <v>152</v>
      </c>
      <c r="I101" s="2"/>
      <c r="J101" s="2">
        <v>3.6</v>
      </c>
      <c r="K101" s="2">
        <v>40</v>
      </c>
      <c r="L101" s="2">
        <v>37</v>
      </c>
      <c r="M101" s="2">
        <v>119</v>
      </c>
      <c r="N101" s="2">
        <v>1.5</v>
      </c>
      <c r="O101" s="2"/>
      <c r="P101" s="2"/>
      <c r="Q101" s="2">
        <v>111</v>
      </c>
      <c r="R101" s="2">
        <v>67</v>
      </c>
      <c r="S101" s="2">
        <v>64.55</v>
      </c>
      <c r="T101" s="4">
        <f t="shared" si="4"/>
        <v>2.4500000000000028</v>
      </c>
      <c r="U101" s="2">
        <v>240</v>
      </c>
      <c r="V101" s="2">
        <v>82</v>
      </c>
      <c r="W101" s="2">
        <v>21</v>
      </c>
      <c r="X101" s="2"/>
      <c r="Y101" s="2">
        <v>2640</v>
      </c>
      <c r="Z101" s="2">
        <v>7.38</v>
      </c>
      <c r="AA101" s="2">
        <v>7.6</v>
      </c>
      <c r="AB101" s="2">
        <v>136</v>
      </c>
      <c r="AC101" s="2">
        <v>5.2</v>
      </c>
      <c r="AD101" s="2"/>
      <c r="AE101" s="2">
        <v>8.4</v>
      </c>
      <c r="AF101">
        <f t="shared" si="5"/>
        <v>31.919999999999998</v>
      </c>
      <c r="AG101" s="2">
        <v>3.8</v>
      </c>
      <c r="AH101" s="2">
        <f>VLOOKUP(A101,[1]HDLAB!$D$1:$BI$65536,58,0)</f>
        <v>0.74</v>
      </c>
      <c r="AI101" s="2">
        <f>VLOOKUP(A101,[2]HDLAB!$D$3:$BK$264,60,0)</f>
        <v>1.36</v>
      </c>
      <c r="AJ101" s="5">
        <f>VLOOKUP(A101,[2]HDLAB!$D$1:$CA$65536,76,0)</f>
        <v>1.6134733700205102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>
        <v>1.34</v>
      </c>
      <c r="AW101" s="2"/>
      <c r="AX101" s="2"/>
      <c r="AY101" s="2"/>
      <c r="AZ101" s="2">
        <v>0</v>
      </c>
      <c r="BA101">
        <v>25</v>
      </c>
      <c r="BB101" s="6">
        <f t="shared" si="6"/>
        <v>3.7955073586367204E-2</v>
      </c>
      <c r="BC101" s="7">
        <f t="shared" si="7"/>
        <v>9.9960000000000111</v>
      </c>
    </row>
    <row r="102" spans="1:55" customFormat="1">
      <c r="A102" s="2" t="s">
        <v>155</v>
      </c>
      <c r="B102" s="2">
        <v>1120404</v>
      </c>
      <c r="C102" s="2">
        <v>6.12</v>
      </c>
      <c r="D102" s="2">
        <v>3.31</v>
      </c>
      <c r="E102" s="2">
        <v>10.4</v>
      </c>
      <c r="F102" s="2">
        <v>31.8</v>
      </c>
      <c r="G102" s="2">
        <v>96.1</v>
      </c>
      <c r="H102" s="2">
        <v>149</v>
      </c>
      <c r="I102" s="2"/>
      <c r="J102" s="2">
        <v>3.9</v>
      </c>
      <c r="K102" s="2">
        <v>11</v>
      </c>
      <c r="L102" s="2">
        <v>12</v>
      </c>
      <c r="M102" s="2">
        <v>46</v>
      </c>
      <c r="N102" s="2">
        <v>0.7</v>
      </c>
      <c r="O102" s="2"/>
      <c r="P102" s="2"/>
      <c r="Q102" s="2"/>
      <c r="R102" s="2">
        <v>58.45</v>
      </c>
      <c r="S102" s="2">
        <v>55.6</v>
      </c>
      <c r="T102" s="4">
        <f t="shared" si="4"/>
        <v>2.8500000000000014</v>
      </c>
      <c r="U102" s="2">
        <v>240</v>
      </c>
      <c r="V102" s="2">
        <v>108</v>
      </c>
      <c r="W102" s="2">
        <v>25</v>
      </c>
      <c r="X102" s="2"/>
      <c r="Y102" s="2">
        <v>2640</v>
      </c>
      <c r="Z102" s="2">
        <v>12.57</v>
      </c>
      <c r="AA102" s="2">
        <v>9.5</v>
      </c>
      <c r="AB102" s="2">
        <v>141</v>
      </c>
      <c r="AC102" s="2">
        <v>6</v>
      </c>
      <c r="AD102" s="2"/>
      <c r="AE102" s="2">
        <v>7.5</v>
      </c>
      <c r="AF102">
        <f t="shared" si="5"/>
        <v>46.5</v>
      </c>
      <c r="AG102" s="2">
        <v>6.2</v>
      </c>
      <c r="AH102" s="2">
        <f>VLOOKUP(A102,[1]HDLAB!$D$1:$BI$65536,58,0)</f>
        <v>0.77</v>
      </c>
      <c r="AI102" s="2">
        <f>VLOOKUP(A102,[2]HDLAB!$D$3:$BK$264,60,0)</f>
        <v>1.46</v>
      </c>
      <c r="AJ102" s="5">
        <f>VLOOKUP(A102,[2]HDLAB!$D$1:$CA$65536,76,0)</f>
        <v>1.7755405662592065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>
        <v>1.67</v>
      </c>
      <c r="AW102" s="2"/>
      <c r="AX102" s="2"/>
      <c r="AY102" s="2"/>
      <c r="AZ102" s="2">
        <v>0</v>
      </c>
      <c r="BA102">
        <v>12.5</v>
      </c>
      <c r="BB102" s="6">
        <f t="shared" si="6"/>
        <v>5.1258992805755417E-2</v>
      </c>
      <c r="BC102" s="7">
        <f t="shared" si="7"/>
        <v>12.055500000000006</v>
      </c>
    </row>
    <row r="103" spans="1:55" customFormat="1">
      <c r="A103" s="2" t="s">
        <v>156</v>
      </c>
      <c r="B103" s="2">
        <v>1120405</v>
      </c>
      <c r="C103" s="2">
        <v>7.44</v>
      </c>
      <c r="D103" s="2">
        <v>2.92</v>
      </c>
      <c r="E103" s="2">
        <v>8.4</v>
      </c>
      <c r="F103" s="2">
        <v>25.5</v>
      </c>
      <c r="G103" s="2">
        <v>87.3</v>
      </c>
      <c r="H103" s="2">
        <v>172</v>
      </c>
      <c r="I103" s="2"/>
      <c r="J103" s="2">
        <v>4.0999999999999996</v>
      </c>
      <c r="K103" s="2">
        <v>11</v>
      </c>
      <c r="L103" s="2">
        <v>12</v>
      </c>
      <c r="M103" s="2">
        <v>71</v>
      </c>
      <c r="N103" s="2">
        <v>0.7</v>
      </c>
      <c r="O103" s="2"/>
      <c r="P103" s="2"/>
      <c r="Q103" s="2">
        <v>186</v>
      </c>
      <c r="R103" s="2">
        <v>68.8</v>
      </c>
      <c r="S103" s="2">
        <v>66</v>
      </c>
      <c r="T103" s="4">
        <f t="shared" si="4"/>
        <v>2.7999999999999972</v>
      </c>
      <c r="U103" s="2">
        <v>240</v>
      </c>
      <c r="V103" s="2">
        <v>74</v>
      </c>
      <c r="W103" s="2">
        <v>21</v>
      </c>
      <c r="X103" s="2"/>
      <c r="Y103" s="2">
        <v>2640</v>
      </c>
      <c r="Z103" s="2">
        <v>7.38</v>
      </c>
      <c r="AA103" s="2">
        <v>6.1</v>
      </c>
      <c r="AB103" s="2">
        <v>138</v>
      </c>
      <c r="AC103" s="2">
        <v>4.5</v>
      </c>
      <c r="AD103" s="2"/>
      <c r="AE103" s="2">
        <v>8.6999999999999993</v>
      </c>
      <c r="AF103">
        <f t="shared" si="5"/>
        <v>34.799999999999997</v>
      </c>
      <c r="AG103" s="2">
        <v>4</v>
      </c>
      <c r="AH103" s="2">
        <f>VLOOKUP(A103,[1]HDLAB!$D$1:$BI$65536,58,0)</f>
        <v>0.72</v>
      </c>
      <c r="AI103" s="2">
        <f>VLOOKUP(A103,[2]HDLAB!$D$3:$BK$264,60,0)</f>
        <v>1.26</v>
      </c>
      <c r="AJ103" s="5">
        <f>VLOOKUP(A103,[2]HDLAB!$D$1:$CA$65536,76,0)</f>
        <v>1.5067439381815075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>
        <v>1.2</v>
      </c>
      <c r="AW103" s="2"/>
      <c r="AX103" s="2"/>
      <c r="AY103" s="2"/>
      <c r="AZ103" s="2">
        <v>0</v>
      </c>
      <c r="BA103">
        <v>25</v>
      </c>
      <c r="BB103" s="6">
        <f t="shared" si="6"/>
        <v>4.2424242424242378E-2</v>
      </c>
      <c r="BC103" s="7">
        <f t="shared" si="7"/>
        <v>11.59199999999999</v>
      </c>
    </row>
    <row r="104" spans="1:55" customFormat="1">
      <c r="A104" s="2" t="s">
        <v>157</v>
      </c>
      <c r="B104" s="2">
        <v>1120405</v>
      </c>
      <c r="C104" s="2">
        <v>4.46</v>
      </c>
      <c r="D104" s="2">
        <v>3.49</v>
      </c>
      <c r="E104" s="2">
        <v>10.5</v>
      </c>
      <c r="F104" s="2">
        <v>31.5</v>
      </c>
      <c r="G104" s="2">
        <v>90.3</v>
      </c>
      <c r="H104" s="2">
        <v>184</v>
      </c>
      <c r="I104" s="2"/>
      <c r="J104" s="2">
        <v>3.7</v>
      </c>
      <c r="K104" s="2">
        <v>18</v>
      </c>
      <c r="L104" s="2">
        <v>18</v>
      </c>
      <c r="M104" s="2">
        <v>101</v>
      </c>
      <c r="N104" s="2">
        <v>0.6</v>
      </c>
      <c r="O104" s="2"/>
      <c r="P104" s="2"/>
      <c r="Q104" s="2"/>
      <c r="R104" s="2">
        <v>57.5</v>
      </c>
      <c r="S104" s="2">
        <v>55.65</v>
      </c>
      <c r="T104" s="4">
        <f t="shared" si="4"/>
        <v>1.8500000000000014</v>
      </c>
      <c r="U104" s="2">
        <v>230</v>
      </c>
      <c r="V104" s="2">
        <v>66</v>
      </c>
      <c r="W104" s="2">
        <v>14</v>
      </c>
      <c r="X104" s="2"/>
      <c r="Y104" s="2">
        <v>2640</v>
      </c>
      <c r="Z104" s="2">
        <v>7.98</v>
      </c>
      <c r="AA104" s="2">
        <v>6.4</v>
      </c>
      <c r="AB104" s="2">
        <v>141</v>
      </c>
      <c r="AC104" s="2">
        <v>4.8</v>
      </c>
      <c r="AD104" s="2"/>
      <c r="AE104" s="2">
        <v>9</v>
      </c>
      <c r="AF104">
        <f t="shared" si="5"/>
        <v>29.7</v>
      </c>
      <c r="AG104" s="2">
        <v>3.3</v>
      </c>
      <c r="AH104" s="2">
        <f>VLOOKUP(A104,[1]HDLAB!$D$1:$BI$65536,58,0)</f>
        <v>0.79</v>
      </c>
      <c r="AI104" s="2">
        <f>VLOOKUP(A104,[2]HDLAB!$D$3:$BK$264,60,0)</f>
        <v>1.55</v>
      </c>
      <c r="AJ104" s="5">
        <f>VLOOKUP(A104,[2]HDLAB!$D$1:$CA$65536,76,0)</f>
        <v>1.8148963194498156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>
        <v>1.36</v>
      </c>
      <c r="AW104" s="2"/>
      <c r="AX104" s="2"/>
      <c r="AY104" s="2"/>
      <c r="AZ104" s="2">
        <v>0</v>
      </c>
      <c r="BA104">
        <v>25</v>
      </c>
      <c r="BB104" s="6">
        <f t="shared" si="6"/>
        <v>3.3243486073674777E-2</v>
      </c>
      <c r="BC104" s="7">
        <f t="shared" si="7"/>
        <v>7.8255000000000061</v>
      </c>
    </row>
    <row r="105" spans="1:55" customFormat="1">
      <c r="A105" s="2" t="s">
        <v>158</v>
      </c>
      <c r="B105" s="2">
        <v>1120405</v>
      </c>
      <c r="C105" s="2">
        <v>8.56</v>
      </c>
      <c r="D105" s="2">
        <v>4.18</v>
      </c>
      <c r="E105" s="2">
        <v>11.4</v>
      </c>
      <c r="F105" s="2">
        <v>34.9</v>
      </c>
      <c r="G105" s="2">
        <v>83.5</v>
      </c>
      <c r="H105" s="2">
        <v>182</v>
      </c>
      <c r="I105" s="2"/>
      <c r="J105" s="2">
        <v>4</v>
      </c>
      <c r="K105" s="2">
        <v>10</v>
      </c>
      <c r="L105" s="2">
        <v>12</v>
      </c>
      <c r="M105" s="2">
        <v>39</v>
      </c>
      <c r="N105" s="2">
        <v>0.6</v>
      </c>
      <c r="O105" s="2"/>
      <c r="P105" s="2"/>
      <c r="Q105" s="2"/>
      <c r="R105" s="2">
        <v>59.4</v>
      </c>
      <c r="S105" s="2">
        <v>57.3</v>
      </c>
      <c r="T105" s="4">
        <f t="shared" si="4"/>
        <v>2.1000000000000014</v>
      </c>
      <c r="U105" s="2">
        <v>240</v>
      </c>
      <c r="V105" s="2">
        <v>71</v>
      </c>
      <c r="W105" s="2">
        <v>18</v>
      </c>
      <c r="X105" s="2"/>
      <c r="Y105" s="2">
        <v>2640</v>
      </c>
      <c r="Z105" s="2">
        <v>9.76</v>
      </c>
      <c r="AA105" s="2">
        <v>7.5</v>
      </c>
      <c r="AB105" s="2">
        <v>143</v>
      </c>
      <c r="AC105" s="2">
        <v>5</v>
      </c>
      <c r="AD105" s="2"/>
      <c r="AE105" s="2">
        <v>8.9</v>
      </c>
      <c r="AF105">
        <f t="shared" si="5"/>
        <v>35.6</v>
      </c>
      <c r="AG105" s="2">
        <v>4</v>
      </c>
      <c r="AH105" s="2">
        <f>VLOOKUP(A105,[1]HDLAB!$D$1:$BI$65536,58,0)</f>
        <v>0.75</v>
      </c>
      <c r="AI105" s="2">
        <f>VLOOKUP(A105,[2]HDLAB!$D$3:$BK$264,60,0)</f>
        <v>1.37</v>
      </c>
      <c r="AJ105" s="5">
        <f>VLOOKUP(A105,[2]HDLAB!$D$1:$CA$65536,76,0)</f>
        <v>1.6213144465913016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>
        <v>1.2</v>
      </c>
      <c r="AW105" s="2"/>
      <c r="AX105" s="2"/>
      <c r="AY105" s="2"/>
      <c r="AZ105" s="2">
        <v>0</v>
      </c>
      <c r="BA105">
        <v>25</v>
      </c>
      <c r="BB105" s="6">
        <f t="shared" si="6"/>
        <v>3.6649214659685889E-2</v>
      </c>
      <c r="BC105" s="7">
        <f t="shared" si="7"/>
        <v>9.0090000000000057</v>
      </c>
    </row>
    <row r="106" spans="1:55" customFormat="1">
      <c r="A106" s="2" t="s">
        <v>159</v>
      </c>
      <c r="B106" s="2">
        <v>1120406</v>
      </c>
      <c r="C106" s="2">
        <v>7.44</v>
      </c>
      <c r="D106" s="2">
        <v>3.76</v>
      </c>
      <c r="E106" s="2">
        <v>11.3</v>
      </c>
      <c r="F106" s="2">
        <v>32.9</v>
      </c>
      <c r="G106" s="2">
        <v>87.5</v>
      </c>
      <c r="H106" s="2">
        <v>175</v>
      </c>
      <c r="I106" s="2"/>
      <c r="J106" s="2">
        <v>4.2</v>
      </c>
      <c r="K106" s="2">
        <v>24</v>
      </c>
      <c r="L106" s="2">
        <v>32</v>
      </c>
      <c r="M106" s="2">
        <v>95</v>
      </c>
      <c r="N106" s="2">
        <v>0.7</v>
      </c>
      <c r="O106" s="2"/>
      <c r="P106" s="2"/>
      <c r="Q106" s="2">
        <v>132</v>
      </c>
      <c r="R106" s="2">
        <v>57.3</v>
      </c>
      <c r="S106" s="2">
        <v>55.05</v>
      </c>
      <c r="T106" s="4">
        <f t="shared" si="4"/>
        <v>2.25</v>
      </c>
      <c r="U106" s="2">
        <v>240</v>
      </c>
      <c r="V106" s="2">
        <v>74</v>
      </c>
      <c r="W106" s="2">
        <v>16</v>
      </c>
      <c r="X106" s="2"/>
      <c r="Y106" s="2">
        <v>2640</v>
      </c>
      <c r="Z106" s="2">
        <v>9.1199999999999992</v>
      </c>
      <c r="AA106" s="2">
        <v>6.8</v>
      </c>
      <c r="AB106" s="2">
        <v>137</v>
      </c>
      <c r="AC106" s="2">
        <v>4.5999999999999996</v>
      </c>
      <c r="AD106" s="2"/>
      <c r="AE106" s="2">
        <v>9.6999999999999993</v>
      </c>
      <c r="AF106">
        <f t="shared" si="5"/>
        <v>58.199999999999996</v>
      </c>
      <c r="AG106" s="2">
        <v>6</v>
      </c>
      <c r="AH106" s="2">
        <f>VLOOKUP(A106,[1]HDLAB!$D$1:$BI$65536,58,0)</f>
        <v>0.78</v>
      </c>
      <c r="AI106" s="2">
        <f>VLOOKUP(A106,[2]HDLAB!$D$3:$BK$264,60,0)</f>
        <v>1.53</v>
      </c>
      <c r="AJ106" s="5">
        <f>VLOOKUP(A106,[2]HDLAB!$D$1:$CA$65536,76,0)</f>
        <v>1.8242027488628465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>
        <v>1.5</v>
      </c>
      <c r="AW106" s="2"/>
      <c r="AX106" s="2"/>
      <c r="AY106" s="2"/>
      <c r="AZ106" s="2">
        <v>0.75</v>
      </c>
      <c r="BA106">
        <v>25</v>
      </c>
      <c r="BB106" s="6">
        <f t="shared" si="6"/>
        <v>4.0871934604904632E-2</v>
      </c>
      <c r="BC106" s="7">
        <f t="shared" si="7"/>
        <v>9.2475000000000005</v>
      </c>
    </row>
    <row r="107" spans="1:55" customFormat="1">
      <c r="A107" s="2" t="s">
        <v>160</v>
      </c>
      <c r="B107" s="2">
        <v>1120405</v>
      </c>
      <c r="C107" s="2">
        <v>6.37</v>
      </c>
      <c r="D107" s="2">
        <v>3.92</v>
      </c>
      <c r="E107" s="2">
        <v>11.6</v>
      </c>
      <c r="F107" s="2">
        <v>34.5</v>
      </c>
      <c r="G107" s="2">
        <v>88</v>
      </c>
      <c r="H107" s="2">
        <v>272</v>
      </c>
      <c r="I107" s="2"/>
      <c r="J107" s="2">
        <v>4</v>
      </c>
      <c r="K107" s="2">
        <v>14</v>
      </c>
      <c r="L107" s="2">
        <v>12</v>
      </c>
      <c r="M107" s="2">
        <v>80</v>
      </c>
      <c r="N107" s="2">
        <v>0.7</v>
      </c>
      <c r="O107" s="2"/>
      <c r="P107" s="2"/>
      <c r="Q107" s="2"/>
      <c r="R107" s="2">
        <v>59.5</v>
      </c>
      <c r="S107" s="2">
        <v>56.5</v>
      </c>
      <c r="T107" s="4">
        <f t="shared" si="4"/>
        <v>3</v>
      </c>
      <c r="U107" s="2">
        <v>240</v>
      </c>
      <c r="V107" s="2">
        <v>103</v>
      </c>
      <c r="W107" s="2">
        <v>20</v>
      </c>
      <c r="X107" s="2"/>
      <c r="Y107" s="2">
        <v>2640</v>
      </c>
      <c r="Z107" s="2">
        <v>10.24</v>
      </c>
      <c r="AA107" s="2">
        <v>7.9</v>
      </c>
      <c r="AB107" s="2">
        <v>140</v>
      </c>
      <c r="AC107" s="2">
        <v>4.0999999999999996</v>
      </c>
      <c r="AD107" s="2"/>
      <c r="AE107" s="2">
        <v>10.8</v>
      </c>
      <c r="AF107">
        <f t="shared" si="5"/>
        <v>73.44</v>
      </c>
      <c r="AG107" s="2">
        <v>6.8</v>
      </c>
      <c r="AH107" s="2">
        <f>VLOOKUP(A107,[1]HDLAB!$D$1:$BI$65536,58,0)</f>
        <v>0.81</v>
      </c>
      <c r="AI107" s="2">
        <f>VLOOKUP(A107,[2]HDLAB!$D$3:$BK$264,60,0)</f>
        <v>1.64</v>
      </c>
      <c r="AJ107" s="5">
        <f>VLOOKUP(A107,[2]HDLAB!$D$1:$CA$65536,76,0)</f>
        <v>1.9953845826983223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>
        <v>1.62</v>
      </c>
      <c r="AW107" s="2"/>
      <c r="AX107" s="2"/>
      <c r="AY107" s="2"/>
      <c r="AZ107" s="2">
        <v>2.25</v>
      </c>
      <c r="BA107">
        <v>50</v>
      </c>
      <c r="BB107" s="6">
        <f t="shared" si="6"/>
        <v>5.3097345132743362E-2</v>
      </c>
      <c r="BC107" s="7">
        <f t="shared" si="7"/>
        <v>12.6</v>
      </c>
    </row>
    <row r="108" spans="1:55" customFormat="1">
      <c r="A108" s="2" t="s">
        <v>161</v>
      </c>
      <c r="B108" s="2">
        <v>1120406</v>
      </c>
      <c r="C108" s="2">
        <v>4.54</v>
      </c>
      <c r="D108" s="2">
        <v>3.75</v>
      </c>
      <c r="E108" s="2">
        <v>12</v>
      </c>
      <c r="F108" s="2">
        <v>36.799999999999997</v>
      </c>
      <c r="G108" s="2">
        <v>98.1</v>
      </c>
      <c r="H108" s="2">
        <v>167</v>
      </c>
      <c r="I108" s="2"/>
      <c r="J108" s="2">
        <v>4.0999999999999996</v>
      </c>
      <c r="K108" s="2">
        <v>9</v>
      </c>
      <c r="L108" s="2">
        <v>8</v>
      </c>
      <c r="M108" s="2">
        <v>80</v>
      </c>
      <c r="N108" s="2">
        <v>0.7</v>
      </c>
      <c r="O108" s="2"/>
      <c r="P108" s="2"/>
      <c r="Q108" s="2"/>
      <c r="R108" s="2">
        <v>70</v>
      </c>
      <c r="S108" s="2">
        <v>68.45</v>
      </c>
      <c r="T108" s="4">
        <f t="shared" si="4"/>
        <v>1.5499999999999972</v>
      </c>
      <c r="U108" s="2">
        <v>220</v>
      </c>
      <c r="V108" s="2">
        <v>74</v>
      </c>
      <c r="W108" s="2">
        <v>23</v>
      </c>
      <c r="X108" s="2"/>
      <c r="Y108" s="2">
        <v>2640</v>
      </c>
      <c r="Z108" s="2">
        <v>11.85</v>
      </c>
      <c r="AA108" s="2">
        <v>9.6</v>
      </c>
      <c r="AB108" s="2">
        <v>141</v>
      </c>
      <c r="AC108" s="2">
        <v>6.2</v>
      </c>
      <c r="AD108" s="2"/>
      <c r="AE108" s="2">
        <v>8.8000000000000007</v>
      </c>
      <c r="AF108">
        <f t="shared" si="5"/>
        <v>61.600000000000009</v>
      </c>
      <c r="AG108" s="2">
        <v>7</v>
      </c>
      <c r="AH108" s="2">
        <f>VLOOKUP(A108,[1]HDLAB!$D$1:$BI$65536,58,0)</f>
        <v>0.69</v>
      </c>
      <c r="AI108" s="2">
        <f>VLOOKUP(A108,[2]HDLAB!$D$3:$BK$264,60,0)</f>
        <v>1.17</v>
      </c>
      <c r="AJ108" s="5">
        <f>VLOOKUP(A108,[2]HDLAB!$D$1:$CA$65536,76,0)</f>
        <v>1.3337413605495048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>
        <v>1.17</v>
      </c>
      <c r="AW108" s="2"/>
      <c r="AX108" s="2"/>
      <c r="AY108" s="2"/>
      <c r="AZ108" s="2">
        <v>0</v>
      </c>
      <c r="BA108">
        <v>25</v>
      </c>
      <c r="BB108" s="6">
        <f t="shared" si="6"/>
        <v>2.2644265887509087E-2</v>
      </c>
      <c r="BC108" s="7">
        <f t="shared" si="7"/>
        <v>6.5564999999999882</v>
      </c>
    </row>
    <row r="109" spans="1:55" customFormat="1">
      <c r="A109" s="2" t="s">
        <v>162</v>
      </c>
      <c r="B109" s="2">
        <v>1120406</v>
      </c>
      <c r="C109" s="2">
        <v>7.34</v>
      </c>
      <c r="D109" s="2">
        <v>2.02</v>
      </c>
      <c r="E109" s="2">
        <v>7.7</v>
      </c>
      <c r="F109" s="2">
        <v>22.9</v>
      </c>
      <c r="G109" s="2">
        <v>113.4</v>
      </c>
      <c r="H109" s="2">
        <v>151</v>
      </c>
      <c r="I109" s="2"/>
      <c r="J109" s="2">
        <v>4</v>
      </c>
      <c r="K109" s="2">
        <v>19</v>
      </c>
      <c r="L109" s="2">
        <v>12</v>
      </c>
      <c r="M109" s="2">
        <v>101</v>
      </c>
      <c r="N109" s="2">
        <v>0.8</v>
      </c>
      <c r="O109" s="2"/>
      <c r="P109" s="2"/>
      <c r="Q109" s="2"/>
      <c r="R109" s="2">
        <v>69.95</v>
      </c>
      <c r="S109" s="2">
        <v>69.45</v>
      </c>
      <c r="T109" s="4">
        <f t="shared" si="4"/>
        <v>0.5</v>
      </c>
      <c r="U109" s="2">
        <v>240</v>
      </c>
      <c r="V109" s="2">
        <v>90</v>
      </c>
      <c r="W109" s="2">
        <v>22</v>
      </c>
      <c r="X109" s="2"/>
      <c r="Y109" s="2">
        <v>2640</v>
      </c>
      <c r="Z109" s="2">
        <v>8.9600000000000009</v>
      </c>
      <c r="AA109" s="2">
        <v>7.6</v>
      </c>
      <c r="AB109" s="2">
        <v>141</v>
      </c>
      <c r="AC109" s="2">
        <v>3.3</v>
      </c>
      <c r="AD109" s="2"/>
      <c r="AE109" s="2">
        <v>8.3000000000000007</v>
      </c>
      <c r="AF109">
        <f t="shared" si="5"/>
        <v>33.200000000000003</v>
      </c>
      <c r="AG109" s="2">
        <v>4</v>
      </c>
      <c r="AH109" s="2">
        <f>VLOOKUP(A109,[1]HDLAB!$D$1:$BI$65536,58,0)</f>
        <v>0.76</v>
      </c>
      <c r="AI109" s="2">
        <f>VLOOKUP(A109,[2]HDLAB!$D$3:$BK$264,60,0)</f>
        <v>1.41</v>
      </c>
      <c r="AJ109" s="5">
        <f>VLOOKUP(A109,[2]HDLAB!$D$1:$CA$65536,76,0)</f>
        <v>1.5717129516518942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>
        <v>1.3</v>
      </c>
      <c r="AW109" s="2"/>
      <c r="AX109" s="2"/>
      <c r="AY109" s="2"/>
      <c r="AZ109" s="2">
        <v>1.5</v>
      </c>
      <c r="BA109">
        <v>50</v>
      </c>
      <c r="BB109" s="6">
        <f t="shared" si="6"/>
        <v>7.1994240460763132E-3</v>
      </c>
      <c r="BC109" s="7">
        <f t="shared" si="7"/>
        <v>2.1150000000000002</v>
      </c>
    </row>
    <row r="110" spans="1:55" customFormat="1">
      <c r="A110" s="2" t="s">
        <v>163</v>
      </c>
      <c r="B110" s="2">
        <v>1120405</v>
      </c>
      <c r="C110" s="2">
        <v>6.51</v>
      </c>
      <c r="D110" s="2">
        <v>3.82</v>
      </c>
      <c r="E110" s="2">
        <v>10.7</v>
      </c>
      <c r="F110" s="2">
        <v>33.700000000000003</v>
      </c>
      <c r="G110" s="2">
        <v>88.2</v>
      </c>
      <c r="H110" s="2">
        <v>117</v>
      </c>
      <c r="I110" s="2"/>
      <c r="J110" s="2">
        <v>3.9</v>
      </c>
      <c r="K110" s="2">
        <v>15</v>
      </c>
      <c r="L110" s="2">
        <v>11</v>
      </c>
      <c r="M110" s="2">
        <v>59</v>
      </c>
      <c r="N110" s="2">
        <v>0.8</v>
      </c>
      <c r="O110" s="2"/>
      <c r="P110" s="2"/>
      <c r="Q110" s="2"/>
      <c r="R110" s="2">
        <v>60.25</v>
      </c>
      <c r="S110" s="2">
        <v>57.9</v>
      </c>
      <c r="T110" s="4">
        <f t="shared" si="4"/>
        <v>2.3500000000000014</v>
      </c>
      <c r="U110" s="2">
        <v>240</v>
      </c>
      <c r="V110" s="2">
        <v>73</v>
      </c>
      <c r="W110" s="2">
        <v>18</v>
      </c>
      <c r="X110" s="2"/>
      <c r="Y110" s="2">
        <v>2640</v>
      </c>
      <c r="Z110" s="2">
        <v>7.88</v>
      </c>
      <c r="AA110" s="2">
        <v>7.1</v>
      </c>
      <c r="AB110" s="2">
        <v>140</v>
      </c>
      <c r="AC110" s="2">
        <v>4.7</v>
      </c>
      <c r="AD110" s="2"/>
      <c r="AE110" s="2">
        <v>9.8000000000000007</v>
      </c>
      <c r="AF110">
        <f t="shared" si="5"/>
        <v>40.18</v>
      </c>
      <c r="AG110" s="2">
        <v>4.0999999999999996</v>
      </c>
      <c r="AH110" s="2">
        <f>VLOOKUP(A110,[1]HDLAB!$D$1:$BI$65536,58,0)</f>
        <v>0.75</v>
      </c>
      <c r="AI110" s="2">
        <f>VLOOKUP(A110,[2]HDLAB!$D$3:$BK$264,60,0)</f>
        <v>1.4</v>
      </c>
      <c r="AJ110" s="5">
        <f>VLOOKUP(A110,[2]HDLAB!$D$1:$CA$65536,76,0)</f>
        <v>1.6664159064521049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>
        <v>1.59</v>
      </c>
      <c r="AW110" s="2"/>
      <c r="AX110" s="2"/>
      <c r="AY110" s="2"/>
      <c r="AZ110" s="2">
        <v>0.25</v>
      </c>
      <c r="BA110">
        <v>25</v>
      </c>
      <c r="BB110" s="6">
        <f t="shared" si="6"/>
        <v>4.0587219343696052E-2</v>
      </c>
      <c r="BC110" s="7">
        <f t="shared" si="7"/>
        <v>9.8700000000000063</v>
      </c>
    </row>
    <row r="111" spans="1:55" customFormat="1">
      <c r="A111" s="2" t="s">
        <v>164</v>
      </c>
      <c r="B111" s="2">
        <v>1120405</v>
      </c>
      <c r="C111" s="2">
        <v>5.92</v>
      </c>
      <c r="D111" s="2">
        <v>3.36</v>
      </c>
      <c r="E111" s="2">
        <v>10</v>
      </c>
      <c r="F111" s="2">
        <v>30.1</v>
      </c>
      <c r="G111" s="2">
        <v>89.6</v>
      </c>
      <c r="H111" s="2">
        <v>284</v>
      </c>
      <c r="I111" s="2"/>
      <c r="J111" s="2">
        <v>4.3</v>
      </c>
      <c r="K111" s="2">
        <v>10</v>
      </c>
      <c r="L111" s="2">
        <v>11</v>
      </c>
      <c r="M111" s="2">
        <v>82</v>
      </c>
      <c r="N111" s="2">
        <v>0.4</v>
      </c>
      <c r="O111" s="2"/>
      <c r="P111" s="2"/>
      <c r="Q111" s="2"/>
      <c r="R111" s="2">
        <v>78.099999999999994</v>
      </c>
      <c r="S111" s="2">
        <v>75.05</v>
      </c>
      <c r="T111" s="4">
        <f t="shared" si="4"/>
        <v>3.0499999999999972</v>
      </c>
      <c r="U111" s="2">
        <v>210</v>
      </c>
      <c r="V111" s="2">
        <v>58</v>
      </c>
      <c r="W111" s="2">
        <v>23</v>
      </c>
      <c r="X111" s="2"/>
      <c r="Y111" s="2">
        <v>2640</v>
      </c>
      <c r="Z111" s="2">
        <v>9.3000000000000007</v>
      </c>
      <c r="AA111" s="2">
        <v>7.8</v>
      </c>
      <c r="AB111" s="2">
        <v>137</v>
      </c>
      <c r="AC111" s="2">
        <v>3.9</v>
      </c>
      <c r="AD111" s="2"/>
      <c r="AE111" s="2">
        <v>7.7</v>
      </c>
      <c r="AF111">
        <f t="shared" si="5"/>
        <v>42.35</v>
      </c>
      <c r="AG111" s="2">
        <v>5.5</v>
      </c>
      <c r="AH111" s="2">
        <f>VLOOKUP(A111,[1]HDLAB!$D$1:$BI$65536,58,0)</f>
        <v>0.6</v>
      </c>
      <c r="AI111" s="2">
        <f>VLOOKUP(A111,[2]HDLAB!$D$3:$BK$264,60,0)</f>
        <v>0.92</v>
      </c>
      <c r="AJ111" s="5">
        <f>VLOOKUP(A111,[2]HDLAB!$D$1:$CA$65536,76,0)</f>
        <v>1.1043275822105396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>
        <v>1.08</v>
      </c>
      <c r="AW111" s="2"/>
      <c r="AX111" s="2"/>
      <c r="AY111" s="2"/>
      <c r="AZ111" s="2">
        <v>0</v>
      </c>
      <c r="BA111">
        <v>50</v>
      </c>
      <c r="BB111" s="6">
        <f t="shared" si="6"/>
        <v>4.0639573617588236E-2</v>
      </c>
      <c r="BC111" s="7">
        <f t="shared" si="7"/>
        <v>12.535499999999988</v>
      </c>
    </row>
    <row r="112" spans="1:55" customFormat="1">
      <c r="A112" s="2" t="s">
        <v>165</v>
      </c>
      <c r="B112" s="2">
        <v>1120406</v>
      </c>
      <c r="C112" s="2">
        <v>5.4</v>
      </c>
      <c r="D112" s="2">
        <v>3.28</v>
      </c>
      <c r="E112" s="2">
        <v>10.199999999999999</v>
      </c>
      <c r="F112" s="2">
        <v>30.6</v>
      </c>
      <c r="G112" s="2">
        <v>93.3</v>
      </c>
      <c r="H112" s="2">
        <v>274</v>
      </c>
      <c r="I112" s="2"/>
      <c r="J112" s="2">
        <v>4.4000000000000004</v>
      </c>
      <c r="K112" s="2">
        <v>14</v>
      </c>
      <c r="L112" s="2">
        <v>8</v>
      </c>
      <c r="M112" s="2">
        <v>90</v>
      </c>
      <c r="N112" s="2">
        <v>0.7</v>
      </c>
      <c r="O112" s="2"/>
      <c r="P112" s="2"/>
      <c r="Q112" s="2">
        <v>217</v>
      </c>
      <c r="R112" s="2">
        <v>75.650000000000006</v>
      </c>
      <c r="S112" s="2">
        <v>74.2</v>
      </c>
      <c r="T112" s="4">
        <f t="shared" si="4"/>
        <v>1.4500000000000028</v>
      </c>
      <c r="U112" s="2">
        <v>240</v>
      </c>
      <c r="V112" s="2">
        <v>73</v>
      </c>
      <c r="W112" s="2">
        <v>20</v>
      </c>
      <c r="X112" s="2"/>
      <c r="Y112" s="2">
        <v>2640</v>
      </c>
      <c r="Z112" s="2">
        <v>9.9600000000000009</v>
      </c>
      <c r="AA112" s="2">
        <v>8.6</v>
      </c>
      <c r="AB112" s="2">
        <v>140</v>
      </c>
      <c r="AC112" s="2">
        <v>4</v>
      </c>
      <c r="AD112" s="2"/>
      <c r="AE112" s="2">
        <v>10.4</v>
      </c>
      <c r="AF112">
        <f t="shared" si="5"/>
        <v>58.239999999999995</v>
      </c>
      <c r="AG112" s="2">
        <v>5.6</v>
      </c>
      <c r="AH112" s="2">
        <f>VLOOKUP(A112,[1]HDLAB!$D$1:$BI$65536,58,0)</f>
        <v>0.73</v>
      </c>
      <c r="AI112" s="2">
        <f>VLOOKUP(A112,[2]HDLAB!$D$3:$BK$264,60,0)</f>
        <v>1.29</v>
      </c>
      <c r="AJ112" s="5">
        <f>VLOOKUP(A112,[2]HDLAB!$D$1:$CA$65536,76,0)</f>
        <v>1.4783591947881525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>
        <v>1.2</v>
      </c>
      <c r="AW112" s="2"/>
      <c r="AX112" s="2"/>
      <c r="AY112" s="2"/>
      <c r="AZ112" s="2">
        <v>0.75</v>
      </c>
      <c r="BA112">
        <v>50</v>
      </c>
      <c r="BB112" s="6">
        <f t="shared" si="6"/>
        <v>1.9541778975741279E-2</v>
      </c>
      <c r="BC112" s="7">
        <f t="shared" si="7"/>
        <v>6.0900000000000114</v>
      </c>
    </row>
    <row r="113" spans="1:55" customFormat="1">
      <c r="A113" s="2" t="s">
        <v>166</v>
      </c>
      <c r="B113" s="2">
        <v>1120405</v>
      </c>
      <c r="C113" s="2">
        <v>13.69</v>
      </c>
      <c r="D113" s="2">
        <v>3.06</v>
      </c>
      <c r="E113" s="2">
        <v>9</v>
      </c>
      <c r="F113" s="2">
        <v>27.6</v>
      </c>
      <c r="G113" s="2">
        <v>90.2</v>
      </c>
      <c r="H113" s="2">
        <v>149</v>
      </c>
      <c r="I113" s="2"/>
      <c r="J113" s="2">
        <v>2.5</v>
      </c>
      <c r="K113" s="2">
        <v>13</v>
      </c>
      <c r="L113" s="2">
        <v>12</v>
      </c>
      <c r="M113" s="2">
        <v>109</v>
      </c>
      <c r="N113" s="2">
        <v>0.4</v>
      </c>
      <c r="O113" s="2"/>
      <c r="P113" s="2"/>
      <c r="Q113" s="2"/>
      <c r="R113" s="2">
        <v>49.85</v>
      </c>
      <c r="S113" s="2">
        <v>49.15</v>
      </c>
      <c r="T113" s="4">
        <f t="shared" si="4"/>
        <v>0.70000000000000284</v>
      </c>
      <c r="U113" s="2">
        <v>230</v>
      </c>
      <c r="V113" s="2">
        <v>96</v>
      </c>
      <c r="W113" s="2">
        <v>24</v>
      </c>
      <c r="X113" s="2"/>
      <c r="Y113" s="2">
        <v>2640</v>
      </c>
      <c r="Z113" s="2">
        <v>4.08</v>
      </c>
      <c r="AA113" s="2">
        <v>5.3</v>
      </c>
      <c r="AB113" s="2">
        <v>133</v>
      </c>
      <c r="AC113" s="2">
        <v>3.7</v>
      </c>
      <c r="AD113" s="2"/>
      <c r="AE113" s="2">
        <v>7.9</v>
      </c>
      <c r="AF113">
        <f t="shared" si="5"/>
        <v>29.230000000000004</v>
      </c>
      <c r="AG113" s="2">
        <v>3.7</v>
      </c>
      <c r="AH113" s="2">
        <f>VLOOKUP(A113,[1]HDLAB!$D$1:$BI$65536,58,0)</f>
        <v>0.75</v>
      </c>
      <c r="AI113" s="2">
        <f>VLOOKUP(A113,[2]HDLAB!$D$3:$BK$264,60,0)</f>
        <v>1.39</v>
      </c>
      <c r="AJ113" s="5">
        <f>VLOOKUP(A113,[2]HDLAB!$D$1:$CA$65536,76,0)</f>
        <v>1.5615476755791198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>
        <v>1.5</v>
      </c>
      <c r="AW113" s="2"/>
      <c r="AX113" s="2"/>
      <c r="AY113" s="2"/>
      <c r="AZ113" s="2">
        <v>0</v>
      </c>
      <c r="BA113">
        <v>50</v>
      </c>
      <c r="BB113" s="6">
        <f t="shared" si="6"/>
        <v>1.4242115971515826E-2</v>
      </c>
      <c r="BC113" s="7">
        <f t="shared" si="7"/>
        <v>2.7930000000000117</v>
      </c>
    </row>
    <row r="114" spans="1:55" customFormat="1">
      <c r="A114" s="2" t="s">
        <v>167</v>
      </c>
      <c r="B114" s="2">
        <v>1120406</v>
      </c>
      <c r="C114" s="2">
        <v>8.3800000000000008</v>
      </c>
      <c r="D114" s="2">
        <v>3.34</v>
      </c>
      <c r="E114" s="2">
        <v>9.8000000000000007</v>
      </c>
      <c r="F114" s="2">
        <v>30.1</v>
      </c>
      <c r="G114" s="2">
        <v>90.1</v>
      </c>
      <c r="H114" s="2">
        <v>307</v>
      </c>
      <c r="I114" s="2"/>
      <c r="J114" s="2">
        <v>3.9</v>
      </c>
      <c r="K114" s="2">
        <v>20</v>
      </c>
      <c r="L114" s="2">
        <v>18</v>
      </c>
      <c r="M114" s="2">
        <v>127</v>
      </c>
      <c r="N114" s="2">
        <v>0.4</v>
      </c>
      <c r="O114" s="2"/>
      <c r="P114" s="2"/>
      <c r="Q114" s="2">
        <v>249</v>
      </c>
      <c r="R114" s="2">
        <v>44.95</v>
      </c>
      <c r="S114" s="2">
        <v>43.55</v>
      </c>
      <c r="T114" s="4">
        <f t="shared" si="4"/>
        <v>1.4000000000000057</v>
      </c>
      <c r="U114" s="2">
        <v>225</v>
      </c>
      <c r="V114" s="2">
        <v>97</v>
      </c>
      <c r="W114" s="2">
        <v>15</v>
      </c>
      <c r="X114" s="2"/>
      <c r="Y114" s="2">
        <v>2640</v>
      </c>
      <c r="Z114" s="2">
        <v>8.69</v>
      </c>
      <c r="AA114" s="2">
        <v>6.4</v>
      </c>
      <c r="AB114" s="2">
        <v>136</v>
      </c>
      <c r="AC114" s="2">
        <v>4.0999999999999996</v>
      </c>
      <c r="AD114" s="2"/>
      <c r="AE114" s="2">
        <v>10.5</v>
      </c>
      <c r="AF114">
        <f t="shared" si="5"/>
        <v>60.9</v>
      </c>
      <c r="AG114" s="2">
        <v>5.8</v>
      </c>
      <c r="AH114" s="2">
        <f>VLOOKUP(A114,[1]HDLAB!$D$1:$BI$65536,58,0)</f>
        <v>0.85</v>
      </c>
      <c r="AI114" s="2">
        <f>VLOOKUP(A114,[2]HDLAB!$D$3:$BK$264,60,0)</f>
        <v>1.87</v>
      </c>
      <c r="AJ114" s="5">
        <f>VLOOKUP(A114,[2]HDLAB!$D$1:$CA$65536,76,0)</f>
        <v>2.1935210174642163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>
        <v>1.55</v>
      </c>
      <c r="AW114" s="2"/>
      <c r="AX114" s="2"/>
      <c r="AY114" s="2"/>
      <c r="AZ114" s="2">
        <v>0</v>
      </c>
      <c r="BA114">
        <v>25</v>
      </c>
      <c r="BB114" s="6">
        <f t="shared" si="6"/>
        <v>3.214695752009198E-2</v>
      </c>
      <c r="BC114" s="7">
        <f t="shared" si="7"/>
        <v>5.7120000000000228</v>
      </c>
    </row>
    <row r="115" spans="1:55" customFormat="1">
      <c r="A115" s="2" t="s">
        <v>168</v>
      </c>
      <c r="B115" s="2">
        <v>1120403</v>
      </c>
      <c r="C115" s="2">
        <v>7.28</v>
      </c>
      <c r="D115" s="2">
        <v>3.42</v>
      </c>
      <c r="E115" s="2">
        <v>11.5</v>
      </c>
      <c r="F115" s="2">
        <v>34.200000000000003</v>
      </c>
      <c r="G115" s="2">
        <v>100</v>
      </c>
      <c r="H115" s="2">
        <v>171</v>
      </c>
      <c r="I115" s="2"/>
      <c r="J115" s="2">
        <v>4.2</v>
      </c>
      <c r="K115" s="2">
        <v>12</v>
      </c>
      <c r="L115" s="2">
        <v>9</v>
      </c>
      <c r="M115" s="2">
        <v>72</v>
      </c>
      <c r="N115" s="2">
        <v>0.4</v>
      </c>
      <c r="O115" s="2"/>
      <c r="P115" s="2"/>
      <c r="Q115" s="2">
        <v>101</v>
      </c>
      <c r="R115" s="2">
        <v>69.400000000000006</v>
      </c>
      <c r="S115" s="2">
        <v>66.5</v>
      </c>
      <c r="T115" s="4">
        <f t="shared" si="4"/>
        <v>2.9000000000000057</v>
      </c>
      <c r="U115" s="2">
        <v>230</v>
      </c>
      <c r="V115" s="2">
        <v>62</v>
      </c>
      <c r="W115" s="2">
        <v>19</v>
      </c>
      <c r="X115" s="2"/>
      <c r="Y115" s="2">
        <v>2640</v>
      </c>
      <c r="Z115" s="2">
        <v>10.44</v>
      </c>
      <c r="AA115" s="2">
        <v>7.1</v>
      </c>
      <c r="AB115" s="2">
        <v>139</v>
      </c>
      <c r="AC115" s="2">
        <v>5.0999999999999996</v>
      </c>
      <c r="AD115" s="2"/>
      <c r="AE115" s="2">
        <v>8.6999999999999993</v>
      </c>
      <c r="AF115">
        <f t="shared" si="5"/>
        <v>33.059999999999995</v>
      </c>
      <c r="AG115" s="2">
        <v>3.8</v>
      </c>
      <c r="AH115" s="2">
        <f>VLOOKUP(A115,[1]HDLAB!$D$1:$BI$65536,58,0)</f>
        <v>0.69</v>
      </c>
      <c r="AI115" s="2">
        <f>VLOOKUP(A115,[2]HDLAB!$D$3:$BK$264,60,0)</f>
        <v>1.18</v>
      </c>
      <c r="AJ115" s="5">
        <f>VLOOKUP(A115,[2]HDLAB!$D$1:$CA$65536,76,0)</f>
        <v>1.4156991049384564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>
        <v>1.21</v>
      </c>
      <c r="AW115" s="2"/>
      <c r="AX115" s="2"/>
      <c r="AY115" s="2"/>
      <c r="AZ115" s="2">
        <v>0.75</v>
      </c>
      <c r="BA115">
        <v>50</v>
      </c>
      <c r="BB115" s="6">
        <f t="shared" si="6"/>
        <v>4.3609022556391062E-2</v>
      </c>
      <c r="BC115" s="7">
        <f t="shared" si="7"/>
        <v>12.093000000000025</v>
      </c>
    </row>
    <row r="116" spans="1:55" customFormat="1">
      <c r="A116" s="2" t="s">
        <v>169</v>
      </c>
      <c r="B116" s="2">
        <v>1120405</v>
      </c>
      <c r="C116" s="2">
        <v>5.93</v>
      </c>
      <c r="D116" s="2">
        <v>3.25</v>
      </c>
      <c r="E116" s="2">
        <v>10.4</v>
      </c>
      <c r="F116" s="2">
        <v>30.8</v>
      </c>
      <c r="G116" s="2">
        <v>94.8</v>
      </c>
      <c r="H116" s="2">
        <v>157</v>
      </c>
      <c r="I116" s="2"/>
      <c r="J116" s="2">
        <v>3.7</v>
      </c>
      <c r="K116" s="2">
        <v>12</v>
      </c>
      <c r="L116" s="2">
        <v>12</v>
      </c>
      <c r="M116" s="2">
        <v>82</v>
      </c>
      <c r="N116" s="2">
        <v>0.9</v>
      </c>
      <c r="O116" s="2"/>
      <c r="P116" s="2"/>
      <c r="Q116" s="2">
        <v>111</v>
      </c>
      <c r="R116" s="2">
        <v>53.7</v>
      </c>
      <c r="S116" s="2">
        <v>51.3</v>
      </c>
      <c r="T116" s="4">
        <f t="shared" si="4"/>
        <v>2.4000000000000057</v>
      </c>
      <c r="U116" s="2">
        <v>240</v>
      </c>
      <c r="V116" s="2">
        <v>97</v>
      </c>
      <c r="W116" s="2">
        <v>20</v>
      </c>
      <c r="X116" s="2"/>
      <c r="Y116" s="2">
        <v>2640</v>
      </c>
      <c r="Z116" s="2">
        <v>7.24</v>
      </c>
      <c r="AA116" s="2">
        <v>7.5</v>
      </c>
      <c r="AB116" s="2">
        <v>136</v>
      </c>
      <c r="AC116" s="2">
        <v>4.0999999999999996</v>
      </c>
      <c r="AD116" s="2"/>
      <c r="AE116" s="2">
        <v>9.5</v>
      </c>
      <c r="AF116">
        <f t="shared" si="5"/>
        <v>53.199999999999996</v>
      </c>
      <c r="AG116" s="2">
        <v>5.6</v>
      </c>
      <c r="AH116" s="2">
        <f>VLOOKUP(A116,[1]HDLAB!$D$1:$BI$65536,58,0)</f>
        <v>0.79</v>
      </c>
      <c r="AI116" s="2">
        <f>VLOOKUP(A116,[2]HDLAB!$D$3:$BK$264,60,0)</f>
        <v>1.58</v>
      </c>
      <c r="AJ116" s="5">
        <f>VLOOKUP(A116,[2]HDLAB!$D$1:$CA$65536,76,0)</f>
        <v>1.901007194510008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>
        <v>1.56</v>
      </c>
      <c r="AW116" s="2"/>
      <c r="AX116" s="2"/>
      <c r="AY116" s="2"/>
      <c r="AZ116" s="2">
        <v>0</v>
      </c>
      <c r="BA116">
        <v>0</v>
      </c>
      <c r="BB116" s="6">
        <f t="shared" si="6"/>
        <v>4.6783625730994267E-2</v>
      </c>
      <c r="BC116" s="7">
        <f t="shared" si="7"/>
        <v>9.7920000000000229</v>
      </c>
    </row>
    <row r="117" spans="1:55" customFormat="1">
      <c r="A117" s="2" t="s">
        <v>170</v>
      </c>
      <c r="B117" s="2">
        <v>1120406</v>
      </c>
      <c r="C117" s="2">
        <v>7.15</v>
      </c>
      <c r="D117" s="2">
        <v>4.8</v>
      </c>
      <c r="E117" s="2">
        <v>9.6999999999999993</v>
      </c>
      <c r="F117" s="2">
        <v>32.1</v>
      </c>
      <c r="G117" s="2">
        <v>66.900000000000006</v>
      </c>
      <c r="H117" s="2">
        <v>297</v>
      </c>
      <c r="I117" s="2"/>
      <c r="J117" s="2">
        <v>3.8</v>
      </c>
      <c r="K117" s="2">
        <v>12</v>
      </c>
      <c r="L117" s="2">
        <v>12</v>
      </c>
      <c r="M117" s="2">
        <v>134</v>
      </c>
      <c r="N117" s="2">
        <v>0.5</v>
      </c>
      <c r="O117" s="2"/>
      <c r="P117" s="2"/>
      <c r="Q117" s="2">
        <v>257</v>
      </c>
      <c r="R117" s="2">
        <v>100.5</v>
      </c>
      <c r="S117" s="2">
        <v>96.8</v>
      </c>
      <c r="T117" s="4">
        <f t="shared" si="4"/>
        <v>3.7000000000000028</v>
      </c>
      <c r="U117" s="2">
        <v>240</v>
      </c>
      <c r="V117" s="2">
        <v>71</v>
      </c>
      <c r="W117" s="2">
        <v>21</v>
      </c>
      <c r="X117" s="2"/>
      <c r="Y117" s="2">
        <v>2640</v>
      </c>
      <c r="Z117" s="2">
        <v>9.85</v>
      </c>
      <c r="AA117" s="2">
        <v>7.4</v>
      </c>
      <c r="AB117" s="2">
        <v>138</v>
      </c>
      <c r="AC117" s="2">
        <v>5.2</v>
      </c>
      <c r="AD117" s="2"/>
      <c r="AE117" s="2">
        <v>9.1999999999999993</v>
      </c>
      <c r="AF117">
        <f t="shared" si="5"/>
        <v>32.199999999999996</v>
      </c>
      <c r="AG117" s="2">
        <v>3.5</v>
      </c>
      <c r="AH117" s="2">
        <f>VLOOKUP(A117,[1]HDLAB!$D$1:$BI$65536,58,0)</f>
        <v>0.7</v>
      </c>
      <c r="AI117" s="2">
        <f>VLOOKUP(A117,[2]HDLAB!$D$3:$BK$264,60,0)</f>
        <v>1.22</v>
      </c>
      <c r="AJ117" s="5">
        <f>VLOOKUP(A117,[2]HDLAB!$D$1:$CA$65536,76,0)</f>
        <v>1.4459836831115813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>
        <v>1.03</v>
      </c>
      <c r="AW117" s="2"/>
      <c r="AX117" s="2"/>
      <c r="AY117" s="2"/>
      <c r="AZ117" s="2">
        <v>1.5</v>
      </c>
      <c r="BA117">
        <v>50</v>
      </c>
      <c r="BB117" s="6">
        <f t="shared" si="6"/>
        <v>3.8223140495867801E-2</v>
      </c>
      <c r="BC117" s="7">
        <f t="shared" si="7"/>
        <v>15.31800000000001</v>
      </c>
    </row>
    <row r="118" spans="1:55" customFormat="1">
      <c r="A118" s="2" t="s">
        <v>171</v>
      </c>
      <c r="B118" s="2">
        <v>1120406</v>
      </c>
      <c r="C118" s="2">
        <v>7.13</v>
      </c>
      <c r="D118" s="2">
        <v>3.52</v>
      </c>
      <c r="E118" s="2">
        <v>10.7</v>
      </c>
      <c r="F118" s="2">
        <v>32.4</v>
      </c>
      <c r="G118" s="2">
        <v>92</v>
      </c>
      <c r="H118" s="2">
        <v>200</v>
      </c>
      <c r="I118" s="2"/>
      <c r="J118" s="2">
        <v>3.9</v>
      </c>
      <c r="K118" s="2">
        <v>17</v>
      </c>
      <c r="L118" s="2">
        <v>10</v>
      </c>
      <c r="M118" s="2">
        <v>94</v>
      </c>
      <c r="N118" s="2">
        <v>0.5</v>
      </c>
      <c r="O118" s="2"/>
      <c r="P118" s="2"/>
      <c r="Q118" s="2">
        <v>99</v>
      </c>
      <c r="R118" s="2">
        <v>78.7</v>
      </c>
      <c r="S118" s="2">
        <v>76.8</v>
      </c>
      <c r="T118" s="4">
        <f t="shared" si="4"/>
        <v>1.9000000000000057</v>
      </c>
      <c r="U118" s="2">
        <v>240</v>
      </c>
      <c r="V118" s="2">
        <v>69</v>
      </c>
      <c r="W118" s="2">
        <v>20</v>
      </c>
      <c r="X118" s="2"/>
      <c r="Y118" s="2">
        <v>2640</v>
      </c>
      <c r="Z118" s="2">
        <v>8.0500000000000007</v>
      </c>
      <c r="AA118" s="2">
        <v>6.6</v>
      </c>
      <c r="AB118" s="2">
        <v>139</v>
      </c>
      <c r="AC118" s="2">
        <v>4.3</v>
      </c>
      <c r="AD118" s="2"/>
      <c r="AE118" s="2">
        <v>10.1</v>
      </c>
      <c r="AF118">
        <f t="shared" si="5"/>
        <v>53.529999999999994</v>
      </c>
      <c r="AG118" s="2">
        <v>5.3</v>
      </c>
      <c r="AH118" s="2">
        <f>VLOOKUP(A118,[1]HDLAB!$D$1:$BI$65536,58,0)</f>
        <v>0.71</v>
      </c>
      <c r="AI118" s="2">
        <f>VLOOKUP(A118,[2]HDLAB!$D$3:$BK$264,60,0)</f>
        <v>1.24</v>
      </c>
      <c r="AJ118" s="5">
        <f>VLOOKUP(A118,[2]HDLAB!$D$1:$CA$65536,76,0)</f>
        <v>1.4292177918430973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>
        <v>1.32</v>
      </c>
      <c r="AW118" s="2"/>
      <c r="AX118" s="2"/>
      <c r="AY118" s="2"/>
      <c r="AZ118" s="2">
        <v>1.5</v>
      </c>
      <c r="BA118">
        <v>50</v>
      </c>
      <c r="BB118" s="6">
        <f t="shared" si="6"/>
        <v>2.4739583333333409E-2</v>
      </c>
      <c r="BC118" s="7">
        <f t="shared" si="7"/>
        <v>7.9230000000000249</v>
      </c>
    </row>
    <row r="119" spans="1:55" customFormat="1">
      <c r="A119" s="2" t="s">
        <v>172</v>
      </c>
      <c r="B119" s="2">
        <v>1120404</v>
      </c>
      <c r="C119" s="2">
        <v>6.49</v>
      </c>
      <c r="D119" s="2">
        <v>3.24</v>
      </c>
      <c r="E119" s="2">
        <v>9.9</v>
      </c>
      <c r="F119" s="2">
        <v>29.6</v>
      </c>
      <c r="G119" s="2">
        <v>91.4</v>
      </c>
      <c r="H119" s="2">
        <v>252</v>
      </c>
      <c r="I119" s="2"/>
      <c r="J119" s="2">
        <v>3.4</v>
      </c>
      <c r="K119" s="2">
        <v>11</v>
      </c>
      <c r="L119" s="2">
        <v>9</v>
      </c>
      <c r="M119" s="2">
        <v>99</v>
      </c>
      <c r="N119" s="2">
        <v>0.4</v>
      </c>
      <c r="O119" s="2"/>
      <c r="P119" s="2"/>
      <c r="Q119" s="2"/>
      <c r="R119" s="2">
        <v>55.3</v>
      </c>
      <c r="S119" s="2">
        <v>53.5</v>
      </c>
      <c r="T119" s="4">
        <f t="shared" si="4"/>
        <v>1.7999999999999972</v>
      </c>
      <c r="U119" s="2">
        <v>240</v>
      </c>
      <c r="V119" s="2">
        <v>79</v>
      </c>
      <c r="W119" s="2">
        <v>17</v>
      </c>
      <c r="X119" s="2"/>
      <c r="Y119" s="2">
        <v>2640</v>
      </c>
      <c r="Z119" s="2">
        <v>7.76</v>
      </c>
      <c r="AA119" s="2">
        <v>8.1999999999999993</v>
      </c>
      <c r="AB119" s="2">
        <v>132</v>
      </c>
      <c r="AC119" s="2">
        <v>4.5999999999999996</v>
      </c>
      <c r="AD119" s="2"/>
      <c r="AE119" s="2">
        <v>9.9</v>
      </c>
      <c r="AF119">
        <f t="shared" si="5"/>
        <v>44.550000000000004</v>
      </c>
      <c r="AG119" s="2">
        <v>4.5</v>
      </c>
      <c r="AH119" s="2">
        <f>VLOOKUP(A119,[1]HDLAB!$D$1:$BI$65536,58,0)</f>
        <v>0.78</v>
      </c>
      <c r="AI119" s="2">
        <f>VLOOKUP(A119,[2]HDLAB!$D$3:$BK$264,60,0)</f>
        <v>1.54</v>
      </c>
      <c r="AJ119" s="5">
        <f>VLOOKUP(A119,[2]HDLAB!$D$1:$CA$65536,76,0)</f>
        <v>1.8064714276911928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>
        <v>1.42</v>
      </c>
      <c r="AW119" s="2"/>
      <c r="AX119" s="2"/>
      <c r="AY119" s="2"/>
      <c r="AZ119" s="2">
        <v>2.75</v>
      </c>
      <c r="BA119">
        <v>50</v>
      </c>
      <c r="BB119" s="6">
        <f t="shared" si="6"/>
        <v>3.3644859813084058E-2</v>
      </c>
      <c r="BC119" s="7">
        <f t="shared" si="7"/>
        <v>7.1279999999999886</v>
      </c>
    </row>
    <row r="120" spans="1:55" customFormat="1">
      <c r="A120" s="2" t="s">
        <v>173</v>
      </c>
      <c r="B120" s="2">
        <v>1120405</v>
      </c>
      <c r="C120" s="2">
        <v>5.99</v>
      </c>
      <c r="D120" s="2">
        <v>3.55</v>
      </c>
      <c r="E120" s="2">
        <v>11</v>
      </c>
      <c r="F120" s="2">
        <v>33.700000000000003</v>
      </c>
      <c r="G120" s="2">
        <v>94.9</v>
      </c>
      <c r="H120" s="2">
        <v>237</v>
      </c>
      <c r="I120" s="2"/>
      <c r="J120" s="2">
        <v>4.0999999999999996</v>
      </c>
      <c r="K120" s="2">
        <v>6</v>
      </c>
      <c r="L120" s="2">
        <v>8</v>
      </c>
      <c r="M120" s="2">
        <v>79</v>
      </c>
      <c r="N120" s="2">
        <v>0.7</v>
      </c>
      <c r="O120" s="2"/>
      <c r="P120" s="2"/>
      <c r="Q120" s="2">
        <v>78</v>
      </c>
      <c r="R120" s="2">
        <v>71.8</v>
      </c>
      <c r="S120" s="2">
        <v>69.75</v>
      </c>
      <c r="T120" s="4">
        <f t="shared" si="4"/>
        <v>2.0499999999999972</v>
      </c>
      <c r="U120" s="2">
        <v>225</v>
      </c>
      <c r="V120" s="2">
        <v>59</v>
      </c>
      <c r="W120" s="2">
        <v>15</v>
      </c>
      <c r="X120" s="2"/>
      <c r="Y120" s="2">
        <v>2640</v>
      </c>
      <c r="Z120" s="2">
        <v>8.32</v>
      </c>
      <c r="AA120" s="2">
        <v>4.5</v>
      </c>
      <c r="AB120" s="2">
        <v>139</v>
      </c>
      <c r="AC120" s="2">
        <v>4.5</v>
      </c>
      <c r="AD120" s="2"/>
      <c r="AE120" s="2">
        <v>8.5</v>
      </c>
      <c r="AF120">
        <f t="shared" si="5"/>
        <v>38.25</v>
      </c>
      <c r="AG120" s="2">
        <v>4.5</v>
      </c>
      <c r="AH120" s="2">
        <f>VLOOKUP(A120,[1]HDLAB!$D$1:$BI$65536,58,0)</f>
        <v>0.75</v>
      </c>
      <c r="AI120" s="2">
        <f>VLOOKUP(A120,[2]HDLAB!$D$3:$BK$264,60,0)</f>
        <v>1.37</v>
      </c>
      <c r="AJ120" s="5">
        <f>VLOOKUP(A120,[2]HDLAB!$D$1:$CA$65536,76,0)</f>
        <v>1.5864604651713585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>
        <v>1.26</v>
      </c>
      <c r="AW120" s="2"/>
      <c r="AX120" s="2"/>
      <c r="AY120" s="2"/>
      <c r="AZ120" s="2">
        <v>1.75</v>
      </c>
      <c r="BA120">
        <v>25</v>
      </c>
      <c r="BB120" s="6">
        <f t="shared" si="6"/>
        <v>2.939068100358419E-2</v>
      </c>
      <c r="BC120" s="7">
        <f t="shared" si="7"/>
        <v>8.5484999999999882</v>
      </c>
    </row>
    <row r="121" spans="1:55" customFormat="1">
      <c r="A121" s="2" t="s">
        <v>174</v>
      </c>
      <c r="B121" s="2">
        <v>1120406</v>
      </c>
      <c r="C121" s="2">
        <v>5.61</v>
      </c>
      <c r="D121" s="2">
        <v>3.58</v>
      </c>
      <c r="E121" s="2">
        <v>11</v>
      </c>
      <c r="F121" s="2">
        <v>33.299999999999997</v>
      </c>
      <c r="G121" s="2">
        <v>93</v>
      </c>
      <c r="H121" s="2">
        <v>196</v>
      </c>
      <c r="I121" s="2"/>
      <c r="J121" s="2">
        <v>3.9</v>
      </c>
      <c r="K121" s="2">
        <v>10</v>
      </c>
      <c r="L121" s="2">
        <v>11</v>
      </c>
      <c r="M121" s="2">
        <v>73</v>
      </c>
      <c r="N121" s="2">
        <v>0.5</v>
      </c>
      <c r="O121" s="2"/>
      <c r="P121" s="2"/>
      <c r="Q121" s="2">
        <v>181</v>
      </c>
      <c r="R121" s="2">
        <v>70.7</v>
      </c>
      <c r="S121" s="2">
        <v>69.400000000000006</v>
      </c>
      <c r="T121" s="4">
        <f t="shared" si="4"/>
        <v>1.2999999999999972</v>
      </c>
      <c r="U121" s="2">
        <v>230</v>
      </c>
      <c r="V121" s="2">
        <v>55</v>
      </c>
      <c r="W121" s="2">
        <v>15</v>
      </c>
      <c r="X121" s="2"/>
      <c r="Y121" s="2">
        <v>2640</v>
      </c>
      <c r="Z121" s="2">
        <v>7.82</v>
      </c>
      <c r="AA121" s="2">
        <v>6.1</v>
      </c>
      <c r="AB121" s="2">
        <v>140</v>
      </c>
      <c r="AC121" s="2">
        <v>4.9000000000000004</v>
      </c>
      <c r="AD121" s="2"/>
      <c r="AE121" s="2">
        <v>8.6999999999999993</v>
      </c>
      <c r="AF121">
        <f t="shared" si="5"/>
        <v>25.229999999999997</v>
      </c>
      <c r="AG121" s="2">
        <v>2.9</v>
      </c>
      <c r="AH121" s="2">
        <f>VLOOKUP(A121,[1]HDLAB!$D$1:$BI$65536,58,0)</f>
        <v>0.73</v>
      </c>
      <c r="AI121" s="2">
        <f>VLOOKUP(A121,[2]HDLAB!$D$3:$BK$264,60,0)</f>
        <v>1.3</v>
      </c>
      <c r="AJ121" s="5">
        <f>VLOOKUP(A121,[2]HDLAB!$D$1:$CA$65536,76,0)</f>
        <v>1.4755044061721352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>
        <v>1.29</v>
      </c>
      <c r="AW121" s="2"/>
      <c r="AX121" s="2"/>
      <c r="AY121" s="2"/>
      <c r="AZ121" s="2">
        <v>0</v>
      </c>
      <c r="BA121">
        <v>0</v>
      </c>
      <c r="BB121" s="6">
        <f t="shared" si="6"/>
        <v>1.8731988472622436E-2</v>
      </c>
      <c r="BC121" s="7">
        <f t="shared" si="7"/>
        <v>5.4599999999999884</v>
      </c>
    </row>
    <row r="122" spans="1:55" customFormat="1">
      <c r="A122" s="2" t="s">
        <v>175</v>
      </c>
      <c r="B122" s="2">
        <v>1120407</v>
      </c>
      <c r="C122" s="2">
        <v>6.73</v>
      </c>
      <c r="D122" s="2">
        <v>3.81</v>
      </c>
      <c r="E122" s="2">
        <v>11.5</v>
      </c>
      <c r="F122" s="2">
        <v>34.200000000000003</v>
      </c>
      <c r="G122" s="2">
        <v>89.8</v>
      </c>
      <c r="H122" s="2">
        <v>139</v>
      </c>
      <c r="I122" s="2"/>
      <c r="J122" s="2">
        <v>4.3</v>
      </c>
      <c r="K122" s="2">
        <v>25</v>
      </c>
      <c r="L122" s="2">
        <v>22</v>
      </c>
      <c r="M122" s="2">
        <v>81</v>
      </c>
      <c r="N122" s="2">
        <v>0.6</v>
      </c>
      <c r="O122" s="2"/>
      <c r="P122" s="2"/>
      <c r="Q122" s="2"/>
      <c r="R122" s="2">
        <v>44.55</v>
      </c>
      <c r="S122" s="2">
        <v>43.55</v>
      </c>
      <c r="T122" s="4">
        <f t="shared" si="4"/>
        <v>1</v>
      </c>
      <c r="U122" s="2">
        <v>240</v>
      </c>
      <c r="V122" s="2">
        <v>125</v>
      </c>
      <c r="W122" s="2">
        <v>24</v>
      </c>
      <c r="X122" s="2"/>
      <c r="Y122" s="2">
        <v>2640</v>
      </c>
      <c r="Z122" s="2">
        <v>13.6</v>
      </c>
      <c r="AA122" s="2">
        <v>11</v>
      </c>
      <c r="AB122" s="2">
        <v>135</v>
      </c>
      <c r="AC122" s="2">
        <v>4.9000000000000004</v>
      </c>
      <c r="AD122" s="2"/>
      <c r="AE122" s="2">
        <v>9.3000000000000007</v>
      </c>
      <c r="AF122">
        <f t="shared" si="5"/>
        <v>53.010000000000005</v>
      </c>
      <c r="AG122" s="2">
        <v>5.7</v>
      </c>
      <c r="AH122" s="2">
        <f>VLOOKUP(A122,[1]HDLAB!$D$1:$BI$65536,58,0)</f>
        <v>0.81</v>
      </c>
      <c r="AI122" s="2">
        <f>VLOOKUP(A122,[2]HDLAB!$D$3:$BK$264,60,0)</f>
        <v>1.65</v>
      </c>
      <c r="AJ122" s="5">
        <f>VLOOKUP(A122,[2]HDLAB!$D$1:$CA$65536,76,0)</f>
        <v>1.9089993741960714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>
        <v>1.53</v>
      </c>
      <c r="AW122" s="2"/>
      <c r="AX122" s="2"/>
      <c r="AY122" s="2"/>
      <c r="AZ122" s="2">
        <v>0</v>
      </c>
      <c r="BA122">
        <v>25</v>
      </c>
      <c r="BB122" s="6">
        <f t="shared" si="6"/>
        <v>2.2962112514351322E-2</v>
      </c>
      <c r="BC122" s="7">
        <f t="shared" si="7"/>
        <v>4.05</v>
      </c>
    </row>
    <row r="123" spans="1:55" customFormat="1">
      <c r="A123" s="2" t="s">
        <v>176</v>
      </c>
      <c r="B123" s="2">
        <v>1120406</v>
      </c>
      <c r="C123" s="2">
        <v>7.12</v>
      </c>
      <c r="D123" s="2">
        <v>3.63</v>
      </c>
      <c r="E123" s="2">
        <v>11.3</v>
      </c>
      <c r="F123" s="2">
        <v>32.799999999999997</v>
      </c>
      <c r="G123" s="2">
        <v>90.4</v>
      </c>
      <c r="H123" s="2">
        <v>184</v>
      </c>
      <c r="I123" s="2"/>
      <c r="J123" s="2">
        <v>3.9</v>
      </c>
      <c r="K123" s="2">
        <v>9</v>
      </c>
      <c r="L123" s="2">
        <v>9</v>
      </c>
      <c r="M123" s="2">
        <v>75</v>
      </c>
      <c r="N123" s="2">
        <v>0.7</v>
      </c>
      <c r="O123" s="2"/>
      <c r="P123" s="2"/>
      <c r="Q123" s="2">
        <v>106</v>
      </c>
      <c r="R123" s="2">
        <v>65.7</v>
      </c>
      <c r="S123" s="2">
        <v>63.6</v>
      </c>
      <c r="T123" s="4">
        <f t="shared" si="4"/>
        <v>2.1000000000000014</v>
      </c>
      <c r="U123" s="2">
        <v>240</v>
      </c>
      <c r="V123" s="2">
        <v>61</v>
      </c>
      <c r="W123" s="2">
        <v>16</v>
      </c>
      <c r="X123" s="2"/>
      <c r="Y123" s="2">
        <v>2640</v>
      </c>
      <c r="Z123" s="2">
        <v>9.1199999999999992</v>
      </c>
      <c r="AA123" s="2">
        <v>5.9</v>
      </c>
      <c r="AB123" s="2">
        <v>142</v>
      </c>
      <c r="AC123" s="2">
        <v>4.4000000000000004</v>
      </c>
      <c r="AD123" s="2"/>
      <c r="AE123" s="2">
        <v>10</v>
      </c>
      <c r="AF123">
        <f t="shared" si="5"/>
        <v>57</v>
      </c>
      <c r="AG123" s="2">
        <v>5.7</v>
      </c>
      <c r="AH123" s="2">
        <f>VLOOKUP(A123,[1]HDLAB!$D$1:$BI$65536,58,0)</f>
        <v>0.74</v>
      </c>
      <c r="AI123" s="2">
        <f>VLOOKUP(A123,[2]HDLAB!$D$3:$BK$264,60,0)</f>
        <v>1.34</v>
      </c>
      <c r="AJ123" s="5">
        <f>VLOOKUP(A123,[2]HDLAB!$D$1:$CA$65536,76,0)</f>
        <v>1.5701568956381131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>
        <v>1.46</v>
      </c>
      <c r="AW123" s="2"/>
      <c r="AX123" s="2"/>
      <c r="AY123" s="2"/>
      <c r="AZ123" s="2">
        <v>0</v>
      </c>
      <c r="BA123">
        <v>50</v>
      </c>
      <c r="BB123" s="6">
        <f t="shared" si="6"/>
        <v>3.3018867924528322E-2</v>
      </c>
      <c r="BC123" s="7">
        <f t="shared" si="7"/>
        <v>8.9460000000000051</v>
      </c>
    </row>
    <row r="124" spans="1:55" customFormat="1">
      <c r="A124" s="2" t="s">
        <v>177</v>
      </c>
      <c r="B124" s="2">
        <v>1120411</v>
      </c>
      <c r="C124" s="2">
        <v>9.5500000000000007</v>
      </c>
      <c r="D124" s="2">
        <v>3.02</v>
      </c>
      <c r="E124" s="2">
        <v>9.6999999999999993</v>
      </c>
      <c r="F124" s="2">
        <v>28.5</v>
      </c>
      <c r="G124" s="2">
        <v>94.4</v>
      </c>
      <c r="H124" s="2">
        <v>138</v>
      </c>
      <c r="I124" s="2"/>
      <c r="J124" s="2">
        <v>3.6</v>
      </c>
      <c r="K124" s="2">
        <v>16</v>
      </c>
      <c r="L124" s="2">
        <v>6</v>
      </c>
      <c r="M124" s="2">
        <v>91</v>
      </c>
      <c r="N124" s="2">
        <v>0.9</v>
      </c>
      <c r="O124" s="2"/>
      <c r="P124" s="2"/>
      <c r="Q124" s="2"/>
      <c r="R124" s="2">
        <v>60.2</v>
      </c>
      <c r="S124" s="2">
        <v>58.1</v>
      </c>
      <c r="T124" s="4">
        <f t="shared" si="4"/>
        <v>2.1000000000000014</v>
      </c>
      <c r="U124" s="2">
        <v>240</v>
      </c>
      <c r="V124" s="2">
        <v>77</v>
      </c>
      <c r="W124" s="2">
        <v>16</v>
      </c>
      <c r="X124" s="2"/>
      <c r="Y124" s="2">
        <v>2640</v>
      </c>
      <c r="Z124" s="2">
        <v>8.27</v>
      </c>
      <c r="AA124" s="2">
        <v>6.6</v>
      </c>
      <c r="AB124" s="2">
        <v>136</v>
      </c>
      <c r="AC124" s="2">
        <v>3.8</v>
      </c>
      <c r="AD124" s="2"/>
      <c r="AE124" s="2">
        <v>8.3000000000000007</v>
      </c>
      <c r="AF124">
        <f t="shared" si="5"/>
        <v>22.410000000000004</v>
      </c>
      <c r="AG124" s="2">
        <v>2.7</v>
      </c>
      <c r="AH124" s="2">
        <f>VLOOKUP(A124,[1]HDLAB!$D$1:$BI$65536,58,0)</f>
        <v>0</v>
      </c>
      <c r="AI124" s="2">
        <f>VLOOKUP(A124,[2]HDLAB!$D$3:$BK$264,60,0)</f>
        <v>0</v>
      </c>
      <c r="AJ124" s="5">
        <f>VLOOKUP(A124,[2]HDLAB!$D$1:$CA$65536,76,0)</f>
        <v>1.8567439661968264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>
        <v>1.61</v>
      </c>
      <c r="AW124" s="2"/>
      <c r="AX124" s="2"/>
      <c r="AY124" s="2"/>
      <c r="AZ124" s="2">
        <v>0</v>
      </c>
      <c r="BA124">
        <v>12.5</v>
      </c>
      <c r="BB124" s="6">
        <f t="shared" si="6"/>
        <v>3.6144578313253038E-2</v>
      </c>
      <c r="BC124" s="7">
        <f t="shared" si="7"/>
        <v>8.5680000000000067</v>
      </c>
    </row>
    <row r="125" spans="1:55" customFormat="1">
      <c r="A125" s="2" t="s">
        <v>178</v>
      </c>
      <c r="B125" s="2">
        <v>1120406</v>
      </c>
      <c r="C125" s="2">
        <v>6.94</v>
      </c>
      <c r="D125" s="2">
        <v>3.42</v>
      </c>
      <c r="E125" s="2">
        <v>11.1</v>
      </c>
      <c r="F125" s="2">
        <v>32.799999999999997</v>
      </c>
      <c r="G125" s="2">
        <v>95.9</v>
      </c>
      <c r="H125" s="2">
        <v>223</v>
      </c>
      <c r="I125" s="2"/>
      <c r="J125" s="2">
        <v>4.2</v>
      </c>
      <c r="K125" s="2">
        <v>34</v>
      </c>
      <c r="L125" s="2">
        <v>31</v>
      </c>
      <c r="M125" s="2">
        <v>140</v>
      </c>
      <c r="N125" s="2">
        <v>0.7</v>
      </c>
      <c r="O125" s="2"/>
      <c r="P125" s="2"/>
      <c r="Q125" s="2">
        <v>198</v>
      </c>
      <c r="R125" s="2">
        <v>59.2</v>
      </c>
      <c r="S125" s="2">
        <v>55.7</v>
      </c>
      <c r="T125" s="4">
        <f t="shared" si="4"/>
        <v>3.5</v>
      </c>
      <c r="U125" s="2">
        <v>240</v>
      </c>
      <c r="V125" s="2">
        <v>83</v>
      </c>
      <c r="W125" s="2">
        <v>21</v>
      </c>
      <c r="X125" s="2"/>
      <c r="Y125" s="2">
        <v>2640</v>
      </c>
      <c r="Z125" s="2">
        <v>7.7</v>
      </c>
      <c r="AA125" s="2">
        <v>6.9</v>
      </c>
      <c r="AB125" s="2">
        <v>135</v>
      </c>
      <c r="AC125" s="2">
        <v>5.9</v>
      </c>
      <c r="AD125" s="2"/>
      <c r="AE125" s="2">
        <v>8.4</v>
      </c>
      <c r="AF125">
        <f t="shared" si="5"/>
        <v>20.16</v>
      </c>
      <c r="AG125" s="2">
        <v>2.4</v>
      </c>
      <c r="AH125" s="2">
        <f>VLOOKUP(A125,[1]HDLAB!$D$1:$BI$65536,58,0)</f>
        <v>0.75</v>
      </c>
      <c r="AI125" s="2">
        <f>VLOOKUP(A125,[2]HDLAB!$D$3:$BK$264,60,0)</f>
        <v>1.37</v>
      </c>
      <c r="AJ125" s="5">
        <f>VLOOKUP(A125,[2]HDLAB!$D$1:$CA$65536,76,0)</f>
        <v>1.70524008036736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>
        <v>1.65</v>
      </c>
      <c r="AW125" s="2"/>
      <c r="AX125" s="2"/>
      <c r="AY125" s="2"/>
      <c r="AZ125" s="2">
        <v>0</v>
      </c>
      <c r="BA125">
        <v>12.5</v>
      </c>
      <c r="BB125" s="6">
        <f t="shared" si="6"/>
        <v>6.283662477558348E-2</v>
      </c>
      <c r="BC125" s="7">
        <f t="shared" si="7"/>
        <v>14.175000000000001</v>
      </c>
    </row>
    <row r="126" spans="1:55" customFormat="1">
      <c r="A126" s="2" t="s">
        <v>179</v>
      </c>
      <c r="B126" s="2">
        <v>1120406</v>
      </c>
      <c r="C126" s="2">
        <v>5.29</v>
      </c>
      <c r="D126" s="2">
        <v>3.11</v>
      </c>
      <c r="E126" s="2">
        <v>10</v>
      </c>
      <c r="F126" s="2">
        <v>29.2</v>
      </c>
      <c r="G126" s="2">
        <v>93.9</v>
      </c>
      <c r="H126" s="2">
        <v>138</v>
      </c>
      <c r="I126" s="2"/>
      <c r="J126" s="2">
        <v>4.2</v>
      </c>
      <c r="K126" s="2">
        <v>15</v>
      </c>
      <c r="L126" s="2">
        <v>16</v>
      </c>
      <c r="M126" s="2">
        <v>76</v>
      </c>
      <c r="N126" s="2">
        <v>0.7</v>
      </c>
      <c r="O126" s="2"/>
      <c r="P126" s="2"/>
      <c r="Q126" s="2">
        <v>240</v>
      </c>
      <c r="R126" s="2">
        <v>77.05</v>
      </c>
      <c r="S126" s="2">
        <v>72.5</v>
      </c>
      <c r="T126" s="4">
        <f t="shared" si="4"/>
        <v>4.5499999999999972</v>
      </c>
      <c r="U126" s="2">
        <v>240</v>
      </c>
      <c r="V126" s="2">
        <v>84</v>
      </c>
      <c r="W126" s="2">
        <v>23</v>
      </c>
      <c r="X126" s="2"/>
      <c r="Y126" s="2">
        <v>2640</v>
      </c>
      <c r="Z126" s="2">
        <v>11.94</v>
      </c>
      <c r="AA126" s="2">
        <v>8.4</v>
      </c>
      <c r="AB126" s="2">
        <v>139</v>
      </c>
      <c r="AC126" s="2">
        <v>5</v>
      </c>
      <c r="AD126" s="2"/>
      <c r="AE126" s="2">
        <v>9.8000000000000007</v>
      </c>
      <c r="AF126">
        <f t="shared" si="5"/>
        <v>71.540000000000006</v>
      </c>
      <c r="AG126" s="2">
        <v>7.3</v>
      </c>
      <c r="AH126" s="2">
        <f>VLOOKUP(A126,[1]HDLAB!$D$1:$BI$65536,58,0)</f>
        <v>0.73</v>
      </c>
      <c r="AI126" s="2">
        <f>VLOOKUP(A126,[2]HDLAB!$D$3:$BK$264,60,0)</f>
        <v>1.3</v>
      </c>
      <c r="AJ126" s="5">
        <f>VLOOKUP(A126,[2]HDLAB!$D$1:$CA$65536,76,0)</f>
        <v>1.6104957590386371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>
        <v>1.35</v>
      </c>
      <c r="AW126" s="2"/>
      <c r="AX126" s="2"/>
      <c r="AY126" s="2"/>
      <c r="AZ126" s="2">
        <v>0.75</v>
      </c>
      <c r="BA126">
        <v>0</v>
      </c>
      <c r="BB126" s="6">
        <f t="shared" si="6"/>
        <v>6.275862068965514E-2</v>
      </c>
      <c r="BC126" s="7">
        <f t="shared" si="7"/>
        <v>18.973499999999987</v>
      </c>
    </row>
    <row r="127" spans="1:55" customFormat="1">
      <c r="A127" s="2" t="s">
        <v>180</v>
      </c>
      <c r="B127" s="2">
        <v>1120406</v>
      </c>
      <c r="C127" s="2">
        <v>5.07</v>
      </c>
      <c r="D127" s="2">
        <v>3.71</v>
      </c>
      <c r="E127" s="2">
        <v>10.9</v>
      </c>
      <c r="F127" s="2">
        <v>31.6</v>
      </c>
      <c r="G127" s="2">
        <v>85.2</v>
      </c>
      <c r="H127" s="2">
        <v>169</v>
      </c>
      <c r="I127" s="2"/>
      <c r="J127" s="2">
        <v>4.3</v>
      </c>
      <c r="K127" s="2">
        <v>18</v>
      </c>
      <c r="L127" s="2">
        <v>12</v>
      </c>
      <c r="M127" s="2">
        <v>69</v>
      </c>
      <c r="N127" s="2">
        <v>0.8</v>
      </c>
      <c r="O127" s="2"/>
      <c r="P127" s="2"/>
      <c r="Q127" s="2"/>
      <c r="R127" s="2">
        <v>58.2</v>
      </c>
      <c r="S127" s="2">
        <v>55.4</v>
      </c>
      <c r="T127" s="4">
        <f t="shared" si="4"/>
        <v>2.8000000000000043</v>
      </c>
      <c r="U127" s="2">
        <v>240</v>
      </c>
      <c r="V127" s="2">
        <v>77</v>
      </c>
      <c r="W127" s="2">
        <v>16</v>
      </c>
      <c r="X127" s="2"/>
      <c r="Y127" s="2">
        <v>2640</v>
      </c>
      <c r="Z127" s="2">
        <v>9.89</v>
      </c>
      <c r="AA127" s="2">
        <v>7</v>
      </c>
      <c r="AB127" s="2">
        <v>137</v>
      </c>
      <c r="AC127" s="2">
        <v>4.2</v>
      </c>
      <c r="AD127" s="2"/>
      <c r="AE127" s="2">
        <v>8.9</v>
      </c>
      <c r="AF127">
        <f t="shared" si="5"/>
        <v>37.380000000000003</v>
      </c>
      <c r="AG127" s="2">
        <v>4.2</v>
      </c>
      <c r="AH127" s="2">
        <f>VLOOKUP(A127,[1]HDLAB!$D$1:$BI$65536,58,0)</f>
        <v>0.79</v>
      </c>
      <c r="AI127" s="2">
        <f>VLOOKUP(A127,[2]HDLAB!$D$3:$BK$264,60,0)</f>
        <v>1.57</v>
      </c>
      <c r="AJ127" s="5">
        <f>VLOOKUP(A127,[2]HDLAB!$D$1:$CA$65536,76,0)</f>
        <v>1.9038612176114116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>
        <v>1.58</v>
      </c>
      <c r="AW127" s="2"/>
      <c r="AX127" s="2"/>
      <c r="AY127" s="2"/>
      <c r="AZ127" s="2">
        <v>0.75</v>
      </c>
      <c r="BA127">
        <v>50</v>
      </c>
      <c r="BB127" s="6">
        <f t="shared" si="6"/>
        <v>5.0541516245487444E-2</v>
      </c>
      <c r="BC127" s="7">
        <f t="shared" si="7"/>
        <v>11.508000000000017</v>
      </c>
    </row>
    <row r="128" spans="1:55" customFormat="1">
      <c r="A128" s="2" t="s">
        <v>181</v>
      </c>
      <c r="B128" s="2">
        <v>1120405</v>
      </c>
      <c r="C128" s="2">
        <v>6.62</v>
      </c>
      <c r="D128" s="2">
        <v>2.38</v>
      </c>
      <c r="E128" s="2">
        <v>6.8</v>
      </c>
      <c r="F128" s="2">
        <v>21.3</v>
      </c>
      <c r="G128" s="2">
        <v>89.5</v>
      </c>
      <c r="H128" s="2">
        <v>272</v>
      </c>
      <c r="I128" s="2"/>
      <c r="J128" s="2">
        <v>3.5</v>
      </c>
      <c r="K128" s="2">
        <v>13</v>
      </c>
      <c r="L128" s="2">
        <v>22</v>
      </c>
      <c r="M128" s="2">
        <v>56</v>
      </c>
      <c r="N128" s="2">
        <v>0.4</v>
      </c>
      <c r="O128" s="2"/>
      <c r="P128" s="2"/>
      <c r="Q128" s="2">
        <v>150</v>
      </c>
      <c r="R128" s="2">
        <v>68.5</v>
      </c>
      <c r="S128" s="2">
        <v>66.2</v>
      </c>
      <c r="T128" s="4">
        <f t="shared" si="4"/>
        <v>2.2999999999999972</v>
      </c>
      <c r="U128" s="2">
        <v>240</v>
      </c>
      <c r="V128" s="2">
        <v>82</v>
      </c>
      <c r="W128" s="2">
        <v>27</v>
      </c>
      <c r="X128" s="2"/>
      <c r="Y128" s="2">
        <v>2640</v>
      </c>
      <c r="Z128" s="2">
        <v>9.7200000000000006</v>
      </c>
      <c r="AA128" s="2">
        <v>8</v>
      </c>
      <c r="AB128" s="2">
        <v>133</v>
      </c>
      <c r="AC128" s="2">
        <v>4.4000000000000004</v>
      </c>
      <c r="AD128" s="2"/>
      <c r="AE128" s="2">
        <v>8</v>
      </c>
      <c r="AF128">
        <f t="shared" si="5"/>
        <v>49.6</v>
      </c>
      <c r="AG128" s="2">
        <v>6.2</v>
      </c>
      <c r="AH128" s="2">
        <f>VLOOKUP(A128,[1]HDLAB!$D$1:$BI$65536,58,0)</f>
        <v>0.67</v>
      </c>
      <c r="AI128" s="2">
        <f>VLOOKUP(A128,[2]HDLAB!$D$3:$BK$264,60,0)</f>
        <v>1.1100000000000001</v>
      </c>
      <c r="AJ128" s="5">
        <f>VLOOKUP(A128,[2]HDLAB!$D$1:$CA$65536,76,0)</f>
        <v>1.3120535929509725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>
        <v>1.2</v>
      </c>
      <c r="AW128" s="2"/>
      <c r="AX128" s="2"/>
      <c r="AY128" s="2"/>
      <c r="AZ128" s="2">
        <v>0</v>
      </c>
      <c r="BA128">
        <v>50</v>
      </c>
      <c r="BB128" s="6">
        <f t="shared" si="6"/>
        <v>3.4743202416918383E-2</v>
      </c>
      <c r="BC128" s="7">
        <f t="shared" si="7"/>
        <v>9.1769999999999889</v>
      </c>
    </row>
    <row r="129" spans="1:55" customFormat="1">
      <c r="A129" s="2" t="s">
        <v>182</v>
      </c>
      <c r="B129" s="2">
        <v>1120404</v>
      </c>
      <c r="C129" s="2">
        <v>9.65</v>
      </c>
      <c r="D129" s="2">
        <v>3.39</v>
      </c>
      <c r="E129" s="2">
        <v>9.6999999999999993</v>
      </c>
      <c r="F129" s="2">
        <v>29.9</v>
      </c>
      <c r="G129" s="2">
        <v>88.2</v>
      </c>
      <c r="H129" s="2">
        <v>120</v>
      </c>
      <c r="I129" s="2"/>
      <c r="J129" s="2">
        <v>3.9</v>
      </c>
      <c r="K129" s="2">
        <v>5</v>
      </c>
      <c r="L129" s="2">
        <v>5</v>
      </c>
      <c r="M129" s="2">
        <v>98</v>
      </c>
      <c r="N129" s="2">
        <v>0.5</v>
      </c>
      <c r="O129" s="2"/>
      <c r="P129" s="2"/>
      <c r="Q129" s="2">
        <v>129</v>
      </c>
      <c r="R129" s="2">
        <v>60.2</v>
      </c>
      <c r="S129" s="2">
        <v>58.65</v>
      </c>
      <c r="T129" s="4">
        <f t="shared" si="4"/>
        <v>1.5500000000000043</v>
      </c>
      <c r="U129" s="2">
        <v>240</v>
      </c>
      <c r="V129" s="2">
        <v>72</v>
      </c>
      <c r="W129" s="2">
        <v>14</v>
      </c>
      <c r="X129" s="2"/>
      <c r="Y129" s="2">
        <v>2640</v>
      </c>
      <c r="Z129" s="2">
        <v>6.96</v>
      </c>
      <c r="AA129" s="2">
        <v>6.4</v>
      </c>
      <c r="AB129" s="2">
        <v>140</v>
      </c>
      <c r="AC129" s="2">
        <v>4.2</v>
      </c>
      <c r="AD129" s="2"/>
      <c r="AE129" s="2">
        <v>8.5</v>
      </c>
      <c r="AF129">
        <f t="shared" si="5"/>
        <v>44.2</v>
      </c>
      <c r="AG129" s="2">
        <v>5.2</v>
      </c>
      <c r="AH129" s="2">
        <f>VLOOKUP(A129,[1]HDLAB!$D$1:$BI$65536,58,0)</f>
        <v>0.81</v>
      </c>
      <c r="AI129" s="2">
        <f>VLOOKUP(A129,[2]HDLAB!$D$3:$BK$264,60,0)</f>
        <v>1.64</v>
      </c>
      <c r="AJ129" s="5">
        <f>VLOOKUP(A129,[2]HDLAB!$D$1:$CA$65536,76,0)</f>
        <v>1.9051453692718705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>
        <v>1.63</v>
      </c>
      <c r="AW129" s="2"/>
      <c r="AX129" s="2"/>
      <c r="AY129" s="2"/>
      <c r="AZ129" s="2">
        <v>0</v>
      </c>
      <c r="BA129">
        <v>25</v>
      </c>
      <c r="BB129" s="6">
        <f t="shared" si="6"/>
        <v>2.6427962489343638E-2</v>
      </c>
      <c r="BC129" s="7">
        <f t="shared" si="7"/>
        <v>6.5100000000000184</v>
      </c>
    </row>
    <row r="130" spans="1:55" customFormat="1">
      <c r="A130" s="2" t="s">
        <v>183</v>
      </c>
      <c r="B130" s="2">
        <v>1120405</v>
      </c>
      <c r="C130" s="2">
        <v>4.87</v>
      </c>
      <c r="D130" s="2">
        <v>2.38</v>
      </c>
      <c r="E130" s="2">
        <v>5</v>
      </c>
      <c r="F130" s="2">
        <v>15.4</v>
      </c>
      <c r="G130" s="2">
        <v>64.7</v>
      </c>
      <c r="H130" s="2">
        <v>121</v>
      </c>
      <c r="I130" s="2"/>
      <c r="J130" s="2">
        <v>4.0999999999999996</v>
      </c>
      <c r="K130" s="2">
        <v>11</v>
      </c>
      <c r="L130" s="2">
        <v>12</v>
      </c>
      <c r="M130" s="2">
        <v>56</v>
      </c>
      <c r="N130" s="2">
        <v>1</v>
      </c>
      <c r="O130" s="2"/>
      <c r="P130" s="2"/>
      <c r="Q130" s="2">
        <v>135</v>
      </c>
      <c r="R130" s="2">
        <v>65.099999999999994</v>
      </c>
      <c r="S130" s="2">
        <v>62.35</v>
      </c>
      <c r="T130" s="4">
        <f t="shared" si="4"/>
        <v>2.7499999999999929</v>
      </c>
      <c r="U130" s="2">
        <v>230</v>
      </c>
      <c r="V130" s="2">
        <v>80</v>
      </c>
      <c r="W130" s="2">
        <v>22</v>
      </c>
      <c r="X130" s="2"/>
      <c r="Y130" s="2">
        <v>2640</v>
      </c>
      <c r="Z130" s="2">
        <v>7.86</v>
      </c>
      <c r="AA130" s="2">
        <v>9</v>
      </c>
      <c r="AB130" s="2">
        <v>136</v>
      </c>
      <c r="AC130" s="2">
        <v>4.3</v>
      </c>
      <c r="AD130" s="2"/>
      <c r="AE130" s="2">
        <v>8.9</v>
      </c>
      <c r="AF130">
        <f t="shared" si="5"/>
        <v>45.39</v>
      </c>
      <c r="AG130" s="2">
        <v>5.0999999999999996</v>
      </c>
      <c r="AH130" s="2">
        <f>VLOOKUP(A130,[1]HDLAB!$D$1:$BI$65536,58,0)</f>
        <v>0.73</v>
      </c>
      <c r="AI130" s="2">
        <f>VLOOKUP(A130,[2]HDLAB!$D$3:$BK$264,60,0)</f>
        <v>1.29</v>
      </c>
      <c r="AJ130" s="5">
        <f>VLOOKUP(A130,[2]HDLAB!$D$1:$CA$65536,76,0)</f>
        <v>1.5430842628765928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>
        <v>1.5</v>
      </c>
      <c r="AW130" s="2"/>
      <c r="AX130" s="2"/>
      <c r="AY130" s="2"/>
      <c r="AZ130" s="2">
        <v>0</v>
      </c>
      <c r="BA130">
        <v>0</v>
      </c>
      <c r="BB130" s="6">
        <f t="shared" si="6"/>
        <v>4.4105854049719215E-2</v>
      </c>
      <c r="BC130" s="7">
        <f t="shared" si="7"/>
        <v>11.21999999999997</v>
      </c>
    </row>
    <row r="131" spans="1:55" customFormat="1">
      <c r="A131" s="2" t="s">
        <v>184</v>
      </c>
      <c r="B131" s="2">
        <v>1120405</v>
      </c>
      <c r="C131" s="2">
        <v>7.93</v>
      </c>
      <c r="D131" s="2">
        <v>3.5</v>
      </c>
      <c r="E131" s="2">
        <v>10.9</v>
      </c>
      <c r="F131" s="2">
        <v>32.4</v>
      </c>
      <c r="G131" s="2">
        <v>92.6</v>
      </c>
      <c r="H131" s="2">
        <v>243</v>
      </c>
      <c r="I131" s="2"/>
      <c r="J131" s="2">
        <v>4.2</v>
      </c>
      <c r="K131" s="2">
        <v>24</v>
      </c>
      <c r="L131" s="2">
        <v>19</v>
      </c>
      <c r="M131" s="2">
        <v>69</v>
      </c>
      <c r="N131" s="2">
        <v>0.7</v>
      </c>
      <c r="O131" s="2"/>
      <c r="P131" s="2"/>
      <c r="Q131" s="2">
        <v>128</v>
      </c>
      <c r="R131" s="2">
        <v>72.2</v>
      </c>
      <c r="S131" s="2">
        <v>69.900000000000006</v>
      </c>
      <c r="T131" s="4">
        <f t="shared" ref="T131:T194" si="8">R131-S131</f>
        <v>2.2999999999999972</v>
      </c>
      <c r="U131" s="2">
        <v>240</v>
      </c>
      <c r="V131" s="2">
        <v>82</v>
      </c>
      <c r="W131" s="2">
        <v>20</v>
      </c>
      <c r="X131" s="2"/>
      <c r="Y131" s="2">
        <v>2640</v>
      </c>
      <c r="Z131" s="2">
        <v>8.5399999999999991</v>
      </c>
      <c r="AA131" s="2">
        <v>9</v>
      </c>
      <c r="AB131" s="2">
        <v>138</v>
      </c>
      <c r="AC131" s="2">
        <v>5</v>
      </c>
      <c r="AD131" s="2"/>
      <c r="AE131" s="2">
        <v>9.9</v>
      </c>
      <c r="AF131">
        <f t="shared" ref="AF131:AF194" si="9">AE131*AG131</f>
        <v>34.65</v>
      </c>
      <c r="AG131" s="2">
        <v>3.5</v>
      </c>
      <c r="AH131" s="2">
        <f>VLOOKUP(A131,[1]HDLAB!$D$1:$BI$65536,58,0)</f>
        <v>0.76</v>
      </c>
      <c r="AI131" s="2">
        <f>VLOOKUP(A131,[2]HDLAB!$D$3:$BK$264,60,0)</f>
        <v>1.41</v>
      </c>
      <c r="AJ131" s="5">
        <f>VLOOKUP(A131,[2]HDLAB!$D$1:$CA$65536,76,0)</f>
        <v>1.6551569911501194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>
        <v>1.5</v>
      </c>
      <c r="AW131" s="2"/>
      <c r="AX131" s="2"/>
      <c r="AY131" s="2"/>
      <c r="AZ131" s="2">
        <v>0.75</v>
      </c>
      <c r="BA131">
        <v>12.5</v>
      </c>
      <c r="BB131" s="6">
        <f t="shared" ref="BB131:BB194" si="10">T131/S131</f>
        <v>3.2904148783977065E-2</v>
      </c>
      <c r="BC131" s="7">
        <f t="shared" ref="BC131:BC194" si="11">(T131*AB131*6)/(2*100)</f>
        <v>9.5219999999999896</v>
      </c>
    </row>
    <row r="132" spans="1:55" customFormat="1">
      <c r="A132" s="2" t="s">
        <v>185</v>
      </c>
      <c r="B132" s="2">
        <v>1120405</v>
      </c>
      <c r="C132" s="2">
        <v>8.4600000000000009</v>
      </c>
      <c r="D132" s="2">
        <v>3.33</v>
      </c>
      <c r="E132" s="2">
        <v>10.199999999999999</v>
      </c>
      <c r="F132" s="2">
        <v>31</v>
      </c>
      <c r="G132" s="2">
        <v>93.1</v>
      </c>
      <c r="H132" s="2">
        <v>218</v>
      </c>
      <c r="I132" s="2"/>
      <c r="J132" s="2">
        <v>3.9</v>
      </c>
      <c r="K132" s="2">
        <v>15</v>
      </c>
      <c r="L132" s="2">
        <v>13</v>
      </c>
      <c r="M132" s="2">
        <v>77</v>
      </c>
      <c r="N132" s="2">
        <v>0.6</v>
      </c>
      <c r="O132" s="2"/>
      <c r="P132" s="2"/>
      <c r="Q132" s="2">
        <v>306</v>
      </c>
      <c r="R132" s="2">
        <v>42.45</v>
      </c>
      <c r="S132" s="2">
        <v>40.85</v>
      </c>
      <c r="T132" s="4">
        <f t="shared" si="8"/>
        <v>1.6000000000000014</v>
      </c>
      <c r="U132" s="2">
        <v>240</v>
      </c>
      <c r="V132" s="2">
        <v>95</v>
      </c>
      <c r="W132" s="2">
        <v>18</v>
      </c>
      <c r="X132" s="2"/>
      <c r="Y132" s="2">
        <v>2640</v>
      </c>
      <c r="Z132" s="2">
        <v>6.91</v>
      </c>
      <c r="AA132" s="2">
        <v>6.9</v>
      </c>
      <c r="AB132" s="2">
        <v>134</v>
      </c>
      <c r="AC132" s="2">
        <v>4.5999999999999996</v>
      </c>
      <c r="AD132" s="2"/>
      <c r="AE132" s="2">
        <v>10.4</v>
      </c>
      <c r="AF132">
        <f t="shared" si="9"/>
        <v>42.64</v>
      </c>
      <c r="AG132" s="2">
        <v>4.0999999999999996</v>
      </c>
      <c r="AH132" s="2">
        <f>VLOOKUP(A132,[1]HDLAB!$D$1:$BI$65536,58,0)</f>
        <v>0.81</v>
      </c>
      <c r="AI132" s="2">
        <f>VLOOKUP(A132,[2]HDLAB!$D$3:$BK$264,60,0)</f>
        <v>1.66</v>
      </c>
      <c r="AJ132" s="5">
        <f>VLOOKUP(A132,[2]HDLAB!$D$1:$CA$65536,76,0)</f>
        <v>1.9791933050620689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>
        <v>1.42</v>
      </c>
      <c r="AW132" s="2"/>
      <c r="AX132" s="2"/>
      <c r="AY132" s="2"/>
      <c r="AZ132" s="2">
        <v>0</v>
      </c>
      <c r="BA132">
        <v>12.5</v>
      </c>
      <c r="BB132" s="6">
        <f t="shared" si="10"/>
        <v>3.9167686658506763E-2</v>
      </c>
      <c r="BC132" s="7">
        <f t="shared" si="11"/>
        <v>6.4320000000000057</v>
      </c>
    </row>
    <row r="133" spans="1:55" customFormat="1">
      <c r="A133" s="2" t="s">
        <v>186</v>
      </c>
      <c r="B133" s="2">
        <v>1120406</v>
      </c>
      <c r="C133" s="2">
        <v>5.16</v>
      </c>
      <c r="D133" s="2">
        <v>3.54</v>
      </c>
      <c r="E133" s="2">
        <v>11.3</v>
      </c>
      <c r="F133" s="2">
        <v>32.799999999999997</v>
      </c>
      <c r="G133" s="2">
        <v>92.7</v>
      </c>
      <c r="H133" s="2">
        <v>223</v>
      </c>
      <c r="I133" s="2"/>
      <c r="J133" s="2">
        <v>4.2</v>
      </c>
      <c r="K133" s="2">
        <v>15</v>
      </c>
      <c r="L133" s="2">
        <v>14</v>
      </c>
      <c r="M133" s="2">
        <v>65</v>
      </c>
      <c r="N133" s="2">
        <v>0.5</v>
      </c>
      <c r="O133" s="2"/>
      <c r="P133" s="2"/>
      <c r="Q133" s="2"/>
      <c r="R133" s="2">
        <v>57.1</v>
      </c>
      <c r="S133" s="2">
        <v>55.6</v>
      </c>
      <c r="T133" s="4">
        <f t="shared" si="8"/>
        <v>1.5</v>
      </c>
      <c r="U133" s="2">
        <v>240</v>
      </c>
      <c r="V133" s="2">
        <v>74</v>
      </c>
      <c r="W133" s="2">
        <v>14</v>
      </c>
      <c r="X133" s="2"/>
      <c r="Y133" s="2">
        <v>2640</v>
      </c>
      <c r="Z133" s="2">
        <v>9.35</v>
      </c>
      <c r="AA133" s="2">
        <v>5.9</v>
      </c>
      <c r="AB133" s="2">
        <v>144</v>
      </c>
      <c r="AC133" s="2">
        <v>4.3</v>
      </c>
      <c r="AD133" s="2"/>
      <c r="AE133" s="2">
        <v>9.1999999999999993</v>
      </c>
      <c r="AF133">
        <f t="shared" si="9"/>
        <v>51.519999999999996</v>
      </c>
      <c r="AG133" s="2">
        <v>5.6</v>
      </c>
      <c r="AH133" s="2">
        <f>VLOOKUP(A133,[1]HDLAB!$D$1:$BI$65536,58,0)</f>
        <v>0.81</v>
      </c>
      <c r="AI133" s="2">
        <f>VLOOKUP(A133,[2]HDLAB!$D$3:$BK$264,60,0)</f>
        <v>1.67</v>
      </c>
      <c r="AJ133" s="5">
        <f>VLOOKUP(A133,[2]HDLAB!$D$1:$CA$65536,76,0)</f>
        <v>1.9403547543690629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>
        <v>1.59</v>
      </c>
      <c r="AW133" s="2"/>
      <c r="AX133" s="2"/>
      <c r="AY133" s="2"/>
      <c r="AZ133" s="2">
        <v>0</v>
      </c>
      <c r="BA133">
        <v>25</v>
      </c>
      <c r="BB133" s="6">
        <f t="shared" si="10"/>
        <v>2.6978417266187049E-2</v>
      </c>
      <c r="BC133" s="7">
        <f t="shared" si="11"/>
        <v>6.48</v>
      </c>
    </row>
    <row r="134" spans="1:55" customFormat="1">
      <c r="A134" s="2" t="s">
        <v>187</v>
      </c>
      <c r="B134" s="2">
        <v>1120405</v>
      </c>
      <c r="C134" s="2">
        <v>13.2</v>
      </c>
      <c r="D134" s="2">
        <v>3.55</v>
      </c>
      <c r="E134" s="2">
        <v>10.5</v>
      </c>
      <c r="F134" s="2">
        <v>32</v>
      </c>
      <c r="G134" s="2">
        <v>90.1</v>
      </c>
      <c r="H134" s="2">
        <v>266</v>
      </c>
      <c r="I134" s="2"/>
      <c r="J134" s="2">
        <v>3.6</v>
      </c>
      <c r="K134" s="2">
        <v>16</v>
      </c>
      <c r="L134" s="2">
        <v>12</v>
      </c>
      <c r="M134" s="2">
        <v>60</v>
      </c>
      <c r="N134" s="2">
        <v>0.4</v>
      </c>
      <c r="O134" s="2"/>
      <c r="P134" s="2"/>
      <c r="Q134" s="2">
        <v>131</v>
      </c>
      <c r="R134" s="2">
        <v>75.8</v>
      </c>
      <c r="S134" s="2">
        <v>72.55</v>
      </c>
      <c r="T134" s="4">
        <f t="shared" si="8"/>
        <v>3.25</v>
      </c>
      <c r="U134" s="2">
        <v>210</v>
      </c>
      <c r="V134" s="2">
        <v>73</v>
      </c>
      <c r="W134" s="2">
        <v>21</v>
      </c>
      <c r="X134" s="2"/>
      <c r="Y134" s="2">
        <v>2640</v>
      </c>
      <c r="Z134" s="2">
        <v>9.85</v>
      </c>
      <c r="AA134" s="2">
        <v>6.1</v>
      </c>
      <c r="AB134" s="2">
        <v>140</v>
      </c>
      <c r="AC134" s="2">
        <v>4.5999999999999996</v>
      </c>
      <c r="AD134" s="2"/>
      <c r="AE134" s="2">
        <v>8.3000000000000007</v>
      </c>
      <c r="AF134">
        <f t="shared" si="9"/>
        <v>38.18</v>
      </c>
      <c r="AG134" s="2">
        <v>4.5999999999999996</v>
      </c>
      <c r="AH134" s="2">
        <f>VLOOKUP(A134,[1]HDLAB!$D$1:$BI$65536,58,0)</f>
        <v>0.71</v>
      </c>
      <c r="AI134" s="2">
        <f>VLOOKUP(A134,[2]HDLAB!$D$3:$BK$264,60,0)</f>
        <v>1.25</v>
      </c>
      <c r="AJ134" s="5">
        <f>VLOOKUP(A134,[2]HDLAB!$D$1:$CA$65536,76,0)</f>
        <v>1.4824221861957358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>
        <v>1.22</v>
      </c>
      <c r="AW134" s="2"/>
      <c r="AX134" s="2"/>
      <c r="AY134" s="2"/>
      <c r="AZ134" s="2">
        <v>0.75</v>
      </c>
      <c r="BA134">
        <v>12.5</v>
      </c>
      <c r="BB134" s="6">
        <f t="shared" si="10"/>
        <v>4.4796691936595454E-2</v>
      </c>
      <c r="BC134" s="7">
        <f t="shared" si="11"/>
        <v>13.65</v>
      </c>
    </row>
    <row r="135" spans="1:55" customFormat="1">
      <c r="A135" s="2" t="s">
        <v>188</v>
      </c>
      <c r="B135" s="2">
        <v>1120406</v>
      </c>
      <c r="C135" s="2">
        <v>6.72</v>
      </c>
      <c r="D135" s="2">
        <v>4.12</v>
      </c>
      <c r="E135" s="2">
        <v>12.6</v>
      </c>
      <c r="F135" s="2">
        <v>37.6</v>
      </c>
      <c r="G135" s="2">
        <v>91.3</v>
      </c>
      <c r="H135" s="2">
        <v>139</v>
      </c>
      <c r="I135" s="2"/>
      <c r="J135" s="2">
        <v>4.4000000000000004</v>
      </c>
      <c r="K135" s="2">
        <v>27</v>
      </c>
      <c r="L135" s="2">
        <v>20</v>
      </c>
      <c r="M135" s="2">
        <v>55</v>
      </c>
      <c r="N135" s="2">
        <v>0.6</v>
      </c>
      <c r="O135" s="2"/>
      <c r="P135" s="2"/>
      <c r="Q135" s="2">
        <v>171</v>
      </c>
      <c r="R135" s="2">
        <v>57.6</v>
      </c>
      <c r="S135" s="2">
        <v>54.6</v>
      </c>
      <c r="T135" s="4">
        <f t="shared" si="8"/>
        <v>3</v>
      </c>
      <c r="U135" s="2">
        <v>225</v>
      </c>
      <c r="V135" s="2">
        <v>96</v>
      </c>
      <c r="W135" s="2">
        <v>24</v>
      </c>
      <c r="X135" s="2"/>
      <c r="Y135" s="2">
        <v>2640</v>
      </c>
      <c r="Z135" s="2">
        <v>11.94</v>
      </c>
      <c r="AA135" s="2">
        <v>6.6</v>
      </c>
      <c r="AB135" s="2">
        <v>136</v>
      </c>
      <c r="AC135" s="2">
        <v>5.5</v>
      </c>
      <c r="AD135" s="2"/>
      <c r="AE135" s="2">
        <v>8.5</v>
      </c>
      <c r="AF135">
        <f t="shared" si="9"/>
        <v>54.400000000000006</v>
      </c>
      <c r="AG135" s="2">
        <v>6.4</v>
      </c>
      <c r="AH135" s="2">
        <f>VLOOKUP(A135,[1]HDLAB!$D$1:$BI$65536,58,0)</f>
        <v>0.75</v>
      </c>
      <c r="AI135" s="2">
        <f>VLOOKUP(A135,[2]HDLAB!$D$3:$BK$264,60,0)</f>
        <v>1.39</v>
      </c>
      <c r="AJ135" s="5">
        <f>VLOOKUP(A135,[2]HDLAB!$D$1:$CA$65536,76,0)</f>
        <v>1.6858310293330723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>
        <v>1.41</v>
      </c>
      <c r="AW135" s="2"/>
      <c r="AX135" s="2"/>
      <c r="AY135" s="2"/>
      <c r="AZ135" s="2">
        <v>0</v>
      </c>
      <c r="BA135">
        <v>25</v>
      </c>
      <c r="BB135" s="6">
        <f t="shared" si="10"/>
        <v>5.4945054945054944E-2</v>
      </c>
      <c r="BC135" s="7">
        <f t="shared" si="11"/>
        <v>12.24</v>
      </c>
    </row>
    <row r="136" spans="1:55" customFormat="1">
      <c r="A136" s="2" t="s">
        <v>189</v>
      </c>
      <c r="B136" s="2">
        <v>1120406</v>
      </c>
      <c r="C136" s="2">
        <v>4.3</v>
      </c>
      <c r="D136" s="2">
        <v>4.03</v>
      </c>
      <c r="E136" s="2">
        <v>12.1</v>
      </c>
      <c r="F136" s="2">
        <v>36.9</v>
      </c>
      <c r="G136" s="2">
        <v>91.6</v>
      </c>
      <c r="H136" s="2">
        <v>117</v>
      </c>
      <c r="I136" s="2"/>
      <c r="J136" s="2">
        <v>4.5999999999999996</v>
      </c>
      <c r="K136" s="2">
        <v>7</v>
      </c>
      <c r="L136" s="2">
        <v>7</v>
      </c>
      <c r="M136" s="2">
        <v>49</v>
      </c>
      <c r="N136" s="2">
        <v>0.8</v>
      </c>
      <c r="O136" s="2"/>
      <c r="P136" s="2"/>
      <c r="Q136" s="2"/>
      <c r="R136" s="2">
        <v>71</v>
      </c>
      <c r="S136" s="2">
        <v>69</v>
      </c>
      <c r="T136" s="4">
        <f t="shared" si="8"/>
        <v>2</v>
      </c>
      <c r="U136" s="2">
        <v>220</v>
      </c>
      <c r="V136" s="2">
        <v>50</v>
      </c>
      <c r="W136" s="2">
        <v>14</v>
      </c>
      <c r="X136" s="2"/>
      <c r="Y136" s="2">
        <v>2640</v>
      </c>
      <c r="Z136" s="2">
        <v>13.1</v>
      </c>
      <c r="AA136" s="2">
        <v>7.9</v>
      </c>
      <c r="AB136" s="2">
        <v>139</v>
      </c>
      <c r="AC136" s="2">
        <v>3.9</v>
      </c>
      <c r="AD136" s="2"/>
      <c r="AE136" s="2">
        <v>9.6</v>
      </c>
      <c r="AF136">
        <f t="shared" si="9"/>
        <v>43.199999999999996</v>
      </c>
      <c r="AG136" s="2">
        <v>4.5</v>
      </c>
      <c r="AH136" s="2">
        <f>VLOOKUP(A136,[1]HDLAB!$D$1:$BI$65536,58,0)</f>
        <v>0.72</v>
      </c>
      <c r="AI136" s="2">
        <f>VLOOKUP(A136,[2]HDLAB!$D$3:$BK$264,60,0)</f>
        <v>1.27</v>
      </c>
      <c r="AJ136" s="5">
        <f>VLOOKUP(A136,[2]HDLAB!$D$1:$CA$65536,76,0)</f>
        <v>1.4712738642222587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>
        <v>1.2</v>
      </c>
      <c r="AW136" s="2"/>
      <c r="AX136" s="2"/>
      <c r="AY136" s="2"/>
      <c r="AZ136" s="2">
        <v>1.5</v>
      </c>
      <c r="BA136">
        <v>0</v>
      </c>
      <c r="BB136" s="6">
        <f t="shared" si="10"/>
        <v>2.8985507246376812E-2</v>
      </c>
      <c r="BC136" s="7">
        <f t="shared" si="11"/>
        <v>8.34</v>
      </c>
    </row>
    <row r="137" spans="1:55" customFormat="1">
      <c r="A137" s="2" t="s">
        <v>190</v>
      </c>
      <c r="B137" s="2">
        <v>1120405</v>
      </c>
      <c r="C137" s="2">
        <v>7.81</v>
      </c>
      <c r="D137" s="2">
        <v>3.36</v>
      </c>
      <c r="E137" s="2">
        <v>10.9</v>
      </c>
      <c r="F137" s="2">
        <v>31.9</v>
      </c>
      <c r="G137" s="2">
        <v>94.9</v>
      </c>
      <c r="H137" s="2">
        <v>183</v>
      </c>
      <c r="I137" s="2"/>
      <c r="J137" s="2">
        <v>3.8</v>
      </c>
      <c r="K137" s="2">
        <v>46</v>
      </c>
      <c r="L137" s="2">
        <v>65</v>
      </c>
      <c r="M137" s="2">
        <v>86</v>
      </c>
      <c r="N137" s="2">
        <v>0.7</v>
      </c>
      <c r="O137" s="2"/>
      <c r="P137" s="2"/>
      <c r="Q137" s="2"/>
      <c r="R137" s="2">
        <v>64.55</v>
      </c>
      <c r="S137" s="2">
        <v>63.1</v>
      </c>
      <c r="T137" s="4">
        <f t="shared" si="8"/>
        <v>1.4499999999999957</v>
      </c>
      <c r="U137" s="2">
        <v>240</v>
      </c>
      <c r="V137" s="2">
        <v>51</v>
      </c>
      <c r="W137" s="2">
        <v>10</v>
      </c>
      <c r="X137" s="2"/>
      <c r="Y137" s="2">
        <v>2640</v>
      </c>
      <c r="Z137" s="2">
        <v>8.06</v>
      </c>
      <c r="AA137" s="2">
        <v>9</v>
      </c>
      <c r="AB137" s="2">
        <v>139</v>
      </c>
      <c r="AC137" s="2">
        <v>4</v>
      </c>
      <c r="AD137" s="2"/>
      <c r="AE137" s="2">
        <v>9.3000000000000007</v>
      </c>
      <c r="AF137">
        <f t="shared" si="9"/>
        <v>51.150000000000006</v>
      </c>
      <c r="AG137" s="2">
        <v>5.5</v>
      </c>
      <c r="AH137" s="2">
        <f>VLOOKUP(A137,[1]HDLAB!$D$1:$BI$65536,58,0)</f>
        <v>0.8</v>
      </c>
      <c r="AI137" s="2">
        <f>VLOOKUP(A137,[2]HDLAB!$D$3:$BK$264,60,0)</f>
        <v>1.63</v>
      </c>
      <c r="AJ137" s="5">
        <f>VLOOKUP(A137,[2]HDLAB!$D$1:$CA$65536,76,0)</f>
        <v>1.8835581415790059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>
        <v>1.5</v>
      </c>
      <c r="AW137" s="2"/>
      <c r="AX137" s="2"/>
      <c r="AY137" s="2"/>
      <c r="AZ137" s="2">
        <v>2.25</v>
      </c>
      <c r="BA137">
        <v>12.5</v>
      </c>
      <c r="BB137" s="6">
        <f t="shared" si="10"/>
        <v>2.2979397781299458E-2</v>
      </c>
      <c r="BC137" s="7">
        <f t="shared" si="11"/>
        <v>6.0464999999999831</v>
      </c>
    </row>
    <row r="138" spans="1:55" customFormat="1">
      <c r="A138" s="2" t="s">
        <v>191</v>
      </c>
      <c r="B138" s="2">
        <v>1120405</v>
      </c>
      <c r="C138" s="2">
        <v>6.05</v>
      </c>
      <c r="D138" s="2">
        <v>4.08</v>
      </c>
      <c r="E138" s="2">
        <v>12.6</v>
      </c>
      <c r="F138" s="2">
        <v>38.200000000000003</v>
      </c>
      <c r="G138" s="2">
        <v>93.6</v>
      </c>
      <c r="H138" s="2">
        <v>111</v>
      </c>
      <c r="I138" s="2"/>
      <c r="J138" s="2">
        <v>3.9</v>
      </c>
      <c r="K138" s="2">
        <v>19</v>
      </c>
      <c r="L138" s="2">
        <v>21</v>
      </c>
      <c r="M138" s="2">
        <v>37</v>
      </c>
      <c r="N138" s="2">
        <v>0.6</v>
      </c>
      <c r="O138" s="2"/>
      <c r="P138" s="2"/>
      <c r="Q138" s="2"/>
      <c r="R138" s="2">
        <v>57.1</v>
      </c>
      <c r="S138" s="2">
        <v>56.1</v>
      </c>
      <c r="T138" s="4">
        <f t="shared" si="8"/>
        <v>1</v>
      </c>
      <c r="U138" s="2">
        <v>240</v>
      </c>
      <c r="V138" s="2">
        <v>76</v>
      </c>
      <c r="W138" s="2">
        <v>15</v>
      </c>
      <c r="X138" s="2"/>
      <c r="Y138" s="2">
        <v>2640</v>
      </c>
      <c r="Z138" s="2">
        <v>10.039999999999999</v>
      </c>
      <c r="AA138" s="2">
        <v>6.9</v>
      </c>
      <c r="AB138" s="2">
        <v>139</v>
      </c>
      <c r="AC138" s="2">
        <v>4.9000000000000004</v>
      </c>
      <c r="AD138" s="2"/>
      <c r="AE138" s="2">
        <v>9.8000000000000007</v>
      </c>
      <c r="AF138">
        <f t="shared" si="9"/>
        <v>62.720000000000006</v>
      </c>
      <c r="AG138" s="2">
        <v>6.4</v>
      </c>
      <c r="AH138" s="2">
        <f>VLOOKUP(A138,[1]HDLAB!$D$1:$BI$65536,58,0)</f>
        <v>0.8</v>
      </c>
      <c r="AI138" s="2">
        <f>VLOOKUP(A138,[2]HDLAB!$D$3:$BK$264,60,0)</f>
        <v>1.62</v>
      </c>
      <c r="AJ138" s="5">
        <f>VLOOKUP(A138,[2]HDLAB!$D$1:$CA$65536,76,0)</f>
        <v>1.8585671492495135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>
        <v>1.57</v>
      </c>
      <c r="AW138" s="2"/>
      <c r="AX138" s="2"/>
      <c r="AY138" s="2"/>
      <c r="AZ138" s="2">
        <v>0</v>
      </c>
      <c r="BA138">
        <v>0</v>
      </c>
      <c r="BB138" s="6">
        <f t="shared" si="10"/>
        <v>1.7825311942959002E-2</v>
      </c>
      <c r="BC138" s="7">
        <f t="shared" si="11"/>
        <v>4.17</v>
      </c>
    </row>
    <row r="139" spans="1:55" customFormat="1">
      <c r="A139" s="2" t="s">
        <v>192</v>
      </c>
      <c r="B139" s="2">
        <v>1120406</v>
      </c>
      <c r="C139" s="2">
        <v>7.08</v>
      </c>
      <c r="D139" s="2">
        <v>3.37</v>
      </c>
      <c r="E139" s="2">
        <v>10</v>
      </c>
      <c r="F139" s="2">
        <v>30.7</v>
      </c>
      <c r="G139" s="2">
        <v>91.1</v>
      </c>
      <c r="H139" s="2">
        <v>196</v>
      </c>
      <c r="I139" s="2"/>
      <c r="J139" s="2">
        <v>4.2</v>
      </c>
      <c r="K139" s="2">
        <v>16</v>
      </c>
      <c r="L139" s="2">
        <v>13</v>
      </c>
      <c r="M139" s="2">
        <v>93</v>
      </c>
      <c r="N139" s="2">
        <v>0.7</v>
      </c>
      <c r="O139" s="2"/>
      <c r="P139" s="2"/>
      <c r="Q139" s="2">
        <v>193</v>
      </c>
      <c r="R139" s="2">
        <v>58.2</v>
      </c>
      <c r="S139" s="2">
        <v>55.7</v>
      </c>
      <c r="T139" s="4">
        <f t="shared" si="8"/>
        <v>2.5</v>
      </c>
      <c r="U139" s="2">
        <v>240</v>
      </c>
      <c r="V139" s="2">
        <v>104</v>
      </c>
      <c r="W139" s="2">
        <v>28</v>
      </c>
      <c r="X139" s="2"/>
      <c r="Y139" s="2">
        <v>2640</v>
      </c>
      <c r="Z139" s="2">
        <v>9.32</v>
      </c>
      <c r="AA139" s="2">
        <v>7.5</v>
      </c>
      <c r="AB139" s="2">
        <v>139</v>
      </c>
      <c r="AC139" s="2">
        <v>5.6</v>
      </c>
      <c r="AD139" s="2"/>
      <c r="AE139" s="2">
        <v>8.5</v>
      </c>
      <c r="AF139">
        <f t="shared" si="9"/>
        <v>45.05</v>
      </c>
      <c r="AG139" s="2">
        <v>5.3</v>
      </c>
      <c r="AH139" s="2">
        <f>VLOOKUP(A139,[1]HDLAB!$D$1:$BI$65536,58,0)</f>
        <v>0.73</v>
      </c>
      <c r="AI139" s="2">
        <f>VLOOKUP(A139,[2]HDLAB!$D$3:$BK$264,60,0)</f>
        <v>1.31</v>
      </c>
      <c r="AJ139" s="5">
        <f>VLOOKUP(A139,[2]HDLAB!$D$1:$CA$65536,76,0)</f>
        <v>1.575961233344489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>
        <v>1.49</v>
      </c>
      <c r="AW139" s="2"/>
      <c r="AX139" s="2"/>
      <c r="AY139" s="2"/>
      <c r="AZ139" s="2">
        <v>0</v>
      </c>
      <c r="BA139">
        <v>50</v>
      </c>
      <c r="BB139" s="6">
        <f t="shared" si="10"/>
        <v>4.4883303411131059E-2</v>
      </c>
      <c r="BC139" s="7">
        <f t="shared" si="11"/>
        <v>10.425000000000001</v>
      </c>
    </row>
    <row r="140" spans="1:55" customFormat="1">
      <c r="A140" s="2" t="s">
        <v>193</v>
      </c>
      <c r="B140" s="2">
        <v>1120403</v>
      </c>
      <c r="C140" s="2">
        <v>5.82</v>
      </c>
      <c r="D140" s="2">
        <v>2.79</v>
      </c>
      <c r="E140" s="2">
        <v>9.4</v>
      </c>
      <c r="F140" s="2">
        <v>29.1</v>
      </c>
      <c r="G140" s="2">
        <v>104.3</v>
      </c>
      <c r="H140" s="2">
        <v>175</v>
      </c>
      <c r="I140" s="2"/>
      <c r="J140" s="2">
        <v>3.3</v>
      </c>
      <c r="K140" s="2">
        <v>20</v>
      </c>
      <c r="L140" s="2">
        <v>10</v>
      </c>
      <c r="M140" s="2">
        <v>96</v>
      </c>
      <c r="N140" s="2">
        <v>0.7</v>
      </c>
      <c r="O140" s="2"/>
      <c r="P140" s="2"/>
      <c r="Q140" s="2"/>
      <c r="R140" s="2">
        <v>48.1</v>
      </c>
      <c r="S140" s="2">
        <v>46.15</v>
      </c>
      <c r="T140" s="4">
        <f t="shared" si="8"/>
        <v>1.9500000000000028</v>
      </c>
      <c r="U140" s="2">
        <v>230</v>
      </c>
      <c r="V140" s="2">
        <v>56</v>
      </c>
      <c r="W140" s="2">
        <v>11</v>
      </c>
      <c r="X140" s="2"/>
      <c r="Y140" s="2">
        <v>2640</v>
      </c>
      <c r="Z140" s="2">
        <v>7.82</v>
      </c>
      <c r="AA140" s="2">
        <v>5.8</v>
      </c>
      <c r="AB140" s="2">
        <v>141</v>
      </c>
      <c r="AC140" s="2">
        <v>3.9</v>
      </c>
      <c r="AD140" s="2"/>
      <c r="AE140" s="2">
        <v>8.1</v>
      </c>
      <c r="AF140">
        <f t="shared" si="9"/>
        <v>28.349999999999998</v>
      </c>
      <c r="AG140" s="2">
        <v>3.5</v>
      </c>
      <c r="AH140" s="2">
        <f>VLOOKUP(A140,[1]HDLAB!$D$1:$BI$65536,58,0)</f>
        <v>0.8</v>
      </c>
      <c r="AI140" s="2">
        <f>VLOOKUP(A140,[2]HDLAB!$D$3:$BK$264,60,0)</f>
        <v>1.63</v>
      </c>
      <c r="AJ140" s="5">
        <f>VLOOKUP(A140,[2]HDLAB!$D$1:$CA$65536,76,0)</f>
        <v>1.9370067572529728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>
        <v>1.58</v>
      </c>
      <c r="AW140" s="2"/>
      <c r="AX140" s="2"/>
      <c r="AY140" s="2"/>
      <c r="AZ140" s="2">
        <v>0.75</v>
      </c>
      <c r="BA140">
        <v>25</v>
      </c>
      <c r="BB140" s="6">
        <f t="shared" si="10"/>
        <v>4.2253521126760625E-2</v>
      </c>
      <c r="BC140" s="7">
        <f t="shared" si="11"/>
        <v>8.2485000000000124</v>
      </c>
    </row>
    <row r="141" spans="1:55" customFormat="1">
      <c r="A141" s="2" t="s">
        <v>194</v>
      </c>
      <c r="B141" s="2">
        <v>1120424</v>
      </c>
      <c r="C141" s="2">
        <v>8.92</v>
      </c>
      <c r="D141" s="2">
        <v>2.56</v>
      </c>
      <c r="E141" s="2">
        <v>7.9</v>
      </c>
      <c r="F141" s="2">
        <v>23.3</v>
      </c>
      <c r="G141" s="2">
        <v>91</v>
      </c>
      <c r="H141" s="2">
        <v>321</v>
      </c>
      <c r="I141" s="2"/>
      <c r="J141" s="2">
        <v>3.3</v>
      </c>
      <c r="K141" s="2">
        <v>17</v>
      </c>
      <c r="L141" s="2">
        <v>7</v>
      </c>
      <c r="M141" s="2">
        <v>101</v>
      </c>
      <c r="N141" s="2">
        <v>0.2</v>
      </c>
      <c r="O141" s="2"/>
      <c r="P141" s="2"/>
      <c r="Q141" s="2"/>
      <c r="R141" s="2">
        <v>54.8</v>
      </c>
      <c r="S141" s="2">
        <v>52.65</v>
      </c>
      <c r="T141" s="4">
        <f t="shared" si="8"/>
        <v>2.1499999999999986</v>
      </c>
      <c r="U141" s="2">
        <v>240</v>
      </c>
      <c r="V141" s="2">
        <v>59</v>
      </c>
      <c r="W141" s="2">
        <v>12</v>
      </c>
      <c r="X141" s="2"/>
      <c r="Y141" s="2">
        <v>4080</v>
      </c>
      <c r="Z141" s="2">
        <v>5.72</v>
      </c>
      <c r="AA141" s="2">
        <v>5.0999999999999996</v>
      </c>
      <c r="AB141" s="2">
        <v>132</v>
      </c>
      <c r="AC141" s="2">
        <v>4.3</v>
      </c>
      <c r="AD141" s="2"/>
      <c r="AE141" s="2">
        <v>8.6999999999999993</v>
      </c>
      <c r="AF141">
        <f t="shared" si="9"/>
        <v>20.009999999999998</v>
      </c>
      <c r="AG141" s="2">
        <v>2.2999999999999998</v>
      </c>
      <c r="AH141" s="2">
        <f>VLOOKUP(A141,[1]HDLAB!$D$1:$BI$65536,58,0)</f>
        <v>0</v>
      </c>
      <c r="AI141" s="2" t="e">
        <f>VLOOKUP(A141,[2]HDLAB!$D$3:$BK$264,60,0)</f>
        <v>#N/A</v>
      </c>
      <c r="AJ141" s="5">
        <f>VLOOKUP(A141,[2]HDLAB!$D$1:$CA$65536,76,0)</f>
        <v>1.898087949814109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>
        <v>1.62</v>
      </c>
      <c r="AW141" s="2"/>
      <c r="AX141" s="2"/>
      <c r="AY141" s="2"/>
      <c r="AZ141" s="2">
        <v>0</v>
      </c>
      <c r="BA141">
        <v>50</v>
      </c>
      <c r="BB141" s="6">
        <f t="shared" si="10"/>
        <v>4.0835707502374141E-2</v>
      </c>
      <c r="BC141" s="7">
        <f t="shared" si="11"/>
        <v>8.5139999999999958</v>
      </c>
    </row>
    <row r="142" spans="1:55" customFormat="1">
      <c r="A142" s="2" t="s">
        <v>195</v>
      </c>
      <c r="B142" s="2">
        <v>1120406</v>
      </c>
      <c r="C142" s="2">
        <v>6.38</v>
      </c>
      <c r="D142" s="2">
        <v>3.58</v>
      </c>
      <c r="E142" s="2">
        <v>10.7</v>
      </c>
      <c r="F142" s="2">
        <v>33.5</v>
      </c>
      <c r="G142" s="2">
        <v>93.6</v>
      </c>
      <c r="H142" s="2">
        <v>181</v>
      </c>
      <c r="I142" s="2"/>
      <c r="J142" s="2">
        <v>4.2</v>
      </c>
      <c r="K142" s="2">
        <v>11</v>
      </c>
      <c r="L142" s="2">
        <v>10</v>
      </c>
      <c r="M142" s="2">
        <v>122</v>
      </c>
      <c r="N142" s="2">
        <v>0.7</v>
      </c>
      <c r="O142" s="2"/>
      <c r="P142" s="2"/>
      <c r="Q142" s="2">
        <v>140</v>
      </c>
      <c r="R142" s="2">
        <v>81.349999999999994</v>
      </c>
      <c r="S142" s="2">
        <v>78.25</v>
      </c>
      <c r="T142" s="4">
        <f t="shared" si="8"/>
        <v>3.0999999999999943</v>
      </c>
      <c r="U142" s="2">
        <v>240</v>
      </c>
      <c r="V142" s="2">
        <v>90</v>
      </c>
      <c r="W142" s="2">
        <v>21</v>
      </c>
      <c r="X142" s="2"/>
      <c r="Y142" s="2">
        <v>2640</v>
      </c>
      <c r="Z142" s="2">
        <v>12.34</v>
      </c>
      <c r="AA142" s="2">
        <v>8.8000000000000007</v>
      </c>
      <c r="AB142" s="2">
        <v>141</v>
      </c>
      <c r="AC142" s="2">
        <v>5.8</v>
      </c>
      <c r="AD142" s="2"/>
      <c r="AE142" s="2">
        <v>8.5</v>
      </c>
      <c r="AF142">
        <f t="shared" si="9"/>
        <v>60.349999999999994</v>
      </c>
      <c r="AG142" s="2">
        <v>7.1</v>
      </c>
      <c r="AH142" s="2">
        <f>VLOOKUP(A142,[1]HDLAB!$D$1:$BI$65536,58,0)</f>
        <v>0.77</v>
      </c>
      <c r="AI142" s="2">
        <f>VLOOKUP(A142,[2]HDLAB!$D$3:$BK$264,60,0)</f>
        <v>1.46</v>
      </c>
      <c r="AJ142" s="5">
        <f>VLOOKUP(A142,[2]HDLAB!$D$1:$CA$65536,76,0)</f>
        <v>1.7289062557644197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>
        <v>1.56</v>
      </c>
      <c r="AW142" s="2"/>
      <c r="AX142" s="2"/>
      <c r="AY142" s="2"/>
      <c r="AZ142" s="2">
        <v>2</v>
      </c>
      <c r="BA142">
        <v>25</v>
      </c>
      <c r="BB142" s="6">
        <f t="shared" si="10"/>
        <v>3.9616613418530282E-2</v>
      </c>
      <c r="BC142" s="7">
        <f t="shared" si="11"/>
        <v>13.112999999999976</v>
      </c>
    </row>
    <row r="143" spans="1:55" customFormat="1">
      <c r="A143" s="2" t="s">
        <v>196</v>
      </c>
      <c r="B143" s="2">
        <v>1120405</v>
      </c>
      <c r="C143" s="2">
        <v>4.09</v>
      </c>
      <c r="D143" s="2">
        <v>3.02</v>
      </c>
      <c r="E143" s="2">
        <v>10</v>
      </c>
      <c r="F143" s="2">
        <v>29.7</v>
      </c>
      <c r="G143" s="2">
        <v>98.3</v>
      </c>
      <c r="H143" s="2">
        <v>129</v>
      </c>
      <c r="I143" s="2"/>
      <c r="J143" s="2">
        <v>4.2</v>
      </c>
      <c r="K143" s="2">
        <v>15</v>
      </c>
      <c r="L143" s="2">
        <v>13</v>
      </c>
      <c r="M143" s="2">
        <v>52</v>
      </c>
      <c r="N143" s="2">
        <v>0.7</v>
      </c>
      <c r="O143" s="2"/>
      <c r="P143" s="2"/>
      <c r="Q143" s="2"/>
      <c r="R143" s="2">
        <v>61.7</v>
      </c>
      <c r="S143" s="2">
        <v>59.4</v>
      </c>
      <c r="T143" s="4">
        <f t="shared" si="8"/>
        <v>2.3000000000000043</v>
      </c>
      <c r="U143" s="2">
        <v>240</v>
      </c>
      <c r="V143" s="2">
        <v>87</v>
      </c>
      <c r="W143" s="2">
        <v>17</v>
      </c>
      <c r="X143" s="2"/>
      <c r="Y143" s="2">
        <v>2640</v>
      </c>
      <c r="Z143" s="2">
        <v>8</v>
      </c>
      <c r="AA143" s="2">
        <v>7.2</v>
      </c>
      <c r="AB143" s="2">
        <v>140</v>
      </c>
      <c r="AC143" s="2">
        <v>5</v>
      </c>
      <c r="AD143" s="2"/>
      <c r="AE143" s="2">
        <v>9.1999999999999993</v>
      </c>
      <c r="AF143">
        <f t="shared" si="9"/>
        <v>30.359999999999996</v>
      </c>
      <c r="AG143" s="2">
        <v>3.3</v>
      </c>
      <c r="AH143" s="2">
        <f>VLOOKUP(A143,[1]HDLAB!$D$1:$BI$65536,58,0)</f>
        <v>0.8</v>
      </c>
      <c r="AI143" s="2">
        <f>VLOOKUP(A143,[2]HDLAB!$D$3:$BK$264,60,0)</f>
        <v>1.63</v>
      </c>
      <c r="AJ143" s="5">
        <f>VLOOKUP(A143,[2]HDLAB!$D$1:$CA$65536,76,0)</f>
        <v>1.9399408947088479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>
        <v>1.62</v>
      </c>
      <c r="AW143" s="2"/>
      <c r="AX143" s="2"/>
      <c r="AY143" s="2"/>
      <c r="AZ143" s="2">
        <v>0</v>
      </c>
      <c r="BA143">
        <v>25</v>
      </c>
      <c r="BB143" s="6">
        <f t="shared" si="10"/>
        <v>3.8720538720538794E-2</v>
      </c>
      <c r="BC143" s="7">
        <f t="shared" si="11"/>
        <v>9.6600000000000179</v>
      </c>
    </row>
    <row r="144" spans="1:55" customFormat="1">
      <c r="A144" s="2" t="s">
        <v>197</v>
      </c>
      <c r="B144" s="2">
        <v>1120405</v>
      </c>
      <c r="C144" s="2">
        <v>4.4000000000000004</v>
      </c>
      <c r="D144" s="2">
        <v>3.05</v>
      </c>
      <c r="E144" s="2">
        <v>10.1</v>
      </c>
      <c r="F144" s="2">
        <v>31.2</v>
      </c>
      <c r="G144" s="2">
        <v>102.3</v>
      </c>
      <c r="H144" s="2">
        <v>134</v>
      </c>
      <c r="I144" s="2"/>
      <c r="J144" s="2">
        <v>4</v>
      </c>
      <c r="K144" s="2">
        <v>20</v>
      </c>
      <c r="L144" s="2">
        <v>13</v>
      </c>
      <c r="M144" s="2">
        <v>92</v>
      </c>
      <c r="N144" s="2">
        <v>0.8</v>
      </c>
      <c r="O144" s="2"/>
      <c r="P144" s="2"/>
      <c r="Q144" s="2"/>
      <c r="R144" s="2">
        <v>53</v>
      </c>
      <c r="S144" s="2">
        <v>51.7</v>
      </c>
      <c r="T144" s="4">
        <f t="shared" si="8"/>
        <v>1.2999999999999972</v>
      </c>
      <c r="U144" s="2">
        <v>240</v>
      </c>
      <c r="V144" s="2">
        <v>69</v>
      </c>
      <c r="W144" s="2">
        <v>14</v>
      </c>
      <c r="X144" s="2"/>
      <c r="Y144" s="2">
        <v>2640</v>
      </c>
      <c r="Z144" s="2">
        <v>6.87</v>
      </c>
      <c r="AA144" s="2">
        <v>5.8</v>
      </c>
      <c r="AB144" s="2">
        <v>140</v>
      </c>
      <c r="AC144" s="2">
        <v>4.8</v>
      </c>
      <c r="AD144" s="2"/>
      <c r="AE144" s="2">
        <v>8.6999999999999993</v>
      </c>
      <c r="AF144">
        <f t="shared" si="9"/>
        <v>37.409999999999997</v>
      </c>
      <c r="AG144" s="2">
        <v>4.3</v>
      </c>
      <c r="AH144" s="2">
        <f>VLOOKUP(A144,[1]HDLAB!$D$1:$BI$65536,58,0)</f>
        <v>0.8</v>
      </c>
      <c r="AI144" s="2">
        <f>VLOOKUP(A144,[2]HDLAB!$D$3:$BK$264,60,0)</f>
        <v>1.6</v>
      </c>
      <c r="AJ144" s="5">
        <f>VLOOKUP(A144,[2]HDLAB!$D$1:$CA$65536,76,0)</f>
        <v>1.8494087976648412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>
        <v>1.76</v>
      </c>
      <c r="AW144" s="2"/>
      <c r="AX144" s="2"/>
      <c r="AY144" s="2"/>
      <c r="AZ144" s="2">
        <v>2.25</v>
      </c>
      <c r="BA144">
        <v>12.5</v>
      </c>
      <c r="BB144" s="6">
        <f t="shared" si="10"/>
        <v>2.5145067698259131E-2</v>
      </c>
      <c r="BC144" s="7">
        <f t="shared" si="11"/>
        <v>5.4599999999999884</v>
      </c>
    </row>
    <row r="145" spans="1:55" customFormat="1">
      <c r="A145" s="2" t="s">
        <v>198</v>
      </c>
      <c r="B145" s="2">
        <v>1120405</v>
      </c>
      <c r="C145" s="2">
        <v>3.14</v>
      </c>
      <c r="D145" s="2">
        <v>3.75</v>
      </c>
      <c r="E145" s="2">
        <v>12.2</v>
      </c>
      <c r="F145" s="2">
        <v>34.700000000000003</v>
      </c>
      <c r="G145" s="2">
        <v>92.5</v>
      </c>
      <c r="H145" s="2">
        <v>46</v>
      </c>
      <c r="I145" s="2"/>
      <c r="J145" s="2">
        <v>4.0999999999999996</v>
      </c>
      <c r="K145" s="2">
        <v>19</v>
      </c>
      <c r="L145" s="2">
        <v>22</v>
      </c>
      <c r="M145" s="2">
        <v>132</v>
      </c>
      <c r="N145" s="2">
        <v>0.8</v>
      </c>
      <c r="O145" s="2"/>
      <c r="P145" s="2"/>
      <c r="Q145" s="2">
        <v>250</v>
      </c>
      <c r="R145" s="2">
        <v>67.55</v>
      </c>
      <c r="S145" s="2">
        <v>64.7</v>
      </c>
      <c r="T145" s="4">
        <f t="shared" si="8"/>
        <v>2.8499999999999943</v>
      </c>
      <c r="U145" s="2">
        <v>240</v>
      </c>
      <c r="V145" s="2">
        <v>64</v>
      </c>
      <c r="W145" s="2">
        <v>17</v>
      </c>
      <c r="X145" s="2"/>
      <c r="Y145" s="2">
        <v>2640</v>
      </c>
      <c r="Z145" s="2">
        <v>12.23</v>
      </c>
      <c r="AA145" s="2">
        <v>6.1</v>
      </c>
      <c r="AB145" s="2">
        <v>138</v>
      </c>
      <c r="AC145" s="2">
        <v>3.9</v>
      </c>
      <c r="AD145" s="2"/>
      <c r="AE145" s="2">
        <v>7.8</v>
      </c>
      <c r="AF145">
        <f t="shared" si="9"/>
        <v>31.2</v>
      </c>
      <c r="AG145" s="2">
        <v>4</v>
      </c>
      <c r="AH145" s="2">
        <f>VLOOKUP(A145,[1]HDLAB!$D$1:$BI$65536,58,0)</f>
        <v>0.73</v>
      </c>
      <c r="AI145" s="2">
        <f>VLOOKUP(A145,[2]HDLAB!$D$3:$BK$264,60,0)</f>
        <v>1.33</v>
      </c>
      <c r="AJ145" s="5">
        <f>VLOOKUP(A145,[2]HDLAB!$D$1:$CA$65536,76,0)</f>
        <v>1.5892836179204748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>
        <v>1.35</v>
      </c>
      <c r="AW145" s="2"/>
      <c r="AX145" s="2"/>
      <c r="AY145" s="2"/>
      <c r="AZ145" s="2">
        <v>0</v>
      </c>
      <c r="BA145">
        <v>12.5</v>
      </c>
      <c r="BB145" s="6">
        <f t="shared" si="10"/>
        <v>4.4049459041730979E-2</v>
      </c>
      <c r="BC145" s="7">
        <f t="shared" si="11"/>
        <v>11.798999999999976</v>
      </c>
    </row>
    <row r="146" spans="1:55" customFormat="1">
      <c r="A146" s="2" t="s">
        <v>199</v>
      </c>
      <c r="B146" s="2">
        <v>1120406</v>
      </c>
      <c r="C146" s="2">
        <v>6.11</v>
      </c>
      <c r="D146" s="2">
        <v>3.57</v>
      </c>
      <c r="E146" s="2">
        <v>11.1</v>
      </c>
      <c r="F146" s="2">
        <v>33.299999999999997</v>
      </c>
      <c r="G146" s="2">
        <v>93.3</v>
      </c>
      <c r="H146" s="2">
        <v>234</v>
      </c>
      <c r="I146" s="2"/>
      <c r="J146" s="2">
        <v>4.0999999999999996</v>
      </c>
      <c r="K146" s="2">
        <v>13</v>
      </c>
      <c r="L146" s="2">
        <v>13</v>
      </c>
      <c r="M146" s="2">
        <v>68</v>
      </c>
      <c r="N146" s="2">
        <v>0.3</v>
      </c>
      <c r="O146" s="2"/>
      <c r="P146" s="2"/>
      <c r="Q146" s="2">
        <v>114</v>
      </c>
      <c r="R146" s="2">
        <v>68.25</v>
      </c>
      <c r="S146" s="2">
        <v>65.75</v>
      </c>
      <c r="T146" s="4">
        <f t="shared" si="8"/>
        <v>2.5</v>
      </c>
      <c r="U146" s="2">
        <v>240</v>
      </c>
      <c r="V146" s="2">
        <v>59</v>
      </c>
      <c r="W146" s="2">
        <v>12</v>
      </c>
      <c r="X146" s="2"/>
      <c r="Y146" s="2">
        <v>2640</v>
      </c>
      <c r="Z146" s="2">
        <v>8.66</v>
      </c>
      <c r="AA146" s="2">
        <v>6.1</v>
      </c>
      <c r="AB146" s="2">
        <v>139</v>
      </c>
      <c r="AC146" s="2">
        <v>4.4000000000000004</v>
      </c>
      <c r="AD146" s="2"/>
      <c r="AE146" s="2">
        <v>10.1</v>
      </c>
      <c r="AF146">
        <f t="shared" si="9"/>
        <v>33.33</v>
      </c>
      <c r="AG146" s="2">
        <v>3.3</v>
      </c>
      <c r="AH146" s="2">
        <f>VLOOKUP(A146,[1]HDLAB!$D$1:$BI$65536,58,0)</f>
        <v>0.8</v>
      </c>
      <c r="AI146" s="2">
        <f>VLOOKUP(A146,[2]HDLAB!$D$3:$BK$264,60,0)</f>
        <v>1.59</v>
      </c>
      <c r="AJ146" s="5">
        <f>VLOOKUP(A146,[2]HDLAB!$D$1:$CA$65536,76,0)</f>
        <v>1.8888387735438161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>
        <v>1.48</v>
      </c>
      <c r="AW146" s="2"/>
      <c r="AX146" s="2"/>
      <c r="AY146" s="2"/>
      <c r="AZ146" s="2">
        <v>0</v>
      </c>
      <c r="BA146">
        <v>50</v>
      </c>
      <c r="BB146" s="6">
        <f t="shared" si="10"/>
        <v>3.8022813688212927E-2</v>
      </c>
      <c r="BC146" s="7">
        <f t="shared" si="11"/>
        <v>10.425000000000001</v>
      </c>
    </row>
    <row r="147" spans="1:55" customFormat="1">
      <c r="A147" s="2" t="s">
        <v>200</v>
      </c>
      <c r="B147" s="2">
        <v>1120406</v>
      </c>
      <c r="C147" s="2">
        <v>8.02</v>
      </c>
      <c r="D147" s="2">
        <v>3.57</v>
      </c>
      <c r="E147" s="2">
        <v>11.4</v>
      </c>
      <c r="F147" s="2">
        <v>35.200000000000003</v>
      </c>
      <c r="G147" s="2">
        <v>98.6</v>
      </c>
      <c r="H147" s="2">
        <v>150</v>
      </c>
      <c r="I147" s="2"/>
      <c r="J147" s="2">
        <v>4.0999999999999996</v>
      </c>
      <c r="K147" s="2">
        <v>18</v>
      </c>
      <c r="L147" s="2">
        <v>16</v>
      </c>
      <c r="M147" s="2">
        <v>52</v>
      </c>
      <c r="N147" s="2">
        <v>0.6</v>
      </c>
      <c r="O147" s="2"/>
      <c r="P147" s="2"/>
      <c r="Q147" s="2">
        <v>94</v>
      </c>
      <c r="R147" s="2">
        <v>74.7</v>
      </c>
      <c r="S147" s="2">
        <v>72.599999999999994</v>
      </c>
      <c r="T147" s="4">
        <f t="shared" si="8"/>
        <v>2.1000000000000085</v>
      </c>
      <c r="U147" s="2">
        <v>240</v>
      </c>
      <c r="V147" s="2">
        <v>62</v>
      </c>
      <c r="W147" s="2">
        <v>15</v>
      </c>
      <c r="X147" s="2"/>
      <c r="Y147" s="2">
        <v>2640</v>
      </c>
      <c r="Z147" s="2">
        <v>9.27</v>
      </c>
      <c r="AA147" s="2">
        <v>7.7</v>
      </c>
      <c r="AB147" s="2">
        <v>141</v>
      </c>
      <c r="AC147" s="2">
        <v>4.5999999999999996</v>
      </c>
      <c r="AD147" s="2"/>
      <c r="AE147" s="2">
        <v>8.8000000000000007</v>
      </c>
      <c r="AF147">
        <f t="shared" si="9"/>
        <v>25.52</v>
      </c>
      <c r="AG147" s="2">
        <v>2.9</v>
      </c>
      <c r="AH147" s="2">
        <f>VLOOKUP(A147,[1]HDLAB!$D$1:$BI$65536,58,0)</f>
        <v>0.76</v>
      </c>
      <c r="AI147" s="2">
        <f>VLOOKUP(A147,[2]HDLAB!$D$3:$BK$264,60,0)</f>
        <v>1.42</v>
      </c>
      <c r="AJ147" s="5">
        <f>VLOOKUP(A147,[2]HDLAB!$D$1:$CA$65536,76,0)</f>
        <v>1.6521640260587738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>
        <v>1.4</v>
      </c>
      <c r="AW147" s="2"/>
      <c r="AX147" s="2"/>
      <c r="AY147" s="2"/>
      <c r="AZ147" s="2">
        <v>0</v>
      </c>
      <c r="BA147">
        <v>50</v>
      </c>
      <c r="BB147" s="6">
        <f t="shared" si="10"/>
        <v>2.8925619834710863E-2</v>
      </c>
      <c r="BC147" s="7">
        <f t="shared" si="11"/>
        <v>8.8830000000000364</v>
      </c>
    </row>
    <row r="148" spans="1:55" customFormat="1">
      <c r="A148" s="2" t="s">
        <v>201</v>
      </c>
      <c r="B148" s="2">
        <v>1120406</v>
      </c>
      <c r="C148" s="2">
        <v>10.23</v>
      </c>
      <c r="D148" s="2">
        <v>2.91</v>
      </c>
      <c r="E148" s="2">
        <v>9.6</v>
      </c>
      <c r="F148" s="2">
        <v>27.5</v>
      </c>
      <c r="G148" s="2">
        <v>94.5</v>
      </c>
      <c r="H148" s="2">
        <v>219</v>
      </c>
      <c r="I148" s="2"/>
      <c r="J148" s="2">
        <v>4</v>
      </c>
      <c r="K148" s="2">
        <v>12</v>
      </c>
      <c r="L148" s="2">
        <v>8</v>
      </c>
      <c r="M148" s="2">
        <v>29</v>
      </c>
      <c r="N148" s="2">
        <v>0.5</v>
      </c>
      <c r="O148" s="2"/>
      <c r="P148" s="2"/>
      <c r="Q148" s="2">
        <v>116</v>
      </c>
      <c r="R148" s="2">
        <v>74.2</v>
      </c>
      <c r="S148" s="2">
        <v>71.3</v>
      </c>
      <c r="T148" s="4">
        <f t="shared" si="8"/>
        <v>2.9000000000000057</v>
      </c>
      <c r="U148" s="2">
        <v>240</v>
      </c>
      <c r="V148" s="2">
        <v>122</v>
      </c>
      <c r="W148" s="2">
        <v>37</v>
      </c>
      <c r="X148" s="2"/>
      <c r="Y148" s="2">
        <v>2640</v>
      </c>
      <c r="Z148" s="2">
        <v>9.5500000000000007</v>
      </c>
      <c r="AA148" s="2">
        <v>5</v>
      </c>
      <c r="AB148" s="2">
        <v>139</v>
      </c>
      <c r="AC148" s="2">
        <v>5.3</v>
      </c>
      <c r="AD148" s="2"/>
      <c r="AE148" s="2">
        <v>9</v>
      </c>
      <c r="AF148">
        <f t="shared" si="9"/>
        <v>53.1</v>
      </c>
      <c r="AG148" s="2">
        <v>5.9</v>
      </c>
      <c r="AH148" s="2">
        <f>VLOOKUP(A148,[1]HDLAB!$D$1:$BI$65536,58,0)</f>
        <v>0.7</v>
      </c>
      <c r="AI148" s="2">
        <f>VLOOKUP(A148,[2]HDLAB!$D$3:$BK$264,60,0)</f>
        <v>1.19</v>
      </c>
      <c r="AJ148" s="5">
        <f>VLOOKUP(A148,[2]HDLAB!$D$1:$CA$65536,76,0)</f>
        <v>1.4241278485541664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1.54</v>
      </c>
      <c r="AW148" s="2"/>
      <c r="AX148" s="2"/>
      <c r="AY148" s="2"/>
      <c r="AZ148" s="2">
        <v>0</v>
      </c>
      <c r="BA148">
        <v>50</v>
      </c>
      <c r="BB148" s="6">
        <f t="shared" si="10"/>
        <v>4.0673211781206253E-2</v>
      </c>
      <c r="BC148" s="7">
        <f t="shared" si="11"/>
        <v>12.093000000000025</v>
      </c>
    </row>
    <row r="149" spans="1:55" customFormat="1">
      <c r="A149" s="2" t="s">
        <v>202</v>
      </c>
      <c r="B149" s="2">
        <v>1120406</v>
      </c>
      <c r="C149" s="2">
        <v>6.18</v>
      </c>
      <c r="D149" s="2">
        <v>4.1399999999999997</v>
      </c>
      <c r="E149" s="2">
        <v>9.8000000000000007</v>
      </c>
      <c r="F149" s="2">
        <v>32.799999999999997</v>
      </c>
      <c r="G149" s="2">
        <v>79.2</v>
      </c>
      <c r="H149" s="2">
        <v>220</v>
      </c>
      <c r="I149" s="2"/>
      <c r="J149" s="2">
        <v>3.6</v>
      </c>
      <c r="K149" s="2">
        <v>12</v>
      </c>
      <c r="L149" s="2">
        <v>6</v>
      </c>
      <c r="M149" s="2">
        <v>65</v>
      </c>
      <c r="N149" s="2">
        <v>0.5</v>
      </c>
      <c r="O149" s="2"/>
      <c r="P149" s="2"/>
      <c r="Q149" s="2">
        <v>118</v>
      </c>
      <c r="R149" s="2">
        <v>70.650000000000006</v>
      </c>
      <c r="S149" s="2">
        <v>67.8</v>
      </c>
      <c r="T149" s="4">
        <f t="shared" si="8"/>
        <v>2.8500000000000085</v>
      </c>
      <c r="U149" s="2">
        <v>210</v>
      </c>
      <c r="V149" s="2">
        <v>56</v>
      </c>
      <c r="W149" s="2">
        <v>13</v>
      </c>
      <c r="X149" s="2"/>
      <c r="Y149" s="2">
        <v>2640</v>
      </c>
      <c r="Z149" s="2">
        <v>8.58</v>
      </c>
      <c r="AA149" s="2">
        <v>5.9</v>
      </c>
      <c r="AB149" s="2">
        <v>141</v>
      </c>
      <c r="AC149" s="2">
        <v>4.8</v>
      </c>
      <c r="AD149" s="2"/>
      <c r="AE149" s="2">
        <v>10.5</v>
      </c>
      <c r="AF149">
        <f t="shared" si="9"/>
        <v>46.2</v>
      </c>
      <c r="AG149" s="2">
        <v>4.4000000000000004</v>
      </c>
      <c r="AH149" s="2">
        <f>VLOOKUP(A149,[1]HDLAB!$D$1:$BI$65536,58,0)</f>
        <v>0.77</v>
      </c>
      <c r="AI149" s="2">
        <f>VLOOKUP(A149,[2]HDLAB!$D$3:$BK$264,60,0)</f>
        <v>1.46</v>
      </c>
      <c r="AJ149" s="5">
        <f>VLOOKUP(A149,[2]HDLAB!$D$1:$CA$65536,76,0)</f>
        <v>1.7229230819659904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>
        <v>1.42</v>
      </c>
      <c r="AW149" s="2"/>
      <c r="AX149" s="2"/>
      <c r="AY149" s="2"/>
      <c r="AZ149" s="2">
        <v>4</v>
      </c>
      <c r="BA149">
        <v>25</v>
      </c>
      <c r="BB149" s="6">
        <f t="shared" si="10"/>
        <v>4.2035398230088623E-2</v>
      </c>
      <c r="BC149" s="7">
        <f t="shared" si="11"/>
        <v>12.055500000000036</v>
      </c>
    </row>
    <row r="150" spans="1:55" customFormat="1">
      <c r="A150" s="2" t="s">
        <v>203</v>
      </c>
      <c r="B150" s="2">
        <v>1120405</v>
      </c>
      <c r="C150" s="2">
        <v>5.05</v>
      </c>
      <c r="D150" s="2">
        <v>3.55</v>
      </c>
      <c r="E150" s="2">
        <v>11.5</v>
      </c>
      <c r="F150" s="2">
        <v>33.799999999999997</v>
      </c>
      <c r="G150" s="2">
        <v>95.2</v>
      </c>
      <c r="H150" s="2">
        <v>151</v>
      </c>
      <c r="I150" s="2"/>
      <c r="J150" s="2">
        <v>4.3</v>
      </c>
      <c r="K150" s="2">
        <v>16</v>
      </c>
      <c r="L150" s="2">
        <v>5</v>
      </c>
      <c r="M150" s="2">
        <v>47</v>
      </c>
      <c r="N150" s="2">
        <v>0.8</v>
      </c>
      <c r="O150" s="2"/>
      <c r="P150" s="2"/>
      <c r="Q150" s="2"/>
      <c r="R150" s="2">
        <v>69.599999999999994</v>
      </c>
      <c r="S150" s="2">
        <v>67.900000000000006</v>
      </c>
      <c r="T150" s="4">
        <f t="shared" si="8"/>
        <v>1.6999999999999886</v>
      </c>
      <c r="U150" s="2">
        <v>240</v>
      </c>
      <c r="V150" s="2">
        <v>84</v>
      </c>
      <c r="W150" s="2">
        <v>19</v>
      </c>
      <c r="X150" s="2"/>
      <c r="Y150" s="2">
        <v>2640</v>
      </c>
      <c r="Z150" s="2">
        <v>10.44</v>
      </c>
      <c r="AA150" s="2">
        <v>7.9</v>
      </c>
      <c r="AB150" s="2">
        <v>138</v>
      </c>
      <c r="AC150" s="2">
        <v>5.5</v>
      </c>
      <c r="AD150" s="2"/>
      <c r="AE150" s="2">
        <v>8.8000000000000007</v>
      </c>
      <c r="AF150">
        <f t="shared" si="9"/>
        <v>53.68</v>
      </c>
      <c r="AG150" s="2">
        <v>6.1</v>
      </c>
      <c r="AH150" s="2">
        <f>VLOOKUP(A150,[1]HDLAB!$D$1:$BI$65536,58,0)</f>
        <v>0.77</v>
      </c>
      <c r="AI150" s="2">
        <f>VLOOKUP(A150,[2]HDLAB!$D$3:$BK$264,60,0)</f>
        <v>1.49</v>
      </c>
      <c r="AJ150" s="5">
        <f>VLOOKUP(A150,[2]HDLAB!$D$1:$CA$65536,76,0)</f>
        <v>1.7192422260522586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1.35</v>
      </c>
      <c r="AW150" s="2"/>
      <c r="AX150" s="2"/>
      <c r="AY150" s="2"/>
      <c r="AZ150" s="2">
        <v>1.5</v>
      </c>
      <c r="BA150">
        <v>25</v>
      </c>
      <c r="BB150" s="6">
        <f t="shared" si="10"/>
        <v>2.5036818851251672E-2</v>
      </c>
      <c r="BC150" s="7">
        <f t="shared" si="11"/>
        <v>7.0379999999999532</v>
      </c>
    </row>
    <row r="151" spans="1:55" customFormat="1">
      <c r="A151" s="2" t="s">
        <v>204</v>
      </c>
      <c r="B151" s="2">
        <v>1120403</v>
      </c>
      <c r="C151" s="2">
        <v>5.45</v>
      </c>
      <c r="D151" s="2">
        <v>2.82</v>
      </c>
      <c r="E151" s="2">
        <v>9</v>
      </c>
      <c r="F151" s="2">
        <v>27.6</v>
      </c>
      <c r="G151" s="2">
        <v>97.9</v>
      </c>
      <c r="H151" s="2">
        <v>177</v>
      </c>
      <c r="I151" s="2"/>
      <c r="J151" s="2">
        <v>3.2</v>
      </c>
      <c r="K151" s="2">
        <v>39</v>
      </c>
      <c r="L151" s="2">
        <v>27</v>
      </c>
      <c r="M151" s="2">
        <v>110</v>
      </c>
      <c r="N151" s="2">
        <v>0.7</v>
      </c>
      <c r="O151" s="2"/>
      <c r="P151" s="2"/>
      <c r="Q151" s="2">
        <v>372</v>
      </c>
      <c r="R151" s="2">
        <v>51.6</v>
      </c>
      <c r="S151" s="2">
        <v>48</v>
      </c>
      <c r="T151" s="4">
        <f t="shared" si="8"/>
        <v>3.6000000000000014</v>
      </c>
      <c r="U151" s="2">
        <v>230</v>
      </c>
      <c r="V151" s="2">
        <v>70</v>
      </c>
      <c r="W151" s="2">
        <v>18</v>
      </c>
      <c r="X151" s="2"/>
      <c r="Y151" s="2">
        <v>2640</v>
      </c>
      <c r="Z151" s="2">
        <v>6.51</v>
      </c>
      <c r="AA151" s="2">
        <v>6.2</v>
      </c>
      <c r="AB151" s="2">
        <v>127</v>
      </c>
      <c r="AC151" s="2">
        <v>3.9</v>
      </c>
      <c r="AD151" s="2"/>
      <c r="AE151" s="2">
        <v>7.3</v>
      </c>
      <c r="AF151">
        <f t="shared" si="9"/>
        <v>32.120000000000005</v>
      </c>
      <c r="AG151" s="2">
        <v>4.4000000000000004</v>
      </c>
      <c r="AH151" s="2">
        <f>VLOOKUP(A151,[1]HDLAB!$D$1:$BI$65536,58,0)</f>
        <v>0.74</v>
      </c>
      <c r="AI151" s="2">
        <f>VLOOKUP(A151,[2]HDLAB!$D$3:$BK$264,60,0)</f>
        <v>1.36</v>
      </c>
      <c r="AJ151" s="5">
        <f>VLOOKUP(A151,[2]HDLAB!$D$1:$CA$65536,76,0)</f>
        <v>1.7174977198213583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>
        <v>1.46</v>
      </c>
      <c r="AW151" s="2"/>
      <c r="AX151" s="2"/>
      <c r="AY151" s="2"/>
      <c r="AZ151" s="2">
        <v>2.25</v>
      </c>
      <c r="BA151">
        <v>50</v>
      </c>
      <c r="BB151" s="6">
        <f t="shared" si="10"/>
        <v>7.5000000000000025E-2</v>
      </c>
      <c r="BC151" s="7">
        <f t="shared" si="11"/>
        <v>13.716000000000003</v>
      </c>
    </row>
    <row r="152" spans="1:55" customFormat="1">
      <c r="A152" s="2" t="s">
        <v>205</v>
      </c>
      <c r="B152" s="2">
        <v>1120405</v>
      </c>
      <c r="C152" s="2">
        <v>10.61</v>
      </c>
      <c r="D152" s="2">
        <v>3.54</v>
      </c>
      <c r="E152" s="2">
        <v>11.2</v>
      </c>
      <c r="F152" s="2">
        <v>34</v>
      </c>
      <c r="G152" s="2">
        <v>96</v>
      </c>
      <c r="H152" s="2">
        <v>160</v>
      </c>
      <c r="I152" s="2"/>
      <c r="J152" s="2">
        <v>3.8</v>
      </c>
      <c r="K152" s="2">
        <v>11</v>
      </c>
      <c r="L152" s="2">
        <v>7</v>
      </c>
      <c r="M152" s="2">
        <v>56</v>
      </c>
      <c r="N152" s="2">
        <v>0.6</v>
      </c>
      <c r="O152" s="2"/>
      <c r="P152" s="2"/>
      <c r="Q152" s="2"/>
      <c r="R152" s="2">
        <v>73.599999999999994</v>
      </c>
      <c r="S152" s="2">
        <v>69.349999999999994</v>
      </c>
      <c r="T152" s="4">
        <f t="shared" si="8"/>
        <v>4.25</v>
      </c>
      <c r="U152" s="2">
        <v>240</v>
      </c>
      <c r="V152" s="2">
        <v>72</v>
      </c>
      <c r="W152" s="2">
        <v>21</v>
      </c>
      <c r="X152" s="2"/>
      <c r="Y152" s="2">
        <v>2640</v>
      </c>
      <c r="Z152" s="2">
        <v>9.9</v>
      </c>
      <c r="AA152" s="2">
        <v>7.4</v>
      </c>
      <c r="AB152" s="2">
        <v>137</v>
      </c>
      <c r="AC152" s="2">
        <v>5.8</v>
      </c>
      <c r="AD152" s="2"/>
      <c r="AE152" s="2">
        <v>8.5</v>
      </c>
      <c r="AF152">
        <f t="shared" si="9"/>
        <v>24.65</v>
      </c>
      <c r="AG152" s="2">
        <v>2.9</v>
      </c>
      <c r="AH152" s="2">
        <f>VLOOKUP(A152,[1]HDLAB!$D$1:$BI$65536,58,0)</f>
        <v>0.71</v>
      </c>
      <c r="AI152" s="2">
        <f>VLOOKUP(A152,[2]HDLAB!$D$3:$BK$264,60,0)</f>
        <v>1.23</v>
      </c>
      <c r="AJ152" s="5">
        <f>VLOOKUP(A152,[2]HDLAB!$D$1:$CA$65536,76,0)</f>
        <v>1.5309298214670735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>
        <v>1.43</v>
      </c>
      <c r="AW152" s="2"/>
      <c r="AX152" s="2"/>
      <c r="AY152" s="2"/>
      <c r="AZ152" s="2">
        <v>0.75</v>
      </c>
      <c r="BA152">
        <v>25</v>
      </c>
      <c r="BB152" s="6">
        <f t="shared" si="10"/>
        <v>6.1283345349675562E-2</v>
      </c>
      <c r="BC152" s="7">
        <f t="shared" si="11"/>
        <v>17.467500000000001</v>
      </c>
    </row>
    <row r="153" spans="1:55" customFormat="1">
      <c r="A153" s="2" t="s">
        <v>206</v>
      </c>
      <c r="B153" s="2">
        <v>1120405</v>
      </c>
      <c r="C153" s="2">
        <v>4.1399999999999997</v>
      </c>
      <c r="D153" s="2">
        <v>3.48</v>
      </c>
      <c r="E153" s="2">
        <v>10.8</v>
      </c>
      <c r="F153" s="2">
        <v>33.299999999999997</v>
      </c>
      <c r="G153" s="2">
        <v>95.7</v>
      </c>
      <c r="H153" s="2">
        <v>261</v>
      </c>
      <c r="I153" s="2"/>
      <c r="J153" s="2">
        <v>4.2</v>
      </c>
      <c r="K153" s="2">
        <v>18</v>
      </c>
      <c r="L153" s="2">
        <v>16</v>
      </c>
      <c r="M153" s="2">
        <v>129</v>
      </c>
      <c r="N153" s="2">
        <v>0.7</v>
      </c>
      <c r="O153" s="2"/>
      <c r="P153" s="2"/>
      <c r="Q153" s="2"/>
      <c r="R153" s="2">
        <v>66.75</v>
      </c>
      <c r="S153" s="2">
        <v>64.25</v>
      </c>
      <c r="T153" s="4">
        <f t="shared" si="8"/>
        <v>2.5</v>
      </c>
      <c r="U153" s="2">
        <v>240</v>
      </c>
      <c r="V153" s="2">
        <v>111</v>
      </c>
      <c r="W153" s="2">
        <v>22</v>
      </c>
      <c r="X153" s="2"/>
      <c r="Y153" s="2">
        <v>5520</v>
      </c>
      <c r="Z153" s="2">
        <v>8.24</v>
      </c>
      <c r="AA153" s="2">
        <v>6.6</v>
      </c>
      <c r="AB153" s="2">
        <v>141</v>
      </c>
      <c r="AC153" s="2">
        <v>5.0999999999999996</v>
      </c>
      <c r="AD153" s="2"/>
      <c r="AE153" s="2">
        <v>8.6</v>
      </c>
      <c r="AF153">
        <f t="shared" si="9"/>
        <v>49.879999999999995</v>
      </c>
      <c r="AG153" s="2">
        <v>5.8</v>
      </c>
      <c r="AH153" s="2">
        <f>VLOOKUP(A153,[1]HDLAB!$D$1:$BI$65536,58,0)</f>
        <v>0.8</v>
      </c>
      <c r="AI153" s="2">
        <f>VLOOKUP(A153,[2]HDLAB!$D$3:$BK$264,60,0)</f>
        <v>1.62</v>
      </c>
      <c r="AJ153" s="5">
        <f>VLOOKUP(A153,[2]HDLAB!$D$1:$CA$65536,76,0)</f>
        <v>1.92322428861467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>
        <v>1.6</v>
      </c>
      <c r="AW153" s="2"/>
      <c r="AX153" s="2"/>
      <c r="AY153" s="2"/>
      <c r="AZ153" s="2">
        <v>0</v>
      </c>
      <c r="BA153">
        <v>0</v>
      </c>
      <c r="BB153" s="6">
        <f t="shared" si="10"/>
        <v>3.8910505836575876E-2</v>
      </c>
      <c r="BC153" s="7">
        <f t="shared" si="11"/>
        <v>10.574999999999999</v>
      </c>
    </row>
    <row r="154" spans="1:55" customFormat="1">
      <c r="A154" s="2" t="s">
        <v>207</v>
      </c>
      <c r="B154" s="2">
        <v>1120407</v>
      </c>
      <c r="C154" s="2">
        <v>8.57</v>
      </c>
      <c r="D154" s="2">
        <v>3.45</v>
      </c>
      <c r="E154" s="2">
        <v>11.1</v>
      </c>
      <c r="F154" s="2">
        <v>33.200000000000003</v>
      </c>
      <c r="G154" s="2">
        <v>96.2</v>
      </c>
      <c r="H154" s="2">
        <v>250</v>
      </c>
      <c r="I154" s="2"/>
      <c r="J154" s="2">
        <v>4.0999999999999996</v>
      </c>
      <c r="K154" s="2">
        <v>14</v>
      </c>
      <c r="L154" s="2">
        <v>12</v>
      </c>
      <c r="M154" s="2">
        <v>83</v>
      </c>
      <c r="N154" s="2">
        <v>0.8</v>
      </c>
      <c r="O154" s="2"/>
      <c r="P154" s="2"/>
      <c r="Q154" s="2">
        <v>158</v>
      </c>
      <c r="R154" s="2">
        <v>63.55</v>
      </c>
      <c r="S154" s="2">
        <v>62.1</v>
      </c>
      <c r="T154" s="4">
        <f t="shared" si="8"/>
        <v>1.4499999999999957</v>
      </c>
      <c r="U154" s="2">
        <v>240</v>
      </c>
      <c r="V154" s="2">
        <v>140</v>
      </c>
      <c r="W154" s="2">
        <v>27</v>
      </c>
      <c r="X154" s="2"/>
      <c r="Y154" s="2">
        <v>5520</v>
      </c>
      <c r="Z154" s="2">
        <v>10.25</v>
      </c>
      <c r="AA154" s="2">
        <v>5.2</v>
      </c>
      <c r="AB154" s="2">
        <v>138</v>
      </c>
      <c r="AC154" s="2">
        <v>4.7</v>
      </c>
      <c r="AD154" s="2"/>
      <c r="AE154" s="2">
        <v>8.1999999999999993</v>
      </c>
      <c r="AF154">
        <f t="shared" si="9"/>
        <v>77.08</v>
      </c>
      <c r="AG154" s="2">
        <v>9.4</v>
      </c>
      <c r="AH154" s="2">
        <f>VLOOKUP(A154,[1]HDLAB!$D$1:$BI$65536,58,0)</f>
        <v>0.81</v>
      </c>
      <c r="AI154" s="2">
        <f>VLOOKUP(A154,[2]HDLAB!$D$3:$BK$264,60,0)</f>
        <v>1.65</v>
      </c>
      <c r="AJ154" s="5">
        <f>VLOOKUP(A154,[2]HDLAB!$D$1:$CA$65536,76,0)</f>
        <v>1.9048754953442555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>
        <v>1.4</v>
      </c>
      <c r="AW154" s="2"/>
      <c r="AX154" s="2"/>
      <c r="AY154" s="2"/>
      <c r="AZ154" s="2">
        <v>0</v>
      </c>
      <c r="BA154">
        <v>12.5</v>
      </c>
      <c r="BB154" s="6">
        <f t="shared" si="10"/>
        <v>2.3349436392914584E-2</v>
      </c>
      <c r="BC154" s="7">
        <f t="shared" si="11"/>
        <v>6.0029999999999815</v>
      </c>
    </row>
    <row r="155" spans="1:55" customFormat="1">
      <c r="A155" s="2" t="s">
        <v>208</v>
      </c>
      <c r="B155" s="2">
        <v>1120405</v>
      </c>
      <c r="C155" s="2">
        <v>6.29</v>
      </c>
      <c r="D155" s="2">
        <v>3.46</v>
      </c>
      <c r="E155" s="2">
        <v>10.1</v>
      </c>
      <c r="F155" s="2">
        <v>32.4</v>
      </c>
      <c r="G155" s="2">
        <v>93.6</v>
      </c>
      <c r="H155" s="2">
        <v>150</v>
      </c>
      <c r="I155" s="2"/>
      <c r="J155" s="2">
        <v>3.9</v>
      </c>
      <c r="K155" s="2">
        <v>10</v>
      </c>
      <c r="L155" s="2">
        <v>5</v>
      </c>
      <c r="M155" s="2">
        <v>68</v>
      </c>
      <c r="N155" s="2">
        <v>0.6</v>
      </c>
      <c r="O155" s="2"/>
      <c r="P155" s="2"/>
      <c r="Q155" s="2">
        <v>156</v>
      </c>
      <c r="R155" s="2">
        <v>44.3</v>
      </c>
      <c r="S155" s="2">
        <v>43.9</v>
      </c>
      <c r="T155" s="4">
        <f t="shared" si="8"/>
        <v>0.39999999999999858</v>
      </c>
      <c r="U155" s="2">
        <v>230</v>
      </c>
      <c r="V155" s="2">
        <v>60</v>
      </c>
      <c r="W155" s="2">
        <v>11</v>
      </c>
      <c r="X155" s="2"/>
      <c r="Y155" s="2">
        <v>2640</v>
      </c>
      <c r="Z155" s="2">
        <v>8.1999999999999993</v>
      </c>
      <c r="AA155" s="2">
        <v>7.8</v>
      </c>
      <c r="AB155" s="2">
        <v>142</v>
      </c>
      <c r="AC155" s="2">
        <v>4.2</v>
      </c>
      <c r="AD155" s="2"/>
      <c r="AE155" s="2">
        <v>11.3</v>
      </c>
      <c r="AF155">
        <f t="shared" si="9"/>
        <v>61.02000000000001</v>
      </c>
      <c r="AG155" s="2">
        <v>5.4</v>
      </c>
      <c r="AH155" s="2">
        <f>VLOOKUP(A155,[1]HDLAB!$D$1:$BI$65536,58,0)</f>
        <v>0.82</v>
      </c>
      <c r="AI155" s="2">
        <f>VLOOKUP(A155,[2]HDLAB!$D$3:$BK$264,60,0)</f>
        <v>1.7</v>
      </c>
      <c r="AJ155" s="5">
        <f>VLOOKUP(A155,[2]HDLAB!$D$1:$CA$65536,76,0)</f>
        <v>1.9099235744401533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>
        <v>1.68</v>
      </c>
      <c r="AW155" s="2"/>
      <c r="AX155" s="2"/>
      <c r="AY155" s="2"/>
      <c r="AZ155" s="2">
        <v>1</v>
      </c>
      <c r="BA155">
        <v>25</v>
      </c>
      <c r="BB155" s="6">
        <f t="shared" si="10"/>
        <v>9.1116173120728613E-3</v>
      </c>
      <c r="BC155" s="7">
        <f t="shared" si="11"/>
        <v>1.7039999999999942</v>
      </c>
    </row>
    <row r="156" spans="1:55" customFormat="1">
      <c r="A156" s="2" t="s">
        <v>209</v>
      </c>
      <c r="B156" s="2">
        <v>1120403</v>
      </c>
      <c r="C156" s="2">
        <v>6</v>
      </c>
      <c r="D156" s="2">
        <v>3.29</v>
      </c>
      <c r="E156" s="2">
        <v>10.4</v>
      </c>
      <c r="F156" s="2">
        <v>31.1</v>
      </c>
      <c r="G156" s="2">
        <v>94.5</v>
      </c>
      <c r="H156" s="2">
        <v>168</v>
      </c>
      <c r="I156" s="2"/>
      <c r="J156" s="2">
        <v>3.7</v>
      </c>
      <c r="K156" s="2">
        <v>12</v>
      </c>
      <c r="L156" s="2">
        <v>12</v>
      </c>
      <c r="M156" s="2">
        <v>55</v>
      </c>
      <c r="N156" s="2">
        <v>0.5</v>
      </c>
      <c r="O156" s="2"/>
      <c r="P156" s="2"/>
      <c r="Q156" s="2">
        <v>345</v>
      </c>
      <c r="R156" s="2">
        <v>56.9</v>
      </c>
      <c r="S156" s="2">
        <v>55.6</v>
      </c>
      <c r="T156" s="4">
        <f t="shared" si="8"/>
        <v>1.2999999999999972</v>
      </c>
      <c r="U156" s="2">
        <v>240</v>
      </c>
      <c r="V156" s="2">
        <v>110</v>
      </c>
      <c r="W156" s="2">
        <v>25</v>
      </c>
      <c r="X156" s="2"/>
      <c r="Y156" s="2">
        <v>4080</v>
      </c>
      <c r="Z156" s="2">
        <v>8.91</v>
      </c>
      <c r="AA156" s="2">
        <v>7.5</v>
      </c>
      <c r="AB156" s="2">
        <v>136</v>
      </c>
      <c r="AC156" s="2">
        <v>4.7</v>
      </c>
      <c r="AD156" s="2"/>
      <c r="AE156" s="2">
        <v>8.1</v>
      </c>
      <c r="AF156">
        <f t="shared" si="9"/>
        <v>50.22</v>
      </c>
      <c r="AG156" s="2">
        <v>6.2</v>
      </c>
      <c r="AH156" s="2">
        <f>VLOOKUP(A156,[1]HDLAB!$D$1:$BI$65536,58,0)</f>
        <v>0.77</v>
      </c>
      <c r="AI156" s="2">
        <f>VLOOKUP(A156,[2]HDLAB!$D$3:$BK$264,60,0)</f>
        <v>1.48</v>
      </c>
      <c r="AJ156" s="5">
        <f>VLOOKUP(A156,[2]HDLAB!$D$1:$CA$65536,76,0)</f>
        <v>1.7082845186501172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1.32</v>
      </c>
      <c r="AW156" s="2"/>
      <c r="AX156" s="2"/>
      <c r="AY156" s="2"/>
      <c r="AZ156" s="2">
        <v>0</v>
      </c>
      <c r="BA156">
        <v>25</v>
      </c>
      <c r="BB156" s="6">
        <f t="shared" si="10"/>
        <v>2.3381294964028725E-2</v>
      </c>
      <c r="BC156" s="7">
        <f t="shared" si="11"/>
        <v>5.3039999999999887</v>
      </c>
    </row>
    <row r="157" spans="1:55" customFormat="1">
      <c r="A157" s="2" t="s">
        <v>210</v>
      </c>
      <c r="B157" s="2">
        <v>1120405</v>
      </c>
      <c r="C157" s="2">
        <v>6.94</v>
      </c>
      <c r="D157" s="2">
        <v>3.82</v>
      </c>
      <c r="E157" s="2">
        <v>11.4</v>
      </c>
      <c r="F157" s="2">
        <v>33.9</v>
      </c>
      <c r="G157" s="2">
        <v>88.7</v>
      </c>
      <c r="H157" s="2">
        <v>169</v>
      </c>
      <c r="I157" s="2"/>
      <c r="J157" s="2">
        <v>4.0999999999999996</v>
      </c>
      <c r="K157" s="2">
        <v>25</v>
      </c>
      <c r="L157" s="2">
        <v>19</v>
      </c>
      <c r="M157" s="2">
        <v>47</v>
      </c>
      <c r="N157" s="2">
        <v>0.9</v>
      </c>
      <c r="O157" s="2"/>
      <c r="P157" s="2"/>
      <c r="Q157" s="2">
        <v>113</v>
      </c>
      <c r="R157" s="2">
        <v>80</v>
      </c>
      <c r="S157" s="2">
        <v>78.5</v>
      </c>
      <c r="T157" s="4">
        <f t="shared" si="8"/>
        <v>1.5</v>
      </c>
      <c r="U157" s="2">
        <v>240</v>
      </c>
      <c r="V157" s="2">
        <v>89</v>
      </c>
      <c r="W157" s="2">
        <v>22</v>
      </c>
      <c r="X157" s="2"/>
      <c r="Y157" s="2">
        <v>2640</v>
      </c>
      <c r="Z157" s="2">
        <v>9.73</v>
      </c>
      <c r="AA157" s="2">
        <v>7.1</v>
      </c>
      <c r="AB157" s="2">
        <v>139</v>
      </c>
      <c r="AC157" s="2">
        <v>5.7</v>
      </c>
      <c r="AD157" s="2"/>
      <c r="AE157" s="2">
        <v>10.1</v>
      </c>
      <c r="AF157">
        <f t="shared" si="9"/>
        <v>58.58</v>
      </c>
      <c r="AG157" s="2">
        <v>5.8</v>
      </c>
      <c r="AH157" s="2">
        <f>VLOOKUP(A157,[1]HDLAB!$D$1:$BI$65536,58,0)</f>
        <v>0.75</v>
      </c>
      <c r="AI157" s="2">
        <f>VLOOKUP(A157,[2]HDLAB!$D$3:$BK$264,60,0)</f>
        <v>1.4</v>
      </c>
      <c r="AJ157" s="5">
        <f>VLOOKUP(A157,[2]HDLAB!$D$1:$CA$65536,76,0)</f>
        <v>1.5961304590185765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>
        <v>1.53</v>
      </c>
      <c r="AW157" s="2"/>
      <c r="AX157" s="2"/>
      <c r="AY157" s="2"/>
      <c r="AZ157" s="2">
        <v>0.75</v>
      </c>
      <c r="BA157">
        <v>12.5</v>
      </c>
      <c r="BB157" s="6">
        <f t="shared" si="10"/>
        <v>1.9108280254777069E-2</v>
      </c>
      <c r="BC157" s="7">
        <f t="shared" si="11"/>
        <v>6.2549999999999999</v>
      </c>
    </row>
    <row r="158" spans="1:55" customFormat="1">
      <c r="A158" s="2" t="s">
        <v>211</v>
      </c>
      <c r="B158" s="2">
        <v>1120405</v>
      </c>
      <c r="C158" s="2">
        <v>4.13</v>
      </c>
      <c r="D158" s="2">
        <v>3.2</v>
      </c>
      <c r="E158" s="2">
        <v>10.4</v>
      </c>
      <c r="F158" s="2">
        <v>31.4</v>
      </c>
      <c r="G158" s="2">
        <v>98.1</v>
      </c>
      <c r="H158" s="2">
        <v>122</v>
      </c>
      <c r="I158" s="2"/>
      <c r="J158" s="2">
        <v>3.9</v>
      </c>
      <c r="K158" s="2">
        <v>13</v>
      </c>
      <c r="L158" s="2">
        <v>12</v>
      </c>
      <c r="M158" s="2">
        <v>110</v>
      </c>
      <c r="N158" s="2">
        <v>0.5</v>
      </c>
      <c r="O158" s="2"/>
      <c r="P158" s="2"/>
      <c r="Q158" s="2"/>
      <c r="R158" s="2">
        <v>63.95</v>
      </c>
      <c r="S158" s="2">
        <v>61.35</v>
      </c>
      <c r="T158" s="4">
        <f t="shared" si="8"/>
        <v>2.6000000000000014</v>
      </c>
      <c r="U158" s="2">
        <v>240</v>
      </c>
      <c r="V158" s="2">
        <v>82</v>
      </c>
      <c r="W158" s="2">
        <v>21</v>
      </c>
      <c r="X158" s="2"/>
      <c r="Y158" s="2">
        <v>2640</v>
      </c>
      <c r="Z158" s="2">
        <v>11.87</v>
      </c>
      <c r="AA158" s="2">
        <v>7.2</v>
      </c>
      <c r="AB158" s="2">
        <v>141</v>
      </c>
      <c r="AC158" s="2">
        <v>3.7</v>
      </c>
      <c r="AD158" s="2"/>
      <c r="AE158" s="2">
        <v>10.9</v>
      </c>
      <c r="AF158">
        <f t="shared" si="9"/>
        <v>53.410000000000004</v>
      </c>
      <c r="AG158" s="2">
        <v>4.9000000000000004</v>
      </c>
      <c r="AH158" s="2">
        <f>VLOOKUP(A158,[1]HDLAB!$D$1:$BI$65536,58,0)</f>
        <v>0.74</v>
      </c>
      <c r="AI158" s="2">
        <f>VLOOKUP(A158,[2]HDLAB!$D$3:$BK$264,60,0)</f>
        <v>1.36</v>
      </c>
      <c r="AJ158" s="5">
        <f>VLOOKUP(A158,[2]HDLAB!$D$1:$CA$65536,76,0)</f>
        <v>1.6272061729959881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1.47</v>
      </c>
      <c r="AW158" s="2"/>
      <c r="AX158" s="2"/>
      <c r="AY158" s="2"/>
      <c r="AZ158" s="2">
        <v>1.5</v>
      </c>
      <c r="BA158">
        <v>50</v>
      </c>
      <c r="BB158" s="6">
        <f t="shared" si="10"/>
        <v>4.2379788101059516E-2</v>
      </c>
      <c r="BC158" s="7">
        <f t="shared" si="11"/>
        <v>10.998000000000006</v>
      </c>
    </row>
    <row r="159" spans="1:55" customFormat="1">
      <c r="A159" s="2" t="s">
        <v>212</v>
      </c>
      <c r="B159" s="2">
        <v>1120405</v>
      </c>
      <c r="C159" s="2">
        <v>5.57</v>
      </c>
      <c r="D159" s="2">
        <v>3.74</v>
      </c>
      <c r="E159" s="2">
        <v>11.3</v>
      </c>
      <c r="F159" s="2">
        <v>35.5</v>
      </c>
      <c r="G159" s="2">
        <v>94.9</v>
      </c>
      <c r="H159" s="2">
        <v>163</v>
      </c>
      <c r="I159" s="2"/>
      <c r="J159" s="2">
        <v>3.3</v>
      </c>
      <c r="K159" s="2">
        <v>19</v>
      </c>
      <c r="L159" s="2">
        <v>13</v>
      </c>
      <c r="M159" s="2">
        <v>60</v>
      </c>
      <c r="N159" s="2">
        <v>0.4</v>
      </c>
      <c r="O159" s="2"/>
      <c r="P159" s="2"/>
      <c r="Q159" s="2">
        <v>256</v>
      </c>
      <c r="R159" s="2">
        <v>61.7</v>
      </c>
      <c r="S159" s="2">
        <v>59.8</v>
      </c>
      <c r="T159" s="4">
        <f t="shared" si="8"/>
        <v>1.9000000000000057</v>
      </c>
      <c r="U159" s="2">
        <v>240</v>
      </c>
      <c r="V159" s="2">
        <v>58</v>
      </c>
      <c r="W159" s="2">
        <v>14</v>
      </c>
      <c r="X159" s="2"/>
      <c r="Y159" s="2">
        <v>2640</v>
      </c>
      <c r="Z159" s="2">
        <v>5.94</v>
      </c>
      <c r="AA159" s="2">
        <v>4.2</v>
      </c>
      <c r="AB159" s="2">
        <v>138</v>
      </c>
      <c r="AC159" s="2">
        <v>4.3</v>
      </c>
      <c r="AD159" s="2"/>
      <c r="AE159" s="2">
        <v>8.4</v>
      </c>
      <c r="AF159">
        <f t="shared" si="9"/>
        <v>29.400000000000002</v>
      </c>
      <c r="AG159" s="2">
        <v>3.5</v>
      </c>
      <c r="AH159" s="2">
        <f>VLOOKUP(A159,[1]HDLAB!$D$1:$BI$65536,58,0)</f>
        <v>0.76</v>
      </c>
      <c r="AI159" s="2">
        <f>VLOOKUP(A159,[2]HDLAB!$D$3:$BK$264,60,0)</f>
        <v>1.42</v>
      </c>
      <c r="AJ159" s="5">
        <f>VLOOKUP(A159,[2]HDLAB!$D$1:$CA$65536,76,0)</f>
        <v>1.6638557428397489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>
        <v>1.21</v>
      </c>
      <c r="AW159" s="2"/>
      <c r="AX159" s="2"/>
      <c r="AY159" s="2"/>
      <c r="AZ159" s="2">
        <v>1</v>
      </c>
      <c r="BA159">
        <v>0</v>
      </c>
      <c r="BB159" s="6">
        <f t="shared" si="10"/>
        <v>3.1772575250836217E-2</v>
      </c>
      <c r="BC159" s="7">
        <f t="shared" si="11"/>
        <v>7.8660000000000245</v>
      </c>
    </row>
    <row r="160" spans="1:55" customFormat="1">
      <c r="A160" s="2" t="s">
        <v>213</v>
      </c>
      <c r="B160" s="2">
        <v>1120410</v>
      </c>
      <c r="C160" s="2">
        <v>8.56</v>
      </c>
      <c r="D160" s="2">
        <v>4.1500000000000004</v>
      </c>
      <c r="E160" s="2">
        <v>12.4</v>
      </c>
      <c r="F160" s="2">
        <v>34.6</v>
      </c>
      <c r="G160" s="2">
        <v>83.4</v>
      </c>
      <c r="H160" s="2">
        <v>99</v>
      </c>
      <c r="I160" s="2"/>
      <c r="J160" s="2">
        <v>4.4000000000000004</v>
      </c>
      <c r="K160" s="2">
        <v>5</v>
      </c>
      <c r="L160" s="2">
        <v>8</v>
      </c>
      <c r="M160" s="2">
        <v>86</v>
      </c>
      <c r="N160" s="2">
        <v>1</v>
      </c>
      <c r="O160" s="2"/>
      <c r="P160" s="2"/>
      <c r="Q160" s="2"/>
      <c r="R160" s="2">
        <v>78.5</v>
      </c>
      <c r="S160" s="2">
        <v>77</v>
      </c>
      <c r="T160" s="4">
        <f t="shared" si="8"/>
        <v>1.5</v>
      </c>
      <c r="U160" s="2">
        <v>240</v>
      </c>
      <c r="V160" s="2">
        <v>123</v>
      </c>
      <c r="W160" s="2">
        <v>44</v>
      </c>
      <c r="X160" s="2"/>
      <c r="Y160" s="2">
        <v>2640</v>
      </c>
      <c r="Z160" s="2">
        <v>15.4</v>
      </c>
      <c r="AA160" s="2">
        <v>14.8</v>
      </c>
      <c r="AB160" s="2">
        <v>134</v>
      </c>
      <c r="AC160" s="2">
        <v>4.3</v>
      </c>
      <c r="AD160" s="2"/>
      <c r="AE160" s="2">
        <v>9.1999999999999993</v>
      </c>
      <c r="AF160">
        <f t="shared" si="9"/>
        <v>17.479999999999997</v>
      </c>
      <c r="AG160" s="2">
        <v>1.9</v>
      </c>
      <c r="AH160" s="2">
        <f>VLOOKUP(A160,[1]HDLAB!$D$1:$BI$65536,58,0)</f>
        <v>0</v>
      </c>
      <c r="AI160" s="2">
        <f>VLOOKUP(A160,[2]HDLAB!$D$3:$BK$264,60,0)</f>
        <v>0</v>
      </c>
      <c r="AJ160" s="5">
        <f>VLOOKUP(A160,[2]HDLAB!$D$1:$CA$65536,76,0)</f>
        <v>1.175238013914423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>
        <v>1.24</v>
      </c>
      <c r="AW160" s="2"/>
      <c r="AX160" s="2"/>
      <c r="AY160" s="2"/>
      <c r="AZ160" s="2">
        <v>1.5</v>
      </c>
      <c r="BA160">
        <v>0</v>
      </c>
      <c r="BB160" s="6">
        <f t="shared" si="10"/>
        <v>1.948051948051948E-2</v>
      </c>
      <c r="BC160" s="7">
        <f t="shared" si="11"/>
        <v>6.03</v>
      </c>
    </row>
    <row r="161" spans="1:55" customFormat="1">
      <c r="A161" s="2" t="s">
        <v>214</v>
      </c>
      <c r="B161" s="2">
        <v>1120405</v>
      </c>
      <c r="C161" s="2">
        <v>5.17</v>
      </c>
      <c r="D161" s="2">
        <v>3.27</v>
      </c>
      <c r="E161" s="2">
        <v>11</v>
      </c>
      <c r="F161" s="2">
        <v>32.799999999999997</v>
      </c>
      <c r="G161" s="2">
        <v>100.3</v>
      </c>
      <c r="H161" s="2">
        <v>176</v>
      </c>
      <c r="I161" s="2"/>
      <c r="J161" s="2">
        <v>3.8</v>
      </c>
      <c r="K161" s="2">
        <v>21</v>
      </c>
      <c r="L161" s="2">
        <v>14</v>
      </c>
      <c r="M161" s="2">
        <v>78</v>
      </c>
      <c r="N161" s="2">
        <v>0.5</v>
      </c>
      <c r="O161" s="2"/>
      <c r="P161" s="2"/>
      <c r="Q161" s="2"/>
      <c r="R161" s="2">
        <v>49.7</v>
      </c>
      <c r="S161" s="2">
        <v>48</v>
      </c>
      <c r="T161" s="4">
        <f t="shared" si="8"/>
        <v>1.7000000000000028</v>
      </c>
      <c r="U161" s="2">
        <v>240</v>
      </c>
      <c r="V161" s="2">
        <v>95</v>
      </c>
      <c r="W161" s="2">
        <v>15</v>
      </c>
      <c r="X161" s="2"/>
      <c r="Y161" s="2">
        <v>2640</v>
      </c>
      <c r="Z161" s="2">
        <v>8.1199999999999992</v>
      </c>
      <c r="AA161" s="2">
        <v>5.8</v>
      </c>
      <c r="AB161" s="2">
        <v>136</v>
      </c>
      <c r="AC161" s="2">
        <v>5.4</v>
      </c>
      <c r="AD161" s="2"/>
      <c r="AE161" s="2">
        <v>9.1</v>
      </c>
      <c r="AF161">
        <f t="shared" si="9"/>
        <v>46.41</v>
      </c>
      <c r="AG161" s="2">
        <v>5.0999999999999996</v>
      </c>
      <c r="AH161" s="2">
        <f>VLOOKUP(A161,[1]HDLAB!$D$1:$BI$65536,58,0)</f>
        <v>0.84</v>
      </c>
      <c r="AI161" s="2">
        <f>VLOOKUP(A161,[2]HDLAB!$D$3:$BK$264,60,0)</f>
        <v>1.85</v>
      </c>
      <c r="AJ161" s="5">
        <f>VLOOKUP(A161,[2]HDLAB!$D$1:$CA$65536,76,0)</f>
        <v>2.1944034413236695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>
        <v>1.69</v>
      </c>
      <c r="AW161" s="2"/>
      <c r="AX161" s="2"/>
      <c r="AY161" s="2"/>
      <c r="AZ161" s="2">
        <v>0.75</v>
      </c>
      <c r="BA161">
        <v>25</v>
      </c>
      <c r="BB161" s="6">
        <f t="shared" si="10"/>
        <v>3.5416666666666728E-2</v>
      </c>
      <c r="BC161" s="7">
        <f t="shared" si="11"/>
        <v>6.9360000000000115</v>
      </c>
    </row>
    <row r="162" spans="1:55" customFormat="1">
      <c r="A162" s="2" t="s">
        <v>215</v>
      </c>
      <c r="B162" s="2">
        <v>1120405</v>
      </c>
      <c r="C162" s="2">
        <v>7.64</v>
      </c>
      <c r="D162" s="2">
        <v>3.62</v>
      </c>
      <c r="E162" s="2">
        <v>11</v>
      </c>
      <c r="F162" s="2">
        <v>33</v>
      </c>
      <c r="G162" s="2">
        <v>91.2</v>
      </c>
      <c r="H162" s="2">
        <v>182</v>
      </c>
      <c r="I162" s="2"/>
      <c r="J162" s="2">
        <v>3.3</v>
      </c>
      <c r="K162" s="2">
        <v>12</v>
      </c>
      <c r="L162" s="2">
        <v>11</v>
      </c>
      <c r="M162" s="2">
        <v>74</v>
      </c>
      <c r="N162" s="2">
        <v>0.3</v>
      </c>
      <c r="O162" s="2"/>
      <c r="P162" s="2"/>
      <c r="Q162" s="2">
        <v>212</v>
      </c>
      <c r="R162" s="2">
        <v>52.15</v>
      </c>
      <c r="S162" s="2">
        <v>49.9</v>
      </c>
      <c r="T162" s="4">
        <f t="shared" si="8"/>
        <v>2.25</v>
      </c>
      <c r="U162" s="2">
        <v>240</v>
      </c>
      <c r="V162" s="2">
        <v>89</v>
      </c>
      <c r="W162" s="2">
        <v>16</v>
      </c>
      <c r="X162" s="2"/>
      <c r="Y162" s="2">
        <v>2640</v>
      </c>
      <c r="Z162" s="2">
        <v>7.98</v>
      </c>
      <c r="AA162" s="2">
        <v>7.8</v>
      </c>
      <c r="AB162" s="2">
        <v>139</v>
      </c>
      <c r="AC162" s="2">
        <v>5</v>
      </c>
      <c r="AD162" s="2"/>
      <c r="AE162" s="2">
        <v>9.1</v>
      </c>
      <c r="AF162">
        <f t="shared" si="9"/>
        <v>72.8</v>
      </c>
      <c r="AG162" s="2">
        <v>8</v>
      </c>
      <c r="AH162" s="2">
        <f>VLOOKUP(A162,[1]HDLAB!$D$1:$BI$65536,58,0)</f>
        <v>0.82</v>
      </c>
      <c r="AI162" s="2">
        <f>VLOOKUP(A162,[2]HDLAB!$D$3:$BK$264,60,0)</f>
        <v>1.72</v>
      </c>
      <c r="AJ162" s="5">
        <f>VLOOKUP(A162,[2]HDLAB!$D$1:$CA$65536,76,0)</f>
        <v>2.0640519034207476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>
        <v>1.45</v>
      </c>
      <c r="AW162" s="2"/>
      <c r="AX162" s="2"/>
      <c r="AY162" s="2"/>
      <c r="AZ162" s="2">
        <v>0</v>
      </c>
      <c r="BA162">
        <v>50</v>
      </c>
      <c r="BB162" s="6">
        <f t="shared" si="10"/>
        <v>4.5090180360721446E-2</v>
      </c>
      <c r="BC162" s="7">
        <f t="shared" si="11"/>
        <v>9.3825000000000003</v>
      </c>
    </row>
    <row r="163" spans="1:55" customFormat="1">
      <c r="A163" s="2" t="s">
        <v>216</v>
      </c>
      <c r="B163" s="2">
        <v>1120406</v>
      </c>
      <c r="C163" s="2">
        <v>5.0199999999999996</v>
      </c>
      <c r="D163" s="2">
        <v>5.0599999999999996</v>
      </c>
      <c r="E163" s="2">
        <v>11</v>
      </c>
      <c r="F163" s="2">
        <v>34.9</v>
      </c>
      <c r="G163" s="2">
        <v>69</v>
      </c>
      <c r="H163" s="2">
        <v>171</v>
      </c>
      <c r="I163" s="2"/>
      <c r="J163" s="2">
        <v>4</v>
      </c>
      <c r="K163" s="2">
        <v>22</v>
      </c>
      <c r="L163" s="2">
        <v>27</v>
      </c>
      <c r="M163" s="2">
        <v>91</v>
      </c>
      <c r="N163" s="2">
        <v>0.7</v>
      </c>
      <c r="O163" s="2"/>
      <c r="P163" s="2"/>
      <c r="Q163" s="2"/>
      <c r="R163" s="2">
        <v>77.900000000000006</v>
      </c>
      <c r="S163" s="2">
        <v>75.75</v>
      </c>
      <c r="T163" s="4">
        <f t="shared" si="8"/>
        <v>2.1500000000000057</v>
      </c>
      <c r="U163" s="2">
        <v>240</v>
      </c>
      <c r="V163" s="2">
        <v>80</v>
      </c>
      <c r="W163" s="2">
        <v>23</v>
      </c>
      <c r="X163" s="2"/>
      <c r="Y163" s="2">
        <v>2640</v>
      </c>
      <c r="Z163" s="2">
        <v>9.8800000000000008</v>
      </c>
      <c r="AA163" s="2">
        <v>6.6</v>
      </c>
      <c r="AB163" s="2">
        <v>141</v>
      </c>
      <c r="AC163" s="2">
        <v>5.5</v>
      </c>
      <c r="AD163" s="2"/>
      <c r="AE163" s="2">
        <v>8.1</v>
      </c>
      <c r="AF163">
        <f t="shared" si="9"/>
        <v>58.32</v>
      </c>
      <c r="AG163" s="2">
        <v>7.2</v>
      </c>
      <c r="AH163" s="2">
        <f>VLOOKUP(A163,[1]HDLAB!$D$1:$BI$65536,58,0)</f>
        <v>0.71</v>
      </c>
      <c r="AI163" s="2">
        <f>VLOOKUP(A163,[2]HDLAB!$D$3:$BK$264,60,0)</f>
        <v>1.25</v>
      </c>
      <c r="AJ163" s="5">
        <f>VLOOKUP(A163,[2]HDLAB!$D$1:$CA$65536,76,0)</f>
        <v>1.4495039914505894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>
        <v>1.05</v>
      </c>
      <c r="AW163" s="2"/>
      <c r="AX163" s="2"/>
      <c r="AY163" s="2"/>
      <c r="AZ163" s="2">
        <v>0.75</v>
      </c>
      <c r="BA163">
        <v>0</v>
      </c>
      <c r="BB163" s="6">
        <f t="shared" si="10"/>
        <v>2.8382838283828458E-2</v>
      </c>
      <c r="BC163" s="7">
        <f t="shared" si="11"/>
        <v>9.0945000000000231</v>
      </c>
    </row>
    <row r="164" spans="1:55" customFormat="1">
      <c r="A164" s="2" t="s">
        <v>217</v>
      </c>
      <c r="B164" s="2">
        <v>1120405</v>
      </c>
      <c r="C164" s="2">
        <v>7.32</v>
      </c>
      <c r="D164" s="2">
        <v>3.46</v>
      </c>
      <c r="E164" s="2">
        <v>10.7</v>
      </c>
      <c r="F164" s="2">
        <v>32.5</v>
      </c>
      <c r="G164" s="2">
        <v>93.9</v>
      </c>
      <c r="H164" s="2">
        <v>230</v>
      </c>
      <c r="I164" s="2"/>
      <c r="J164" s="2">
        <v>3.7</v>
      </c>
      <c r="K164" s="2">
        <v>15</v>
      </c>
      <c r="L164" s="2">
        <v>13</v>
      </c>
      <c r="M164" s="2">
        <v>66</v>
      </c>
      <c r="N164" s="2">
        <v>0.6</v>
      </c>
      <c r="O164" s="2"/>
      <c r="P164" s="2"/>
      <c r="Q164" s="2">
        <v>147</v>
      </c>
      <c r="R164" s="2">
        <v>81.599999999999994</v>
      </c>
      <c r="S164" s="2">
        <v>79.2</v>
      </c>
      <c r="T164" s="4">
        <f t="shared" si="8"/>
        <v>2.3999999999999915</v>
      </c>
      <c r="U164" s="2">
        <v>240</v>
      </c>
      <c r="V164" s="2">
        <v>91</v>
      </c>
      <c r="W164" s="2">
        <v>24</v>
      </c>
      <c r="X164" s="2"/>
      <c r="Y164" s="2">
        <v>2640</v>
      </c>
      <c r="Z164" s="2">
        <v>9.2799999999999994</v>
      </c>
      <c r="AA164" s="2">
        <v>1.9</v>
      </c>
      <c r="AB164" s="2">
        <v>138</v>
      </c>
      <c r="AC164" s="2">
        <v>5.0999999999999996</v>
      </c>
      <c r="AD164" s="2"/>
      <c r="AE164" s="2">
        <v>9.1999999999999993</v>
      </c>
      <c r="AF164">
        <f t="shared" si="9"/>
        <v>54.28</v>
      </c>
      <c r="AG164" s="2">
        <v>5.9</v>
      </c>
      <c r="AH164" s="2">
        <f>VLOOKUP(A164,[1]HDLAB!$D$1:$BI$65536,58,0)</f>
        <v>0.74</v>
      </c>
      <c r="AI164" s="2">
        <f>VLOOKUP(A164,[2]HDLAB!$D$3:$BK$264,60,0)</f>
        <v>1.33</v>
      </c>
      <c r="AJ164" s="5">
        <f>VLOOKUP(A164,[2]HDLAB!$D$1:$CA$65536,76,0)</f>
        <v>1.5553954414368463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>
        <v>1.05</v>
      </c>
      <c r="AW164" s="2"/>
      <c r="AX164" s="2"/>
      <c r="AY164" s="2"/>
      <c r="AZ164" s="2">
        <v>0</v>
      </c>
      <c r="BA164">
        <v>25</v>
      </c>
      <c r="BB164" s="6">
        <f t="shared" si="10"/>
        <v>3.0303030303030193E-2</v>
      </c>
      <c r="BC164" s="7">
        <f t="shared" si="11"/>
        <v>9.9359999999999644</v>
      </c>
    </row>
    <row r="165" spans="1:55" customFormat="1">
      <c r="A165" s="2" t="s">
        <v>218</v>
      </c>
      <c r="B165" s="2">
        <v>1120406</v>
      </c>
      <c r="C165" s="2">
        <v>4.18</v>
      </c>
      <c r="D165" s="2">
        <v>3.89</v>
      </c>
      <c r="E165" s="2">
        <v>12.4</v>
      </c>
      <c r="F165" s="2">
        <v>38.200000000000003</v>
      </c>
      <c r="G165" s="2">
        <v>98.2</v>
      </c>
      <c r="H165" s="2">
        <v>175</v>
      </c>
      <c r="I165" s="2"/>
      <c r="J165" s="2">
        <v>3.9</v>
      </c>
      <c r="K165" s="2">
        <v>15</v>
      </c>
      <c r="L165" s="2">
        <v>11</v>
      </c>
      <c r="M165" s="2">
        <v>101</v>
      </c>
      <c r="N165" s="2">
        <v>0.5</v>
      </c>
      <c r="O165" s="2"/>
      <c r="P165" s="2"/>
      <c r="Q165" s="2"/>
      <c r="R165" s="2">
        <v>49.6</v>
      </c>
      <c r="S165" s="2">
        <v>47.6</v>
      </c>
      <c r="T165" s="4">
        <f t="shared" si="8"/>
        <v>2</v>
      </c>
      <c r="U165" s="2">
        <v>240</v>
      </c>
      <c r="V165" s="2">
        <v>66</v>
      </c>
      <c r="W165" s="2">
        <v>14</v>
      </c>
      <c r="X165" s="2"/>
      <c r="Y165" s="2">
        <v>2640</v>
      </c>
      <c r="Z165" s="2">
        <v>11.16</v>
      </c>
      <c r="AA165" s="2">
        <v>6.4</v>
      </c>
      <c r="AB165" s="2">
        <v>136</v>
      </c>
      <c r="AC165" s="2">
        <v>4.7</v>
      </c>
      <c r="AD165" s="2"/>
      <c r="AE165" s="2">
        <v>11.3</v>
      </c>
      <c r="AF165">
        <f t="shared" si="9"/>
        <v>65.540000000000006</v>
      </c>
      <c r="AG165" s="2">
        <v>5.8</v>
      </c>
      <c r="AH165" s="2">
        <f>VLOOKUP(A165,[1]HDLAB!$D$1:$BI$65536,58,0)</f>
        <v>0.79</v>
      </c>
      <c r="AI165" s="2">
        <f>VLOOKUP(A165,[2]HDLAB!$D$3:$BK$264,60,0)</f>
        <v>1.55</v>
      </c>
      <c r="AJ165" s="5">
        <f>VLOOKUP(A165,[2]HDLAB!$D$1:$CA$65536,76,0)</f>
        <v>1.8509981850416002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>
        <v>1.65</v>
      </c>
      <c r="AW165" s="2"/>
      <c r="AX165" s="2"/>
      <c r="AY165" s="2"/>
      <c r="AZ165" s="2">
        <v>1.5</v>
      </c>
      <c r="BA165">
        <v>25</v>
      </c>
      <c r="BB165" s="6">
        <f t="shared" si="10"/>
        <v>4.2016806722689072E-2</v>
      </c>
      <c r="BC165" s="7">
        <f t="shared" si="11"/>
        <v>8.16</v>
      </c>
    </row>
    <row r="166" spans="1:55" customFormat="1">
      <c r="A166" s="2" t="s">
        <v>219</v>
      </c>
      <c r="B166" s="2">
        <v>1120405</v>
      </c>
      <c r="C166" s="2">
        <v>5.56</v>
      </c>
      <c r="D166" s="2">
        <v>3.53</v>
      </c>
      <c r="E166" s="2">
        <v>11.8</v>
      </c>
      <c r="F166" s="2">
        <v>35.700000000000003</v>
      </c>
      <c r="G166" s="2">
        <v>101.1</v>
      </c>
      <c r="H166" s="2">
        <v>180</v>
      </c>
      <c r="I166" s="2"/>
      <c r="J166" s="2">
        <v>3.7</v>
      </c>
      <c r="K166" s="2">
        <v>20</v>
      </c>
      <c r="L166" s="2">
        <v>16</v>
      </c>
      <c r="M166" s="2">
        <v>71</v>
      </c>
      <c r="N166" s="2">
        <v>0.6</v>
      </c>
      <c r="O166" s="2"/>
      <c r="P166" s="2"/>
      <c r="Q166" s="2">
        <v>177</v>
      </c>
      <c r="R166" s="2">
        <v>75.45</v>
      </c>
      <c r="S166" s="2">
        <v>74.55</v>
      </c>
      <c r="T166" s="4">
        <f t="shared" si="8"/>
        <v>0.90000000000000568</v>
      </c>
      <c r="U166" s="2">
        <v>240</v>
      </c>
      <c r="V166" s="2">
        <v>62</v>
      </c>
      <c r="W166" s="2">
        <v>14</v>
      </c>
      <c r="X166" s="2"/>
      <c r="Y166" s="2">
        <v>2640</v>
      </c>
      <c r="Z166" s="2">
        <v>8.07</v>
      </c>
      <c r="AA166" s="2">
        <v>6.1</v>
      </c>
      <c r="AB166" s="2">
        <v>136</v>
      </c>
      <c r="AC166" s="2">
        <v>4.5999999999999996</v>
      </c>
      <c r="AD166" s="2"/>
      <c r="AE166" s="2">
        <v>9</v>
      </c>
      <c r="AF166">
        <f t="shared" si="9"/>
        <v>28.8</v>
      </c>
      <c r="AG166" s="2">
        <v>3.2</v>
      </c>
      <c r="AH166" s="2">
        <f>VLOOKUP(A166,[1]HDLAB!$D$1:$BI$65536,58,0)</f>
        <v>0.77</v>
      </c>
      <c r="AI166" s="2">
        <f>VLOOKUP(A166,[2]HDLAB!$D$3:$BK$264,60,0)</f>
        <v>1.49</v>
      </c>
      <c r="AJ166" s="5">
        <f>VLOOKUP(A166,[2]HDLAB!$D$1:$CA$65536,76,0)</f>
        <v>1.6796439107801118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>
        <v>1.22</v>
      </c>
      <c r="AW166" s="2"/>
      <c r="AX166" s="2"/>
      <c r="AY166" s="2"/>
      <c r="AZ166" s="2">
        <v>0</v>
      </c>
      <c r="BA166">
        <v>25</v>
      </c>
      <c r="BB166" s="6">
        <f t="shared" si="10"/>
        <v>1.2072434607645953E-2</v>
      </c>
      <c r="BC166" s="7">
        <f t="shared" si="11"/>
        <v>3.6720000000000232</v>
      </c>
    </row>
    <row r="167" spans="1:55" customFormat="1">
      <c r="A167" s="2" t="s">
        <v>220</v>
      </c>
      <c r="B167" s="2">
        <v>1120405</v>
      </c>
      <c r="C167" s="2">
        <v>4.97</v>
      </c>
      <c r="D167" s="2">
        <v>3.56</v>
      </c>
      <c r="E167" s="2">
        <v>11.3</v>
      </c>
      <c r="F167" s="2">
        <v>34</v>
      </c>
      <c r="G167" s="2">
        <v>95.5</v>
      </c>
      <c r="H167" s="2">
        <v>171</v>
      </c>
      <c r="I167" s="2"/>
      <c r="J167" s="2">
        <v>4.0999999999999996</v>
      </c>
      <c r="K167" s="2">
        <v>15</v>
      </c>
      <c r="L167" s="2">
        <v>12</v>
      </c>
      <c r="M167" s="2">
        <v>57</v>
      </c>
      <c r="N167" s="2">
        <v>0.9</v>
      </c>
      <c r="O167" s="2"/>
      <c r="P167" s="2"/>
      <c r="Q167" s="2"/>
      <c r="R167" s="2">
        <v>55.25</v>
      </c>
      <c r="S167" s="2">
        <v>54.1</v>
      </c>
      <c r="T167" s="4">
        <f t="shared" si="8"/>
        <v>1.1499999999999986</v>
      </c>
      <c r="U167" s="2">
        <v>240</v>
      </c>
      <c r="V167" s="2">
        <v>79</v>
      </c>
      <c r="W167" s="2">
        <v>15</v>
      </c>
      <c r="X167" s="2"/>
      <c r="Y167" s="2">
        <v>2640</v>
      </c>
      <c r="Z167" s="2">
        <v>11.1</v>
      </c>
      <c r="AA167" s="2">
        <v>7.7</v>
      </c>
      <c r="AB167" s="2">
        <v>142</v>
      </c>
      <c r="AC167" s="2">
        <v>5</v>
      </c>
      <c r="AD167" s="2"/>
      <c r="AE167" s="2">
        <v>8.8000000000000007</v>
      </c>
      <c r="AF167">
        <f t="shared" si="9"/>
        <v>42.24</v>
      </c>
      <c r="AG167" s="2">
        <v>4.8</v>
      </c>
      <c r="AH167" s="2">
        <f>VLOOKUP(A167,[1]HDLAB!$D$1:$BI$65536,58,0)</f>
        <v>0.81</v>
      </c>
      <c r="AI167" s="2">
        <f>VLOOKUP(A167,[2]HDLAB!$D$3:$BK$264,60,0)</f>
        <v>1.66</v>
      </c>
      <c r="AJ167" s="5">
        <f>VLOOKUP(A167,[2]HDLAB!$D$1:$CA$65536,76,0)</f>
        <v>1.9168630052525975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>
        <v>1.47</v>
      </c>
      <c r="AW167" s="2"/>
      <c r="AX167" s="2"/>
      <c r="AY167" s="2"/>
      <c r="AZ167" s="2">
        <v>0</v>
      </c>
      <c r="BA167">
        <v>12.5</v>
      </c>
      <c r="BB167" s="6">
        <f t="shared" si="10"/>
        <v>2.1256931608133061E-2</v>
      </c>
      <c r="BC167" s="7">
        <f t="shared" si="11"/>
        <v>4.8989999999999938</v>
      </c>
    </row>
    <row r="168" spans="1:55" customFormat="1">
      <c r="A168" s="2" t="s">
        <v>221</v>
      </c>
      <c r="B168" s="2">
        <v>1120406</v>
      </c>
      <c r="C168" s="2">
        <v>4.5199999999999996</v>
      </c>
      <c r="D168" s="2">
        <v>2.97</v>
      </c>
      <c r="E168" s="2">
        <v>9.6999999999999993</v>
      </c>
      <c r="F168" s="2">
        <v>29.6</v>
      </c>
      <c r="G168" s="2">
        <v>99.7</v>
      </c>
      <c r="H168" s="2">
        <v>171</v>
      </c>
      <c r="I168" s="2"/>
      <c r="J168" s="2">
        <v>3.9</v>
      </c>
      <c r="K168" s="2">
        <v>33</v>
      </c>
      <c r="L168" s="2">
        <v>20</v>
      </c>
      <c r="M168" s="2">
        <v>28</v>
      </c>
      <c r="N168" s="2">
        <v>0.8</v>
      </c>
      <c r="O168" s="2"/>
      <c r="P168" s="2"/>
      <c r="Q168" s="2"/>
      <c r="R168" s="2">
        <v>77.2</v>
      </c>
      <c r="S168" s="2">
        <v>75</v>
      </c>
      <c r="T168" s="4">
        <f t="shared" si="8"/>
        <v>2.2000000000000028</v>
      </c>
      <c r="U168" s="2">
        <v>230</v>
      </c>
      <c r="V168" s="2">
        <v>51</v>
      </c>
      <c r="W168" s="2">
        <v>11</v>
      </c>
      <c r="X168" s="2"/>
      <c r="Y168" s="2">
        <v>2640</v>
      </c>
      <c r="Z168" s="2">
        <v>11.43</v>
      </c>
      <c r="AA168" s="2">
        <v>6.2</v>
      </c>
      <c r="AB168" s="2">
        <v>139</v>
      </c>
      <c r="AC168" s="2">
        <v>5.0999999999999996</v>
      </c>
      <c r="AD168" s="2"/>
      <c r="AE168" s="2">
        <v>8.9</v>
      </c>
      <c r="AF168">
        <f t="shared" si="9"/>
        <v>22.25</v>
      </c>
      <c r="AG168" s="2">
        <v>2.5</v>
      </c>
      <c r="AH168" s="2">
        <f>VLOOKUP(A168,[1]HDLAB!$D$1:$BI$65536,58,0)</f>
        <v>0.78</v>
      </c>
      <c r="AI168" s="2">
        <f>VLOOKUP(A168,[2]HDLAB!$D$3:$BK$264,60,0)</f>
        <v>1.53</v>
      </c>
      <c r="AJ168" s="5">
        <f>VLOOKUP(A168,[2]HDLAB!$D$1:$CA$65536,76,0)</f>
        <v>1.7823388951799604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>
        <v>1.45</v>
      </c>
      <c r="AW168" s="2"/>
      <c r="AX168" s="2"/>
      <c r="AY168" s="2"/>
      <c r="AZ168" s="2">
        <v>0</v>
      </c>
      <c r="BA168">
        <v>12.5</v>
      </c>
      <c r="BB168" s="6">
        <f t="shared" si="10"/>
        <v>2.9333333333333371E-2</v>
      </c>
      <c r="BC168" s="7">
        <f t="shared" si="11"/>
        <v>9.1740000000000119</v>
      </c>
    </row>
    <row r="169" spans="1:55" customFormat="1">
      <c r="A169" s="2" t="s">
        <v>222</v>
      </c>
      <c r="B169" s="2">
        <v>1120405</v>
      </c>
      <c r="C169" s="2">
        <v>5.77</v>
      </c>
      <c r="D169" s="2">
        <v>3.84</v>
      </c>
      <c r="E169" s="2">
        <v>11.4</v>
      </c>
      <c r="F169" s="2">
        <v>34.700000000000003</v>
      </c>
      <c r="G169" s="2">
        <v>90.4</v>
      </c>
      <c r="H169" s="2">
        <v>185</v>
      </c>
      <c r="I169" s="2"/>
      <c r="J169" s="2">
        <v>4.0999999999999996</v>
      </c>
      <c r="K169" s="2">
        <v>19</v>
      </c>
      <c r="L169" s="2">
        <v>13</v>
      </c>
      <c r="M169" s="2">
        <v>83</v>
      </c>
      <c r="N169" s="2">
        <v>0.5</v>
      </c>
      <c r="O169" s="2"/>
      <c r="P169" s="2"/>
      <c r="Q169" s="2"/>
      <c r="R169" s="2">
        <v>56</v>
      </c>
      <c r="S169" s="2">
        <v>54.3</v>
      </c>
      <c r="T169" s="4">
        <f t="shared" si="8"/>
        <v>1.7000000000000028</v>
      </c>
      <c r="U169" s="2">
        <v>240</v>
      </c>
      <c r="V169" s="2">
        <v>72</v>
      </c>
      <c r="W169" s="2">
        <v>17</v>
      </c>
      <c r="X169" s="2"/>
      <c r="Y169" s="2">
        <v>2640</v>
      </c>
      <c r="Z169" s="2">
        <v>10.23</v>
      </c>
      <c r="AA169" s="2">
        <v>6.3</v>
      </c>
      <c r="AB169" s="2">
        <v>138</v>
      </c>
      <c r="AC169" s="2">
        <v>5.2</v>
      </c>
      <c r="AD169" s="2"/>
      <c r="AE169" s="2">
        <v>8.9</v>
      </c>
      <c r="AF169">
        <f t="shared" si="9"/>
        <v>35.6</v>
      </c>
      <c r="AG169" s="2">
        <v>4</v>
      </c>
      <c r="AH169" s="2">
        <f>VLOOKUP(A169,[1]HDLAB!$D$1:$BI$65536,58,0)</f>
        <v>0.76</v>
      </c>
      <c r="AI169" s="2">
        <f>VLOOKUP(A169,[2]HDLAB!$D$3:$BK$264,60,0)</f>
        <v>1.44</v>
      </c>
      <c r="AJ169" s="5">
        <f>VLOOKUP(A169,[2]HDLAB!$D$1:$CA$65536,76,0)</f>
        <v>1.6884487616905033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>
        <v>1.4</v>
      </c>
      <c r="AW169" s="2"/>
      <c r="AX169" s="2"/>
      <c r="AY169" s="2"/>
      <c r="AZ169" s="2">
        <v>0.5</v>
      </c>
      <c r="BA169">
        <v>0</v>
      </c>
      <c r="BB169" s="6">
        <f t="shared" si="10"/>
        <v>3.1307550644567271E-2</v>
      </c>
      <c r="BC169" s="7">
        <f t="shared" si="11"/>
        <v>7.0380000000000118</v>
      </c>
    </row>
    <row r="170" spans="1:55" customFormat="1">
      <c r="A170" s="2" t="s">
        <v>223</v>
      </c>
      <c r="B170" s="2">
        <v>1120405</v>
      </c>
      <c r="C170" s="2">
        <v>6.07</v>
      </c>
      <c r="D170" s="2">
        <v>3.4</v>
      </c>
      <c r="E170" s="2">
        <v>11</v>
      </c>
      <c r="F170" s="2">
        <v>32.4</v>
      </c>
      <c r="G170" s="2">
        <v>95.3</v>
      </c>
      <c r="H170" s="2">
        <v>238</v>
      </c>
      <c r="I170" s="2"/>
      <c r="J170" s="2">
        <v>3.8</v>
      </c>
      <c r="K170" s="2">
        <v>14</v>
      </c>
      <c r="L170" s="2">
        <v>17</v>
      </c>
      <c r="M170" s="2">
        <v>117</v>
      </c>
      <c r="N170" s="2">
        <v>0.6</v>
      </c>
      <c r="O170" s="2"/>
      <c r="P170" s="2"/>
      <c r="Q170" s="2">
        <v>165</v>
      </c>
      <c r="R170" s="2">
        <v>69.099999999999994</v>
      </c>
      <c r="S170" s="2">
        <v>67.95</v>
      </c>
      <c r="T170" s="4">
        <f t="shared" si="8"/>
        <v>1.1499999999999915</v>
      </c>
      <c r="U170" s="2">
        <v>240</v>
      </c>
      <c r="V170" s="2">
        <v>80</v>
      </c>
      <c r="W170" s="2">
        <v>21</v>
      </c>
      <c r="X170" s="2"/>
      <c r="Y170" s="2">
        <v>2640</v>
      </c>
      <c r="Z170" s="2">
        <v>7.25</v>
      </c>
      <c r="AA170" s="2">
        <v>5.9</v>
      </c>
      <c r="AB170" s="2">
        <v>139</v>
      </c>
      <c r="AC170" s="2">
        <v>3.6</v>
      </c>
      <c r="AD170" s="2"/>
      <c r="AE170" s="2">
        <v>9.4</v>
      </c>
      <c r="AF170">
        <f t="shared" si="9"/>
        <v>48.88</v>
      </c>
      <c r="AG170" s="2">
        <v>5.2</v>
      </c>
      <c r="AH170" s="2">
        <f>VLOOKUP(A170,[1]HDLAB!$D$1:$BI$65536,58,0)</f>
        <v>0.74</v>
      </c>
      <c r="AI170" s="2">
        <f>VLOOKUP(A170,[2]HDLAB!$D$3:$BK$264,60,0)</f>
        <v>1.34</v>
      </c>
      <c r="AJ170" s="5">
        <f>VLOOKUP(A170,[2]HDLAB!$D$1:$CA$65536,76,0)</f>
        <v>1.5196521354563974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>
        <v>1.29</v>
      </c>
      <c r="AW170" s="2"/>
      <c r="AX170" s="2"/>
      <c r="AY170" s="2"/>
      <c r="AZ170" s="2">
        <v>0</v>
      </c>
      <c r="BA170">
        <v>0</v>
      </c>
      <c r="BB170" s="6">
        <f t="shared" si="10"/>
        <v>1.6924208977188982E-2</v>
      </c>
      <c r="BC170" s="7">
        <f t="shared" si="11"/>
        <v>4.795499999999965</v>
      </c>
    </row>
    <row r="171" spans="1:55" customFormat="1">
      <c r="A171" s="2" t="s">
        <v>224</v>
      </c>
      <c r="B171" s="2">
        <v>1120406</v>
      </c>
      <c r="C171" s="2">
        <v>7.2</v>
      </c>
      <c r="D171" s="2">
        <v>4.33</v>
      </c>
      <c r="E171" s="2">
        <v>13.3</v>
      </c>
      <c r="F171" s="2">
        <v>42.2</v>
      </c>
      <c r="G171" s="2">
        <v>97.5</v>
      </c>
      <c r="H171" s="2">
        <v>219</v>
      </c>
      <c r="I171" s="2"/>
      <c r="J171" s="2">
        <v>4</v>
      </c>
      <c r="K171" s="2">
        <v>8</v>
      </c>
      <c r="L171" s="2">
        <v>5</v>
      </c>
      <c r="M171" s="2">
        <v>63</v>
      </c>
      <c r="N171" s="2">
        <v>0.7</v>
      </c>
      <c r="O171" s="2"/>
      <c r="P171" s="2"/>
      <c r="Q171" s="2">
        <v>237</v>
      </c>
      <c r="R171" s="2">
        <v>61.45</v>
      </c>
      <c r="S171" s="2">
        <v>60.6</v>
      </c>
      <c r="T171" s="4">
        <f t="shared" si="8"/>
        <v>0.85000000000000142</v>
      </c>
      <c r="U171" s="2">
        <v>240</v>
      </c>
      <c r="V171" s="2">
        <v>56</v>
      </c>
      <c r="W171" s="2">
        <v>16</v>
      </c>
      <c r="X171" s="2"/>
      <c r="Y171" s="2">
        <v>2640</v>
      </c>
      <c r="Z171" s="2">
        <v>9.3000000000000007</v>
      </c>
      <c r="AA171" s="2">
        <v>6.6</v>
      </c>
      <c r="AB171" s="2">
        <v>139</v>
      </c>
      <c r="AC171" s="2">
        <v>4</v>
      </c>
      <c r="AD171" s="2"/>
      <c r="AE171" s="2">
        <v>8.8000000000000007</v>
      </c>
      <c r="AF171">
        <f t="shared" si="9"/>
        <v>40.479999999999997</v>
      </c>
      <c r="AG171" s="2">
        <v>4.5999999999999996</v>
      </c>
      <c r="AH171" s="2">
        <f>VLOOKUP(A171,[1]HDLAB!$D$1:$BI$65536,58,0)</f>
        <v>0.71</v>
      </c>
      <c r="AI171" s="2">
        <f>VLOOKUP(A171,[2]HDLAB!$D$3:$BK$264,60,0)</f>
        <v>1.25</v>
      </c>
      <c r="AJ171" s="5">
        <f>VLOOKUP(A171,[2]HDLAB!$D$1:$CA$65536,76,0)</f>
        <v>1.4136257124061273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>
        <v>1.26</v>
      </c>
      <c r="AW171" s="2"/>
      <c r="AX171" s="2"/>
      <c r="AY171" s="2"/>
      <c r="AZ171" s="2">
        <v>2.25</v>
      </c>
      <c r="BA171">
        <v>0</v>
      </c>
      <c r="BB171" s="6">
        <f t="shared" si="10"/>
        <v>1.4026402640264049E-2</v>
      </c>
      <c r="BC171" s="7">
        <f t="shared" si="11"/>
        <v>3.544500000000006</v>
      </c>
    </row>
    <row r="172" spans="1:55" customFormat="1">
      <c r="A172" s="2" t="s">
        <v>225</v>
      </c>
      <c r="B172" s="2">
        <v>1120406</v>
      </c>
      <c r="C172" s="2">
        <v>4.82</v>
      </c>
      <c r="D172" s="2">
        <v>3.4</v>
      </c>
      <c r="E172" s="2">
        <v>10.5</v>
      </c>
      <c r="F172" s="2">
        <v>32.700000000000003</v>
      </c>
      <c r="G172" s="2">
        <v>96.2</v>
      </c>
      <c r="H172" s="2">
        <v>143</v>
      </c>
      <c r="I172" s="2"/>
      <c r="J172" s="2">
        <v>3.7</v>
      </c>
      <c r="K172" s="2">
        <v>45</v>
      </c>
      <c r="L172" s="2">
        <v>73</v>
      </c>
      <c r="M172" s="2">
        <v>81</v>
      </c>
      <c r="N172" s="2">
        <v>0.7</v>
      </c>
      <c r="O172" s="2"/>
      <c r="P172" s="2"/>
      <c r="Q172" s="2"/>
      <c r="R172" s="2">
        <v>53.9</v>
      </c>
      <c r="S172" s="2">
        <v>53.2</v>
      </c>
      <c r="T172" s="4">
        <f t="shared" si="8"/>
        <v>0.69999999999999574</v>
      </c>
      <c r="U172" s="2">
        <v>225</v>
      </c>
      <c r="V172" s="2">
        <v>41</v>
      </c>
      <c r="W172" s="2">
        <v>9</v>
      </c>
      <c r="X172" s="2"/>
      <c r="Y172" s="2">
        <v>2640</v>
      </c>
      <c r="Z172" s="2">
        <v>7.32</v>
      </c>
      <c r="AA172" s="2">
        <v>5.6</v>
      </c>
      <c r="AB172" s="2">
        <v>145</v>
      </c>
      <c r="AC172" s="2">
        <v>3.7</v>
      </c>
      <c r="AD172" s="2"/>
      <c r="AE172" s="2">
        <v>8</v>
      </c>
      <c r="AF172">
        <f t="shared" si="9"/>
        <v>26.4</v>
      </c>
      <c r="AG172" s="2">
        <v>3.3</v>
      </c>
      <c r="AH172" s="2">
        <f>VLOOKUP(A172,[1]HDLAB!$D$1:$BI$65536,58,0)</f>
        <v>0.78</v>
      </c>
      <c r="AI172" s="2">
        <f>VLOOKUP(A172,[2]HDLAB!$D$3:$BK$264,60,0)</f>
        <v>1.52</v>
      </c>
      <c r="AJ172" s="5">
        <f>VLOOKUP(A172,[2]HDLAB!$D$1:$CA$65536,76,0)</f>
        <v>1.7058243670230826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>
        <v>1.39</v>
      </c>
      <c r="AW172" s="2"/>
      <c r="AX172" s="2"/>
      <c r="AY172" s="2"/>
      <c r="AZ172" s="2">
        <v>1.5</v>
      </c>
      <c r="BA172">
        <v>25</v>
      </c>
      <c r="BB172" s="6">
        <f t="shared" si="10"/>
        <v>1.3157894736842025E-2</v>
      </c>
      <c r="BC172" s="7">
        <f t="shared" si="11"/>
        <v>3.0449999999999813</v>
      </c>
    </row>
    <row r="173" spans="1:55" customFormat="1">
      <c r="A173" s="2" t="s">
        <v>226</v>
      </c>
      <c r="B173" s="2">
        <v>1120411</v>
      </c>
      <c r="C173" s="2">
        <v>5.37</v>
      </c>
      <c r="D173" s="2">
        <v>2.86</v>
      </c>
      <c r="E173" s="2">
        <v>8.6999999999999993</v>
      </c>
      <c r="F173" s="2">
        <v>25.9</v>
      </c>
      <c r="G173" s="2">
        <v>90.6</v>
      </c>
      <c r="H173" s="2">
        <v>192</v>
      </c>
      <c r="I173" s="2"/>
      <c r="J173" s="2">
        <v>3.7</v>
      </c>
      <c r="K173" s="2">
        <v>25</v>
      </c>
      <c r="L173" s="2">
        <v>39</v>
      </c>
      <c r="M173" s="2">
        <v>133</v>
      </c>
      <c r="N173" s="2">
        <v>0.5</v>
      </c>
      <c r="O173" s="2"/>
      <c r="P173" s="2"/>
      <c r="Q173" s="2"/>
      <c r="R173" s="2">
        <v>71.650000000000006</v>
      </c>
      <c r="S173" s="2">
        <v>67.7</v>
      </c>
      <c r="T173" s="4">
        <f t="shared" si="8"/>
        <v>3.9500000000000028</v>
      </c>
      <c r="U173" s="2">
        <v>240</v>
      </c>
      <c r="V173" s="2">
        <v>96</v>
      </c>
      <c r="W173" s="2">
        <v>28</v>
      </c>
      <c r="X173" s="2"/>
      <c r="Y173" s="2">
        <v>2640</v>
      </c>
      <c r="Z173" s="2">
        <v>11.7</v>
      </c>
      <c r="AA173" s="2">
        <v>9.6999999999999993</v>
      </c>
      <c r="AB173" s="2">
        <v>142</v>
      </c>
      <c r="AC173" s="2">
        <v>4.4000000000000004</v>
      </c>
      <c r="AD173" s="2"/>
      <c r="AE173" s="2">
        <v>9.6</v>
      </c>
      <c r="AF173">
        <f t="shared" si="9"/>
        <v>52.8</v>
      </c>
      <c r="AG173" s="2">
        <v>5.5</v>
      </c>
      <c r="AH173" s="2">
        <f>VLOOKUP(A173,[1]HDLAB!$D$1:$BI$65536,58,0)</f>
        <v>0</v>
      </c>
      <c r="AI173" s="2">
        <f>VLOOKUP(A173,[2]HDLAB!$D$3:$BK$264,60,0)</f>
        <v>0</v>
      </c>
      <c r="AJ173" s="5">
        <f>VLOOKUP(A173,[2]HDLAB!$D$1:$CA$65536,76,0)</f>
        <v>1.5221779151817634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>
        <v>1.32</v>
      </c>
      <c r="AW173" s="2"/>
      <c r="AX173" s="2"/>
      <c r="AY173" s="2"/>
      <c r="AZ173" s="2">
        <v>2.25</v>
      </c>
      <c r="BA173">
        <v>25</v>
      </c>
      <c r="BB173" s="6">
        <f t="shared" si="10"/>
        <v>5.8345642540620427E-2</v>
      </c>
      <c r="BC173" s="7">
        <f t="shared" si="11"/>
        <v>16.827000000000012</v>
      </c>
    </row>
    <row r="174" spans="1:55" customFormat="1">
      <c r="A174" s="2" t="s">
        <v>227</v>
      </c>
      <c r="B174" s="2">
        <v>1120405</v>
      </c>
      <c r="C174" s="2">
        <v>3.98</v>
      </c>
      <c r="D174" s="2">
        <v>3.84</v>
      </c>
      <c r="E174" s="2">
        <v>11.7</v>
      </c>
      <c r="F174" s="2">
        <v>35.700000000000003</v>
      </c>
      <c r="G174" s="2">
        <v>93</v>
      </c>
      <c r="H174" s="2">
        <v>74</v>
      </c>
      <c r="I174" s="2"/>
      <c r="J174" s="2">
        <v>3.6</v>
      </c>
      <c r="K174" s="2">
        <v>19</v>
      </c>
      <c r="L174" s="2">
        <v>17</v>
      </c>
      <c r="M174" s="2">
        <v>62</v>
      </c>
      <c r="N174" s="2">
        <v>0.8</v>
      </c>
      <c r="O174" s="2"/>
      <c r="P174" s="2"/>
      <c r="Q174" s="2"/>
      <c r="R174" s="2">
        <v>56.85</v>
      </c>
      <c r="S174" s="2">
        <v>55.4</v>
      </c>
      <c r="T174" s="4">
        <f t="shared" si="8"/>
        <v>1.4500000000000028</v>
      </c>
      <c r="U174" s="2">
        <v>240</v>
      </c>
      <c r="V174" s="2">
        <v>70</v>
      </c>
      <c r="W174" s="2">
        <v>16</v>
      </c>
      <c r="X174" s="2"/>
      <c r="Y174" s="2">
        <v>2640</v>
      </c>
      <c r="Z174" s="2">
        <v>7.16</v>
      </c>
      <c r="AA174" s="2">
        <v>6.3</v>
      </c>
      <c r="AB174" s="2">
        <v>136</v>
      </c>
      <c r="AC174" s="2">
        <v>4</v>
      </c>
      <c r="AD174" s="2"/>
      <c r="AE174" s="2">
        <v>8.3000000000000007</v>
      </c>
      <c r="AF174">
        <f t="shared" si="9"/>
        <v>46.480000000000004</v>
      </c>
      <c r="AG174" s="2">
        <v>5.6</v>
      </c>
      <c r="AH174" s="2">
        <f>VLOOKUP(A174,[1]HDLAB!$D$1:$BI$65536,58,0)</f>
        <v>0.77</v>
      </c>
      <c r="AI174" s="2">
        <f>VLOOKUP(A174,[2]HDLAB!$D$3:$BK$264,60,0)</f>
        <v>1.48</v>
      </c>
      <c r="AJ174" s="5">
        <f>VLOOKUP(A174,[2]HDLAB!$D$1:$CA$65536,76,0)</f>
        <v>1.7104839221795405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>
        <v>1.4</v>
      </c>
      <c r="AW174" s="2"/>
      <c r="AX174" s="2"/>
      <c r="AY174" s="2"/>
      <c r="AZ174" s="2">
        <v>0</v>
      </c>
      <c r="BA174">
        <v>0</v>
      </c>
      <c r="BB174" s="6">
        <f t="shared" si="10"/>
        <v>2.6173285198556009E-2</v>
      </c>
      <c r="BC174" s="7">
        <f t="shared" si="11"/>
        <v>5.9160000000000119</v>
      </c>
    </row>
    <row r="175" spans="1:55" customFormat="1">
      <c r="A175" s="2" t="s">
        <v>228</v>
      </c>
      <c r="B175" s="2">
        <v>1120406</v>
      </c>
      <c r="C175" s="2">
        <v>8.2799999999999994</v>
      </c>
      <c r="D175" s="2">
        <v>3.17</v>
      </c>
      <c r="E175" s="2">
        <v>8.5</v>
      </c>
      <c r="F175" s="2">
        <v>26.8</v>
      </c>
      <c r="G175" s="2">
        <v>84.5</v>
      </c>
      <c r="H175" s="2">
        <v>152</v>
      </c>
      <c r="I175" s="2"/>
      <c r="J175" s="2">
        <v>3.6</v>
      </c>
      <c r="K175" s="2">
        <v>17</v>
      </c>
      <c r="L175" s="2">
        <v>5</v>
      </c>
      <c r="M175" s="2">
        <v>140</v>
      </c>
      <c r="N175" s="2">
        <v>0.6</v>
      </c>
      <c r="O175" s="2"/>
      <c r="P175" s="2"/>
      <c r="Q175" s="2">
        <v>143</v>
      </c>
      <c r="R175" s="2">
        <v>58.65</v>
      </c>
      <c r="S175" s="2">
        <v>57.65</v>
      </c>
      <c r="T175" s="4">
        <f t="shared" si="8"/>
        <v>1</v>
      </c>
      <c r="U175" s="2">
        <v>240</v>
      </c>
      <c r="V175" s="2">
        <v>43</v>
      </c>
      <c r="W175" s="2">
        <v>10</v>
      </c>
      <c r="X175" s="2"/>
      <c r="Y175" s="2">
        <v>2640</v>
      </c>
      <c r="Z175" s="2">
        <v>6.65</v>
      </c>
      <c r="AA175" s="2">
        <v>5.6</v>
      </c>
      <c r="AB175" s="2">
        <v>137</v>
      </c>
      <c r="AC175" s="2">
        <v>4</v>
      </c>
      <c r="AD175" s="2"/>
      <c r="AE175" s="2">
        <v>8.6999999999999993</v>
      </c>
      <c r="AF175">
        <f t="shared" si="9"/>
        <v>39.15</v>
      </c>
      <c r="AG175" s="2">
        <v>4.5</v>
      </c>
      <c r="AH175" s="2">
        <f>VLOOKUP(A175,[1]HDLAB!$D$1:$BI$65536,58,0)</f>
        <v>0.77</v>
      </c>
      <c r="AI175" s="2">
        <f>VLOOKUP(A175,[2]HDLAB!$D$3:$BK$264,60,0)</f>
        <v>1.46</v>
      </c>
      <c r="AJ175" s="5">
        <f>VLOOKUP(A175,[2]HDLAB!$D$1:$CA$65536,76,0)</f>
        <v>1.6619164356401546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>
        <v>1.31</v>
      </c>
      <c r="AW175" s="2"/>
      <c r="AX175" s="2"/>
      <c r="AY175" s="2"/>
      <c r="AZ175" s="2">
        <v>0</v>
      </c>
      <c r="BA175">
        <v>50</v>
      </c>
      <c r="BB175" s="6">
        <f t="shared" si="10"/>
        <v>1.7346053772766695E-2</v>
      </c>
      <c r="BC175" s="7">
        <f t="shared" si="11"/>
        <v>4.1100000000000003</v>
      </c>
    </row>
    <row r="176" spans="1:55" customFormat="1">
      <c r="A176" s="2" t="s">
        <v>229</v>
      </c>
      <c r="B176" s="2">
        <v>1120404</v>
      </c>
      <c r="C176" s="2">
        <v>7.87</v>
      </c>
      <c r="D176" s="2">
        <v>2.97</v>
      </c>
      <c r="E176" s="2">
        <v>9.1999999999999993</v>
      </c>
      <c r="F176" s="2">
        <v>27.5</v>
      </c>
      <c r="G176" s="2">
        <v>92.6</v>
      </c>
      <c r="H176" s="2">
        <v>209</v>
      </c>
      <c r="I176" s="2"/>
      <c r="J176" s="2">
        <v>3.6</v>
      </c>
      <c r="K176" s="2">
        <v>13</v>
      </c>
      <c r="L176" s="2">
        <v>11</v>
      </c>
      <c r="M176" s="2">
        <v>61</v>
      </c>
      <c r="N176" s="2">
        <v>0.5</v>
      </c>
      <c r="O176" s="2"/>
      <c r="P176" s="2"/>
      <c r="Q176" s="2">
        <v>107</v>
      </c>
      <c r="R176" s="2">
        <v>98.85</v>
      </c>
      <c r="S176" s="2">
        <v>96.25</v>
      </c>
      <c r="T176" s="4">
        <f t="shared" si="8"/>
        <v>2.5999999999999943</v>
      </c>
      <c r="U176" s="2">
        <v>210</v>
      </c>
      <c r="V176" s="2">
        <v>141</v>
      </c>
      <c r="W176" s="2">
        <v>54</v>
      </c>
      <c r="X176" s="2"/>
      <c r="Y176" s="2">
        <v>2640</v>
      </c>
      <c r="Z176" s="2">
        <v>16.86</v>
      </c>
      <c r="AA176" s="2">
        <v>12.3</v>
      </c>
      <c r="AB176" s="2">
        <v>139</v>
      </c>
      <c r="AC176" s="2">
        <v>4.0999999999999996</v>
      </c>
      <c r="AD176" s="2"/>
      <c r="AE176" s="2">
        <v>8.4</v>
      </c>
      <c r="AF176">
        <f t="shared" si="9"/>
        <v>45.360000000000007</v>
      </c>
      <c r="AG176" s="2">
        <v>5.4</v>
      </c>
      <c r="AH176" s="2">
        <f>VLOOKUP(A176,[1]HDLAB!$D$1:$BI$65536,58,0)</f>
        <v>0</v>
      </c>
      <c r="AI176" s="2">
        <f>VLOOKUP(A176,[2]HDLAB!$D$3:$BK$264,60,0)</f>
        <v>0</v>
      </c>
      <c r="AJ176" s="5">
        <f>VLOOKUP(A176,[2]HDLAB!$D$1:$CA$65536,76,0)</f>
        <v>1.1075404759418146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>
        <v>0.83</v>
      </c>
      <c r="AW176" s="2"/>
      <c r="AX176" s="2"/>
      <c r="AY176" s="2"/>
      <c r="AZ176" s="2">
        <v>1.5</v>
      </c>
      <c r="BA176">
        <v>25</v>
      </c>
      <c r="BB176" s="6">
        <f t="shared" si="10"/>
        <v>2.7012987012986954E-2</v>
      </c>
      <c r="BC176" s="7">
        <f t="shared" si="11"/>
        <v>10.841999999999976</v>
      </c>
    </row>
    <row r="177" spans="1:55" customFormat="1">
      <c r="A177" s="2" t="s">
        <v>230</v>
      </c>
      <c r="B177" s="2">
        <v>1120406</v>
      </c>
      <c r="C177" s="2">
        <v>4.57</v>
      </c>
      <c r="D177" s="2">
        <v>3.98</v>
      </c>
      <c r="E177" s="2">
        <v>11.6</v>
      </c>
      <c r="F177" s="2">
        <v>36</v>
      </c>
      <c r="G177" s="2">
        <v>90.5</v>
      </c>
      <c r="H177" s="2">
        <v>134</v>
      </c>
      <c r="I177" s="2"/>
      <c r="J177" s="2">
        <v>3.9</v>
      </c>
      <c r="K177" s="2">
        <v>8</v>
      </c>
      <c r="L177" s="2">
        <v>9</v>
      </c>
      <c r="M177" s="2">
        <v>65</v>
      </c>
      <c r="N177" s="2">
        <v>0.6</v>
      </c>
      <c r="O177" s="2"/>
      <c r="P177" s="2"/>
      <c r="Q177" s="2">
        <v>109</v>
      </c>
      <c r="R177" s="2">
        <v>56.7</v>
      </c>
      <c r="S177" s="2">
        <v>55.1</v>
      </c>
      <c r="T177" s="4">
        <f t="shared" si="8"/>
        <v>1.6000000000000014</v>
      </c>
      <c r="U177" s="2">
        <v>225</v>
      </c>
      <c r="V177" s="2">
        <v>76</v>
      </c>
      <c r="W177" s="2">
        <v>17</v>
      </c>
      <c r="X177" s="2"/>
      <c r="Y177" s="2">
        <v>2640</v>
      </c>
      <c r="Z177" s="2">
        <v>7.97</v>
      </c>
      <c r="AA177" s="2">
        <v>5.6</v>
      </c>
      <c r="AB177" s="2">
        <v>140</v>
      </c>
      <c r="AC177" s="2">
        <v>5.2</v>
      </c>
      <c r="AD177" s="2"/>
      <c r="AE177" s="2">
        <v>8.8000000000000007</v>
      </c>
      <c r="AF177">
        <f t="shared" si="9"/>
        <v>40.479999999999997</v>
      </c>
      <c r="AG177" s="2">
        <v>4.5999999999999996</v>
      </c>
      <c r="AH177" s="2">
        <f>VLOOKUP(A177,[1]HDLAB!$D$1:$BI$65536,58,0)</f>
        <v>0.78</v>
      </c>
      <c r="AI177" s="2">
        <f>VLOOKUP(A177,[2]HDLAB!$D$3:$BK$264,60,0)</f>
        <v>1.5</v>
      </c>
      <c r="AJ177" s="5">
        <f>VLOOKUP(A177,[2]HDLAB!$D$1:$CA$65536,76,0)</f>
        <v>1.7349448916145054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>
        <v>1.4</v>
      </c>
      <c r="AW177" s="2"/>
      <c r="AX177" s="2"/>
      <c r="AY177" s="2"/>
      <c r="AZ177" s="2">
        <v>0</v>
      </c>
      <c r="BA177">
        <v>0</v>
      </c>
      <c r="BB177" s="6">
        <f t="shared" si="10"/>
        <v>2.9038112522686052E-2</v>
      </c>
      <c r="BC177" s="7">
        <f t="shared" si="11"/>
        <v>6.720000000000006</v>
      </c>
    </row>
    <row r="178" spans="1:55" customFormat="1">
      <c r="A178" s="2" t="s">
        <v>231</v>
      </c>
      <c r="B178" s="2">
        <v>1120405</v>
      </c>
      <c r="C178" s="2">
        <v>7.24</v>
      </c>
      <c r="D178" s="2">
        <v>4.18</v>
      </c>
      <c r="E178" s="2">
        <v>12.3</v>
      </c>
      <c r="F178" s="2">
        <v>36.700000000000003</v>
      </c>
      <c r="G178" s="2">
        <v>87.8</v>
      </c>
      <c r="H178" s="2">
        <v>230</v>
      </c>
      <c r="I178" s="2"/>
      <c r="J178" s="2">
        <v>4.2</v>
      </c>
      <c r="K178" s="2">
        <v>16</v>
      </c>
      <c r="L178" s="2">
        <v>16</v>
      </c>
      <c r="M178" s="2">
        <v>108</v>
      </c>
      <c r="N178" s="2">
        <v>0.8</v>
      </c>
      <c r="O178" s="2"/>
      <c r="P178" s="2"/>
      <c r="Q178" s="2">
        <v>135</v>
      </c>
      <c r="R178" s="2">
        <v>72.7</v>
      </c>
      <c r="S178" s="2">
        <v>70.5</v>
      </c>
      <c r="T178" s="4">
        <f t="shared" si="8"/>
        <v>2.2000000000000028</v>
      </c>
      <c r="U178" s="2">
        <v>240</v>
      </c>
      <c r="V178" s="2">
        <v>86</v>
      </c>
      <c r="W178" s="2">
        <v>29</v>
      </c>
      <c r="X178" s="2"/>
      <c r="Y178" s="2">
        <v>2640</v>
      </c>
      <c r="Z178" s="2">
        <v>11.29</v>
      </c>
      <c r="AA178" s="2">
        <v>8.3000000000000007</v>
      </c>
      <c r="AB178" s="2">
        <v>139</v>
      </c>
      <c r="AC178" s="2">
        <v>4.5</v>
      </c>
      <c r="AD178" s="2"/>
      <c r="AE178" s="2">
        <v>9.9</v>
      </c>
      <c r="AF178">
        <f t="shared" si="9"/>
        <v>71.28</v>
      </c>
      <c r="AG178" s="2">
        <v>7.2</v>
      </c>
      <c r="AH178" s="2">
        <f>VLOOKUP(A178,[1]HDLAB!$D$1:$BI$65536,58,0)</f>
        <v>0.66</v>
      </c>
      <c r="AI178" s="2">
        <f>VLOOKUP(A178,[2]HDLAB!$D$3:$BK$264,60,0)</f>
        <v>1.0900000000000001</v>
      </c>
      <c r="AJ178" s="5">
        <f>VLOOKUP(A178,[2]HDLAB!$D$1:$CA$65536,76,0)</f>
        <v>1.274750243461275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>
        <v>1.1200000000000001</v>
      </c>
      <c r="AW178" s="2"/>
      <c r="AX178" s="2"/>
      <c r="AY178" s="2"/>
      <c r="AZ178" s="2">
        <v>3.5</v>
      </c>
      <c r="BA178">
        <v>12.5</v>
      </c>
      <c r="BB178" s="6">
        <f t="shared" si="10"/>
        <v>3.120567375886529E-2</v>
      </c>
      <c r="BC178" s="7">
        <f t="shared" si="11"/>
        <v>9.1740000000000119</v>
      </c>
    </row>
    <row r="179" spans="1:55" customFormat="1">
      <c r="A179" s="2" t="s">
        <v>232</v>
      </c>
      <c r="B179" s="2">
        <v>1120405</v>
      </c>
      <c r="C179" s="2">
        <v>9.27</v>
      </c>
      <c r="D179" s="2">
        <v>4.9800000000000004</v>
      </c>
      <c r="E179" s="2">
        <v>10.9</v>
      </c>
      <c r="F179" s="2">
        <v>35.9</v>
      </c>
      <c r="G179" s="2">
        <v>72.099999999999994</v>
      </c>
      <c r="H179" s="2">
        <v>252</v>
      </c>
      <c r="I179" s="2"/>
      <c r="J179" s="2">
        <v>4</v>
      </c>
      <c r="K179" s="2">
        <v>20</v>
      </c>
      <c r="L179" s="2">
        <v>22</v>
      </c>
      <c r="M179" s="2">
        <v>109</v>
      </c>
      <c r="N179" s="2">
        <v>0.6</v>
      </c>
      <c r="O179" s="2"/>
      <c r="P179" s="2"/>
      <c r="Q179" s="2"/>
      <c r="R179" s="2">
        <v>46.6</v>
      </c>
      <c r="S179" s="2">
        <v>45.3</v>
      </c>
      <c r="T179" s="4">
        <f t="shared" si="8"/>
        <v>1.3000000000000043</v>
      </c>
      <c r="U179" s="2">
        <v>220</v>
      </c>
      <c r="V179" s="2">
        <v>80</v>
      </c>
      <c r="W179" s="2">
        <v>13</v>
      </c>
      <c r="X179" s="2"/>
      <c r="Y179" s="2">
        <v>2640</v>
      </c>
      <c r="Z179" s="2">
        <v>10.07</v>
      </c>
      <c r="AA179" s="2">
        <v>7.3</v>
      </c>
      <c r="AB179" s="2">
        <v>142</v>
      </c>
      <c r="AC179" s="2">
        <v>5.2</v>
      </c>
      <c r="AD179" s="2"/>
      <c r="AE179" s="2">
        <v>9.9</v>
      </c>
      <c r="AF179">
        <f t="shared" si="9"/>
        <v>37.619999999999997</v>
      </c>
      <c r="AG179" s="2">
        <v>3.8</v>
      </c>
      <c r="AH179" s="2">
        <f>VLOOKUP(A179,[1]HDLAB!$D$1:$BI$65536,58,0)</f>
        <v>0.84</v>
      </c>
      <c r="AI179" s="2">
        <f>VLOOKUP(A179,[2]HDLAB!$D$3:$BK$264,60,0)</f>
        <v>1.82</v>
      </c>
      <c r="AJ179" s="5">
        <f>VLOOKUP(A179,[2]HDLAB!$D$1:$CA$65536,76,0)</f>
        <v>2.1148226158559376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>
        <v>1.71</v>
      </c>
      <c r="AW179" s="2"/>
      <c r="AX179" s="2"/>
      <c r="AY179" s="2"/>
      <c r="AZ179" s="2">
        <v>0.5</v>
      </c>
      <c r="BA179">
        <v>0</v>
      </c>
      <c r="BB179" s="6">
        <f t="shared" si="10"/>
        <v>2.8697571743929454E-2</v>
      </c>
      <c r="BC179" s="7">
        <f t="shared" si="11"/>
        <v>5.538000000000018</v>
      </c>
    </row>
    <row r="180" spans="1:55" customFormat="1">
      <c r="A180" s="2" t="s">
        <v>233</v>
      </c>
      <c r="B180" s="2">
        <v>1120405</v>
      </c>
      <c r="C180" s="2">
        <v>6.06</v>
      </c>
      <c r="D180" s="2">
        <v>3.41</v>
      </c>
      <c r="E180" s="2">
        <v>9.9</v>
      </c>
      <c r="F180" s="2">
        <v>30.3</v>
      </c>
      <c r="G180" s="2">
        <v>88.9</v>
      </c>
      <c r="H180" s="2">
        <v>171</v>
      </c>
      <c r="I180" s="2"/>
      <c r="J180" s="2">
        <v>3.8</v>
      </c>
      <c r="K180" s="2">
        <v>16</v>
      </c>
      <c r="L180" s="2">
        <v>12</v>
      </c>
      <c r="M180" s="2">
        <v>111</v>
      </c>
      <c r="N180" s="2">
        <v>0.4</v>
      </c>
      <c r="O180" s="2"/>
      <c r="P180" s="2"/>
      <c r="Q180" s="2"/>
      <c r="R180" s="2">
        <v>61.65</v>
      </c>
      <c r="S180" s="2">
        <v>60.5</v>
      </c>
      <c r="T180" s="4">
        <f t="shared" si="8"/>
        <v>1.1499999999999986</v>
      </c>
      <c r="U180" s="2">
        <v>210</v>
      </c>
      <c r="V180" s="2">
        <v>82</v>
      </c>
      <c r="W180" s="2">
        <v>27</v>
      </c>
      <c r="X180" s="2"/>
      <c r="Y180" s="2">
        <v>2640</v>
      </c>
      <c r="Z180" s="2">
        <v>8.6</v>
      </c>
      <c r="AA180" s="2">
        <v>6.7</v>
      </c>
      <c r="AB180" s="2">
        <v>134</v>
      </c>
      <c r="AC180" s="2">
        <v>4.9000000000000004</v>
      </c>
      <c r="AD180" s="2"/>
      <c r="AE180" s="2">
        <v>9.1999999999999993</v>
      </c>
      <c r="AF180">
        <f t="shared" si="9"/>
        <v>44.16</v>
      </c>
      <c r="AG180" s="2">
        <v>4.8</v>
      </c>
      <c r="AH180" s="2">
        <f>VLOOKUP(A180,[1]HDLAB!$D$1:$BI$65536,58,0)</f>
        <v>0.67</v>
      </c>
      <c r="AI180" s="2">
        <f>VLOOKUP(A180,[2]HDLAB!$D$3:$BK$264,60,0)</f>
        <v>1.1100000000000001</v>
      </c>
      <c r="AJ180" s="5">
        <f>VLOOKUP(A180,[2]HDLAB!$D$1:$CA$65536,76,0)</f>
        <v>1.2538812655202547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>
        <v>1.19</v>
      </c>
      <c r="AW180" s="2"/>
      <c r="AX180" s="2"/>
      <c r="AY180" s="2"/>
      <c r="AZ180" s="2">
        <v>1.5</v>
      </c>
      <c r="BA180">
        <v>50</v>
      </c>
      <c r="BB180" s="6">
        <f t="shared" si="10"/>
        <v>1.9008264462809895E-2</v>
      </c>
      <c r="BC180" s="7">
        <f t="shared" si="11"/>
        <v>4.622999999999994</v>
      </c>
    </row>
    <row r="181" spans="1:55" customFormat="1">
      <c r="A181" s="2" t="s">
        <v>234</v>
      </c>
      <c r="B181" s="2">
        <v>1120405</v>
      </c>
      <c r="C181" s="2">
        <v>6.54</v>
      </c>
      <c r="D181" s="2">
        <v>3.1</v>
      </c>
      <c r="E181" s="2">
        <v>9.4</v>
      </c>
      <c r="F181" s="2">
        <v>28.7</v>
      </c>
      <c r="G181" s="2">
        <v>92.6</v>
      </c>
      <c r="H181" s="2">
        <v>253</v>
      </c>
      <c r="I181" s="2"/>
      <c r="J181" s="2">
        <v>4.2</v>
      </c>
      <c r="K181" s="2">
        <v>13</v>
      </c>
      <c r="L181" s="2">
        <v>11</v>
      </c>
      <c r="M181" s="2">
        <v>57</v>
      </c>
      <c r="N181" s="2">
        <v>0.4</v>
      </c>
      <c r="O181" s="2"/>
      <c r="P181" s="2"/>
      <c r="Q181" s="2">
        <v>201</v>
      </c>
      <c r="R181" s="2">
        <v>65.900000000000006</v>
      </c>
      <c r="S181" s="2">
        <v>63.1</v>
      </c>
      <c r="T181" s="4">
        <f t="shared" si="8"/>
        <v>2.8000000000000043</v>
      </c>
      <c r="U181" s="2">
        <v>240</v>
      </c>
      <c r="V181" s="2">
        <v>63</v>
      </c>
      <c r="W181" s="2">
        <v>17</v>
      </c>
      <c r="X181" s="2"/>
      <c r="Y181" s="2">
        <v>2640</v>
      </c>
      <c r="Z181" s="2">
        <v>8.4700000000000006</v>
      </c>
      <c r="AA181" s="2">
        <v>8.3000000000000007</v>
      </c>
      <c r="AB181" s="2">
        <v>143</v>
      </c>
      <c r="AC181" s="2">
        <v>4.7</v>
      </c>
      <c r="AD181" s="2"/>
      <c r="AE181" s="2">
        <v>8.8000000000000007</v>
      </c>
      <c r="AF181">
        <f t="shared" si="9"/>
        <v>36.08</v>
      </c>
      <c r="AG181" s="2">
        <v>4.0999999999999996</v>
      </c>
      <c r="AH181" s="2">
        <f>VLOOKUP(A181,[1]HDLAB!$D$1:$BI$65536,58,0)</f>
        <v>0.73</v>
      </c>
      <c r="AI181" s="2">
        <f>VLOOKUP(A181,[2]HDLAB!$D$3:$BK$264,60,0)</f>
        <v>1.31</v>
      </c>
      <c r="AJ181" s="5">
        <f>VLOOKUP(A181,[2]HDLAB!$D$1:$CA$65536,76,0)</f>
        <v>1.5717390125263788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>
        <v>1.28</v>
      </c>
      <c r="AW181" s="2"/>
      <c r="AX181" s="2"/>
      <c r="AY181" s="2"/>
      <c r="AZ181" s="2">
        <v>0.75</v>
      </c>
      <c r="BA181">
        <v>25</v>
      </c>
      <c r="BB181" s="6">
        <f t="shared" si="10"/>
        <v>4.4374009508716387E-2</v>
      </c>
      <c r="BC181" s="7">
        <f t="shared" si="11"/>
        <v>12.012000000000018</v>
      </c>
    </row>
    <row r="182" spans="1:55" customFormat="1">
      <c r="A182" s="2" t="s">
        <v>235</v>
      </c>
      <c r="B182" s="2">
        <v>1120406</v>
      </c>
      <c r="C182" s="2">
        <v>5.92</v>
      </c>
      <c r="D182" s="2">
        <v>3.13</v>
      </c>
      <c r="E182" s="2">
        <v>10.4</v>
      </c>
      <c r="F182" s="2">
        <v>31.6</v>
      </c>
      <c r="G182" s="2">
        <v>101</v>
      </c>
      <c r="H182" s="2">
        <v>179</v>
      </c>
      <c r="I182" s="2"/>
      <c r="J182" s="2">
        <v>3.7</v>
      </c>
      <c r="K182" s="2">
        <v>14</v>
      </c>
      <c r="L182" s="2">
        <v>9</v>
      </c>
      <c r="M182" s="2">
        <v>109</v>
      </c>
      <c r="N182" s="2">
        <v>0.4</v>
      </c>
      <c r="O182" s="2"/>
      <c r="P182" s="2"/>
      <c r="Q182" s="2">
        <v>168</v>
      </c>
      <c r="R182" s="2">
        <v>58.05</v>
      </c>
      <c r="S182" s="2">
        <v>55.6</v>
      </c>
      <c r="T182" s="4">
        <f t="shared" si="8"/>
        <v>2.4499999999999957</v>
      </c>
      <c r="U182" s="2">
        <v>240</v>
      </c>
      <c r="V182" s="2">
        <v>82</v>
      </c>
      <c r="W182" s="2">
        <v>18</v>
      </c>
      <c r="X182" s="2"/>
      <c r="Y182" s="2">
        <v>2640</v>
      </c>
      <c r="Z182" s="2">
        <v>7.06</v>
      </c>
      <c r="AA182" s="2">
        <v>6.5</v>
      </c>
      <c r="AB182" s="2">
        <v>134</v>
      </c>
      <c r="AC182" s="2">
        <v>4.7</v>
      </c>
      <c r="AD182" s="2"/>
      <c r="AE182" s="2">
        <v>7.9</v>
      </c>
      <c r="AF182">
        <f t="shared" si="9"/>
        <v>36.339999999999996</v>
      </c>
      <c r="AG182" s="2">
        <v>4.5999999999999996</v>
      </c>
      <c r="AH182" s="2">
        <f>VLOOKUP(A182,[1]HDLAB!$D$1:$BI$65536,58,0)</f>
        <v>0.78</v>
      </c>
      <c r="AI182" s="2">
        <f>VLOOKUP(A182,[2]HDLAB!$D$3:$BK$264,60,0)</f>
        <v>1.52</v>
      </c>
      <c r="AJ182" s="5">
        <f>VLOOKUP(A182,[2]HDLAB!$D$1:$CA$65536,76,0)</f>
        <v>1.816315764223893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>
        <v>1.53</v>
      </c>
      <c r="AW182" s="2"/>
      <c r="AX182" s="2"/>
      <c r="AY182" s="2"/>
      <c r="AZ182" s="2">
        <v>0</v>
      </c>
      <c r="BA182">
        <v>0</v>
      </c>
      <c r="BB182" s="6">
        <f t="shared" si="10"/>
        <v>4.4064748201438769E-2</v>
      </c>
      <c r="BC182" s="7">
        <f t="shared" si="11"/>
        <v>9.8489999999999824</v>
      </c>
    </row>
    <row r="183" spans="1:55" customFormat="1">
      <c r="A183" s="2" t="s">
        <v>236</v>
      </c>
      <c r="B183" s="2">
        <v>1120405</v>
      </c>
      <c r="C183" s="2">
        <v>5.25</v>
      </c>
      <c r="D183" s="2">
        <v>3.19</v>
      </c>
      <c r="E183" s="2">
        <v>10.7</v>
      </c>
      <c r="F183" s="2">
        <v>32.9</v>
      </c>
      <c r="G183" s="2">
        <v>103.1</v>
      </c>
      <c r="H183" s="2">
        <v>164</v>
      </c>
      <c r="I183" s="2"/>
      <c r="J183" s="2">
        <v>3.8</v>
      </c>
      <c r="K183" s="2">
        <v>21</v>
      </c>
      <c r="L183" s="2">
        <v>13</v>
      </c>
      <c r="M183" s="2">
        <v>66</v>
      </c>
      <c r="N183" s="2">
        <v>0.9</v>
      </c>
      <c r="O183" s="2"/>
      <c r="P183" s="2"/>
      <c r="Q183" s="2"/>
      <c r="R183" s="2">
        <v>52.65</v>
      </c>
      <c r="S183" s="2">
        <v>50.7</v>
      </c>
      <c r="T183" s="4">
        <f t="shared" si="8"/>
        <v>1.9499999999999957</v>
      </c>
      <c r="U183" s="2">
        <v>240</v>
      </c>
      <c r="V183" s="2">
        <v>72</v>
      </c>
      <c r="W183" s="2">
        <v>15</v>
      </c>
      <c r="X183" s="2"/>
      <c r="Y183" s="2">
        <v>2640</v>
      </c>
      <c r="Z183" s="2">
        <v>8.51</v>
      </c>
      <c r="AA183" s="2">
        <v>5.5</v>
      </c>
      <c r="AB183" s="2">
        <v>141</v>
      </c>
      <c r="AC183" s="2">
        <v>5.0999999999999996</v>
      </c>
      <c r="AD183" s="2"/>
      <c r="AE183" s="2">
        <v>10</v>
      </c>
      <c r="AF183">
        <f t="shared" si="9"/>
        <v>52</v>
      </c>
      <c r="AG183" s="2">
        <v>5.2</v>
      </c>
      <c r="AH183" s="2">
        <f>VLOOKUP(A183,[1]HDLAB!$D$1:$BI$65536,58,0)</f>
        <v>0.79</v>
      </c>
      <c r="AI183" s="2">
        <f>VLOOKUP(A183,[2]HDLAB!$D$3:$BK$264,60,0)</f>
        <v>1.57</v>
      </c>
      <c r="AJ183" s="5">
        <f>VLOOKUP(A183,[2]HDLAB!$D$1:$CA$65536,76,0)</f>
        <v>1.861180417843229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>
        <v>1.65</v>
      </c>
      <c r="AW183" s="2"/>
      <c r="AX183" s="2"/>
      <c r="AY183" s="2"/>
      <c r="AZ183" s="2">
        <v>0.75</v>
      </c>
      <c r="BA183">
        <v>50</v>
      </c>
      <c r="BB183" s="6">
        <f t="shared" si="10"/>
        <v>3.8461538461538373E-2</v>
      </c>
      <c r="BC183" s="7">
        <f t="shared" si="11"/>
        <v>8.248499999999984</v>
      </c>
    </row>
    <row r="184" spans="1:55" customFormat="1">
      <c r="A184" s="2" t="s">
        <v>237</v>
      </c>
      <c r="B184" s="2">
        <v>1120403</v>
      </c>
      <c r="C184" s="2">
        <v>5.51</v>
      </c>
      <c r="D184" s="2">
        <v>4.01</v>
      </c>
      <c r="E184" s="2">
        <v>12.4</v>
      </c>
      <c r="F184" s="2">
        <v>38.1</v>
      </c>
      <c r="G184" s="2">
        <v>95</v>
      </c>
      <c r="H184" s="2">
        <v>154</v>
      </c>
      <c r="I184" s="2"/>
      <c r="J184" s="2">
        <v>4.0999999999999996</v>
      </c>
      <c r="K184" s="2">
        <v>16</v>
      </c>
      <c r="L184" s="2">
        <v>12</v>
      </c>
      <c r="M184" s="2">
        <v>58</v>
      </c>
      <c r="N184" s="2">
        <v>0.5</v>
      </c>
      <c r="O184" s="2"/>
      <c r="P184" s="2"/>
      <c r="Q184" s="2">
        <v>172</v>
      </c>
      <c r="R184" s="2">
        <v>49.9</v>
      </c>
      <c r="S184" s="2">
        <v>47.8</v>
      </c>
      <c r="T184" s="4">
        <f t="shared" si="8"/>
        <v>2.1000000000000014</v>
      </c>
      <c r="U184" s="2">
        <v>240</v>
      </c>
      <c r="V184" s="2">
        <v>78</v>
      </c>
      <c r="W184" s="2">
        <v>17</v>
      </c>
      <c r="X184" s="2"/>
      <c r="Y184" s="2">
        <v>2640</v>
      </c>
      <c r="Z184" s="2">
        <v>7.79</v>
      </c>
      <c r="AA184" s="2">
        <v>6.4</v>
      </c>
      <c r="AB184" s="2">
        <v>135</v>
      </c>
      <c r="AC184" s="2">
        <v>4.9000000000000004</v>
      </c>
      <c r="AD184" s="2"/>
      <c r="AE184" s="2">
        <v>9.6999999999999993</v>
      </c>
      <c r="AF184">
        <f t="shared" si="9"/>
        <v>30.07</v>
      </c>
      <c r="AG184" s="2">
        <v>3.1</v>
      </c>
      <c r="AH184" s="2">
        <f>VLOOKUP(A184,[1]HDLAB!$D$1:$BI$65536,58,0)</f>
        <v>0.78</v>
      </c>
      <c r="AI184" s="2">
        <f>VLOOKUP(A184,[2]HDLAB!$D$3:$BK$264,60,0)</f>
        <v>1.52</v>
      </c>
      <c r="AJ184" s="5">
        <f>VLOOKUP(A184,[2]HDLAB!$D$1:$CA$65536,76,0)</f>
        <v>1.8245035357281909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>
        <v>1.42</v>
      </c>
      <c r="AW184" s="2"/>
      <c r="AX184" s="2"/>
      <c r="AY184" s="2"/>
      <c r="AZ184" s="2">
        <v>0</v>
      </c>
      <c r="BA184">
        <v>25</v>
      </c>
      <c r="BB184" s="6">
        <f t="shared" si="10"/>
        <v>4.3933054393305471E-2</v>
      </c>
      <c r="BC184" s="7">
        <f t="shared" si="11"/>
        <v>8.5050000000000043</v>
      </c>
    </row>
    <row r="185" spans="1:55" customFormat="1">
      <c r="A185" s="2" t="s">
        <v>238</v>
      </c>
      <c r="B185" s="2">
        <v>1120405</v>
      </c>
      <c r="C185" s="2">
        <v>3.89</v>
      </c>
      <c r="D185" s="2">
        <v>2.65</v>
      </c>
      <c r="E185" s="2">
        <v>9.1</v>
      </c>
      <c r="F185" s="2">
        <v>26.9</v>
      </c>
      <c r="G185" s="2">
        <v>101.5</v>
      </c>
      <c r="H185" s="2">
        <v>112</v>
      </c>
      <c r="I185" s="2"/>
      <c r="J185" s="2">
        <v>3.8</v>
      </c>
      <c r="K185" s="2">
        <v>12</v>
      </c>
      <c r="L185" s="2">
        <v>11</v>
      </c>
      <c r="M185" s="2">
        <v>73</v>
      </c>
      <c r="N185" s="2">
        <v>0.7</v>
      </c>
      <c r="O185" s="2"/>
      <c r="P185" s="2"/>
      <c r="Q185" s="2"/>
      <c r="R185" s="2">
        <v>72.099999999999994</v>
      </c>
      <c r="S185" s="2">
        <v>69.3</v>
      </c>
      <c r="T185" s="4">
        <f t="shared" si="8"/>
        <v>2.7999999999999972</v>
      </c>
      <c r="U185" s="2">
        <v>240</v>
      </c>
      <c r="V185" s="2">
        <v>78</v>
      </c>
      <c r="W185" s="2">
        <v>19</v>
      </c>
      <c r="X185" s="2"/>
      <c r="Y185" s="2">
        <v>2640</v>
      </c>
      <c r="Z185" s="2">
        <v>9.1</v>
      </c>
      <c r="AA185" s="2">
        <v>7.1</v>
      </c>
      <c r="AB185" s="2">
        <v>138</v>
      </c>
      <c r="AC185" s="2">
        <v>4.0999999999999996</v>
      </c>
      <c r="AD185" s="2"/>
      <c r="AE185" s="2">
        <v>9</v>
      </c>
      <c r="AF185">
        <f t="shared" si="9"/>
        <v>38.699999999999996</v>
      </c>
      <c r="AG185" s="2">
        <v>4.3</v>
      </c>
      <c r="AH185" s="2">
        <f>VLOOKUP(A185,[1]HDLAB!$D$1:$BI$65536,58,0)</f>
        <v>0.76</v>
      </c>
      <c r="AI185" s="2">
        <f>VLOOKUP(A185,[2]HDLAB!$D$3:$BK$264,60,0)</f>
        <v>1.41</v>
      </c>
      <c r="AJ185" s="5">
        <f>VLOOKUP(A185,[2]HDLAB!$D$1:$CA$65536,76,0)</f>
        <v>1.6802751780897682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1.39</v>
      </c>
      <c r="AW185" s="2"/>
      <c r="AX185" s="2"/>
      <c r="AY185" s="2"/>
      <c r="AZ185" s="2">
        <v>0</v>
      </c>
      <c r="BA185">
        <v>0</v>
      </c>
      <c r="BB185" s="6">
        <f t="shared" si="10"/>
        <v>4.0404040404040366E-2</v>
      </c>
      <c r="BC185" s="7">
        <f t="shared" si="11"/>
        <v>11.59199999999999</v>
      </c>
    </row>
    <row r="186" spans="1:55" customFormat="1">
      <c r="A186" s="2" t="s">
        <v>239</v>
      </c>
      <c r="B186" s="2">
        <v>1120405</v>
      </c>
      <c r="C186" s="2">
        <v>5.2</v>
      </c>
      <c r="D186" s="2">
        <v>4.01</v>
      </c>
      <c r="E186" s="2">
        <v>11.6</v>
      </c>
      <c r="F186" s="2">
        <v>35.1</v>
      </c>
      <c r="G186" s="2">
        <v>87.5</v>
      </c>
      <c r="H186" s="2">
        <v>165</v>
      </c>
      <c r="I186" s="2"/>
      <c r="J186" s="2">
        <v>4</v>
      </c>
      <c r="K186" s="2">
        <v>7</v>
      </c>
      <c r="L186" s="2">
        <v>8</v>
      </c>
      <c r="M186" s="2">
        <v>26</v>
      </c>
      <c r="N186" s="2">
        <v>0.7</v>
      </c>
      <c r="O186" s="2"/>
      <c r="P186" s="2"/>
      <c r="Q186" s="2">
        <v>153</v>
      </c>
      <c r="R186" s="2">
        <v>70</v>
      </c>
      <c r="S186" s="2">
        <v>67.400000000000006</v>
      </c>
      <c r="T186" s="4">
        <f t="shared" si="8"/>
        <v>2.5999999999999943</v>
      </c>
      <c r="U186" s="2">
        <v>240</v>
      </c>
      <c r="V186" s="2">
        <v>63</v>
      </c>
      <c r="W186" s="2">
        <v>16</v>
      </c>
      <c r="X186" s="2"/>
      <c r="Y186" s="2">
        <v>2640</v>
      </c>
      <c r="Z186" s="2">
        <v>11.45</v>
      </c>
      <c r="AA186" s="2">
        <v>7</v>
      </c>
      <c r="AB186" s="2">
        <v>139</v>
      </c>
      <c r="AC186" s="2">
        <v>4.3</v>
      </c>
      <c r="AD186" s="2"/>
      <c r="AE186" s="2">
        <v>10.6</v>
      </c>
      <c r="AF186">
        <f t="shared" si="9"/>
        <v>58.3</v>
      </c>
      <c r="AG186" s="2">
        <v>5.5</v>
      </c>
      <c r="AH186" s="2">
        <f>VLOOKUP(A186,[1]HDLAB!$D$1:$BI$65536,58,0)</f>
        <v>0.75</v>
      </c>
      <c r="AI186" s="2">
        <f>VLOOKUP(A186,[2]HDLAB!$D$3:$BK$264,60,0)</f>
        <v>1.37</v>
      </c>
      <c r="AJ186" s="5">
        <f>VLOOKUP(A186,[2]HDLAB!$D$1:$CA$65536,76,0)</f>
        <v>1.6252340957407994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>
        <v>1.33</v>
      </c>
      <c r="AW186" s="2"/>
      <c r="AX186" s="2"/>
      <c r="AY186" s="2"/>
      <c r="AZ186" s="2">
        <v>0</v>
      </c>
      <c r="BA186">
        <v>0</v>
      </c>
      <c r="BB186" s="6">
        <f t="shared" si="10"/>
        <v>3.857566765578626E-2</v>
      </c>
      <c r="BC186" s="7">
        <f t="shared" si="11"/>
        <v>10.841999999999976</v>
      </c>
    </row>
    <row r="187" spans="1:55" customFormat="1">
      <c r="A187" s="2" t="s">
        <v>240</v>
      </c>
      <c r="B187" s="2">
        <v>1120406</v>
      </c>
      <c r="C187" s="2">
        <v>5.79</v>
      </c>
      <c r="D187" s="2">
        <v>3.34</v>
      </c>
      <c r="E187" s="2">
        <v>9.4</v>
      </c>
      <c r="F187" s="2">
        <v>29.3</v>
      </c>
      <c r="G187" s="2">
        <v>87.7</v>
      </c>
      <c r="H187" s="2">
        <v>125</v>
      </c>
      <c r="I187" s="2"/>
      <c r="J187" s="2">
        <v>4.0999999999999996</v>
      </c>
      <c r="K187" s="2">
        <v>22</v>
      </c>
      <c r="L187" s="2">
        <v>20</v>
      </c>
      <c r="M187" s="2">
        <v>67</v>
      </c>
      <c r="N187" s="2">
        <v>0.7</v>
      </c>
      <c r="O187" s="2"/>
      <c r="P187" s="2"/>
      <c r="Q187" s="2">
        <v>149</v>
      </c>
      <c r="R187" s="2">
        <v>66.349999999999994</v>
      </c>
      <c r="S187" s="2">
        <v>64.150000000000006</v>
      </c>
      <c r="T187" s="4">
        <f t="shared" si="8"/>
        <v>2.1999999999999886</v>
      </c>
      <c r="U187" s="2">
        <v>240</v>
      </c>
      <c r="V187" s="2">
        <v>96</v>
      </c>
      <c r="W187" s="2">
        <v>21</v>
      </c>
      <c r="X187" s="2"/>
      <c r="Y187" s="2">
        <v>2640</v>
      </c>
      <c r="Z187" s="2">
        <v>7.69</v>
      </c>
      <c r="AA187" s="2">
        <v>7.8</v>
      </c>
      <c r="AB187" s="2">
        <v>137</v>
      </c>
      <c r="AC187" s="2">
        <v>4.7</v>
      </c>
      <c r="AD187" s="2"/>
      <c r="AE187" s="2">
        <v>10.3</v>
      </c>
      <c r="AF187">
        <f t="shared" si="9"/>
        <v>60.77000000000001</v>
      </c>
      <c r="AG187" s="2">
        <v>5.9</v>
      </c>
      <c r="AH187" s="2">
        <f>VLOOKUP(A187,[1]HDLAB!$D$1:$BI$65536,58,0)</f>
        <v>0.78</v>
      </c>
      <c r="AI187" s="2">
        <f>VLOOKUP(A187,[2]HDLAB!$D$3:$BK$264,60,0)</f>
        <v>1.52</v>
      </c>
      <c r="AJ187" s="5">
        <f>VLOOKUP(A187,[2]HDLAB!$D$1:$CA$65536,76,0)</f>
        <v>1.7889061229349152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>
        <v>1.6</v>
      </c>
      <c r="AW187" s="2"/>
      <c r="AX187" s="2"/>
      <c r="AY187" s="2"/>
      <c r="AZ187" s="2">
        <v>1.5</v>
      </c>
      <c r="BA187">
        <v>50</v>
      </c>
      <c r="BB187" s="6">
        <f t="shared" si="10"/>
        <v>3.4294621979734818E-2</v>
      </c>
      <c r="BC187" s="7">
        <f t="shared" si="11"/>
        <v>9.0419999999999519</v>
      </c>
    </row>
    <row r="188" spans="1:55" customFormat="1">
      <c r="A188" s="2" t="s">
        <v>241</v>
      </c>
      <c r="B188" s="2">
        <v>1120406</v>
      </c>
      <c r="C188" s="2">
        <v>5.4</v>
      </c>
      <c r="D188" s="2">
        <v>3.5</v>
      </c>
      <c r="E188" s="2">
        <v>11.7</v>
      </c>
      <c r="F188" s="2">
        <v>37</v>
      </c>
      <c r="G188" s="2">
        <v>105.7</v>
      </c>
      <c r="H188" s="2">
        <v>120</v>
      </c>
      <c r="I188" s="2"/>
      <c r="J188" s="2">
        <v>3.8</v>
      </c>
      <c r="K188" s="2">
        <v>16</v>
      </c>
      <c r="L188" s="2">
        <v>6</v>
      </c>
      <c r="M188" s="2">
        <v>55</v>
      </c>
      <c r="N188" s="2">
        <v>0.8</v>
      </c>
      <c r="O188" s="2"/>
      <c r="P188" s="2"/>
      <c r="Q188" s="2"/>
      <c r="R188" s="2">
        <v>38.5</v>
      </c>
      <c r="S188" s="2">
        <v>36.200000000000003</v>
      </c>
      <c r="T188" s="4">
        <f t="shared" si="8"/>
        <v>2.2999999999999972</v>
      </c>
      <c r="U188" s="2">
        <v>210</v>
      </c>
      <c r="V188" s="2">
        <v>74</v>
      </c>
      <c r="W188" s="2">
        <v>15</v>
      </c>
      <c r="X188" s="2"/>
      <c r="Y188" s="2">
        <v>2640</v>
      </c>
      <c r="Z188" s="2">
        <v>7.47</v>
      </c>
      <c r="AA188" s="2">
        <v>5.2</v>
      </c>
      <c r="AB188" s="2">
        <v>140</v>
      </c>
      <c r="AC188" s="2">
        <v>3.8</v>
      </c>
      <c r="AD188" s="2"/>
      <c r="AE188" s="2">
        <v>7.1</v>
      </c>
      <c r="AF188">
        <f t="shared" si="9"/>
        <v>31.95</v>
      </c>
      <c r="AG188" s="2">
        <v>4.5</v>
      </c>
      <c r="AH188" s="2">
        <f>VLOOKUP(A188,[1]HDLAB!$D$1:$BI$65536,58,0)</f>
        <v>0.8</v>
      </c>
      <c r="AI188" s="2">
        <f>VLOOKUP(A188,[2]HDLAB!$D$3:$BK$264,60,0)</f>
        <v>1.6</v>
      </c>
      <c r="AJ188" s="5">
        <f>VLOOKUP(A188,[2]HDLAB!$D$1:$CA$65536,76,0)</f>
        <v>1.9537370843327018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>
        <v>1.68</v>
      </c>
      <c r="AW188" s="2"/>
      <c r="AX188" s="2"/>
      <c r="AY188" s="2"/>
      <c r="AZ188" s="2">
        <v>0</v>
      </c>
      <c r="BA188">
        <v>0</v>
      </c>
      <c r="BB188" s="6">
        <f t="shared" si="10"/>
        <v>6.3535911602209866E-2</v>
      </c>
      <c r="BC188" s="7">
        <f t="shared" si="11"/>
        <v>9.6599999999999895</v>
      </c>
    </row>
    <row r="189" spans="1:55" customFormat="1">
      <c r="A189" s="2" t="s">
        <v>242</v>
      </c>
      <c r="B189" s="2">
        <v>1120418</v>
      </c>
      <c r="C189" s="2">
        <v>5.67</v>
      </c>
      <c r="D189" s="2">
        <v>2.23</v>
      </c>
      <c r="E189" s="2">
        <v>7.5</v>
      </c>
      <c r="F189" s="2">
        <v>23.3</v>
      </c>
      <c r="G189" s="2">
        <v>104.5</v>
      </c>
      <c r="H189" s="2">
        <v>142</v>
      </c>
      <c r="I189" s="2"/>
      <c r="J189" s="2">
        <v>3.2</v>
      </c>
      <c r="K189" s="2">
        <v>15</v>
      </c>
      <c r="L189" s="2">
        <v>9</v>
      </c>
      <c r="M189" s="2">
        <v>70</v>
      </c>
      <c r="N189" s="2">
        <v>0.7</v>
      </c>
      <c r="O189" s="2"/>
      <c r="P189" s="2"/>
      <c r="Q189" s="2"/>
      <c r="R189" s="2">
        <v>63</v>
      </c>
      <c r="S189" s="2">
        <v>62.95</v>
      </c>
      <c r="T189" s="4">
        <f t="shared" si="8"/>
        <v>4.9999999999997158E-2</v>
      </c>
      <c r="U189" s="2">
        <v>210</v>
      </c>
      <c r="V189" s="2">
        <v>61</v>
      </c>
      <c r="W189" s="2">
        <v>16</v>
      </c>
      <c r="X189" s="2"/>
      <c r="Y189" s="2">
        <v>2640</v>
      </c>
      <c r="Z189" s="2">
        <v>8.0500000000000007</v>
      </c>
      <c r="AA189" s="2">
        <v>6.8</v>
      </c>
      <c r="AB189" s="2">
        <v>140</v>
      </c>
      <c r="AC189" s="2">
        <v>4.2</v>
      </c>
      <c r="AD189" s="2"/>
      <c r="AE189" s="2">
        <v>7.7</v>
      </c>
      <c r="AF189">
        <f t="shared" si="9"/>
        <v>47.74</v>
      </c>
      <c r="AG189" s="2">
        <v>6.2</v>
      </c>
      <c r="AH189" s="2">
        <f>VLOOKUP(A189,[1]HDLAB!$D$1:$BI$65536,58,0)</f>
        <v>0</v>
      </c>
      <c r="AI189" s="2" t="e">
        <f>VLOOKUP(A189,[2]HDLAB!$D$3:$BK$264,60,0)</f>
        <v>#N/A</v>
      </c>
      <c r="AJ189" s="5">
        <f>VLOOKUP(A189,[2]HDLAB!$D$1:$CA$65536,76,0)</f>
        <v>1.4536218725531442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>
        <v>1.3</v>
      </c>
      <c r="AW189" s="2"/>
      <c r="AX189" s="2"/>
      <c r="AY189" s="2"/>
      <c r="AZ189" s="2">
        <v>0.75</v>
      </c>
      <c r="BA189">
        <v>25</v>
      </c>
      <c r="BB189" s="6">
        <f t="shared" si="10"/>
        <v>7.9428117553609465E-4</v>
      </c>
      <c r="BC189" s="7">
        <f t="shared" si="11"/>
        <v>0.20999999999998806</v>
      </c>
    </row>
    <row r="190" spans="1:55" customFormat="1">
      <c r="A190" s="2" t="s">
        <v>243</v>
      </c>
      <c r="B190" s="2">
        <v>1120406</v>
      </c>
      <c r="C190" s="2">
        <v>4.7</v>
      </c>
      <c r="D190" s="2">
        <v>3.91</v>
      </c>
      <c r="E190" s="2">
        <v>11.9</v>
      </c>
      <c r="F190" s="2">
        <v>35.1</v>
      </c>
      <c r="G190" s="2">
        <v>89.8</v>
      </c>
      <c r="H190" s="2">
        <v>254</v>
      </c>
      <c r="I190" s="2"/>
      <c r="J190" s="2">
        <v>4</v>
      </c>
      <c r="K190" s="2">
        <v>13</v>
      </c>
      <c r="L190" s="2">
        <v>5</v>
      </c>
      <c r="M190" s="2">
        <v>43</v>
      </c>
      <c r="N190" s="2">
        <v>0.8</v>
      </c>
      <c r="O190" s="2"/>
      <c r="P190" s="2"/>
      <c r="Q190" s="2">
        <v>136</v>
      </c>
      <c r="R190" s="2">
        <v>83</v>
      </c>
      <c r="S190" s="2">
        <v>79.5</v>
      </c>
      <c r="T190" s="4">
        <f t="shared" si="8"/>
        <v>3.5</v>
      </c>
      <c r="U190" s="2">
        <v>240</v>
      </c>
      <c r="V190" s="2">
        <v>93</v>
      </c>
      <c r="W190" s="2">
        <v>31</v>
      </c>
      <c r="X190" s="2"/>
      <c r="Y190" s="2">
        <v>2640</v>
      </c>
      <c r="Z190" s="2">
        <v>14.01</v>
      </c>
      <c r="AA190" s="2">
        <v>7.1</v>
      </c>
      <c r="AB190" s="2">
        <v>139</v>
      </c>
      <c r="AC190" s="2">
        <v>5.2</v>
      </c>
      <c r="AD190" s="2"/>
      <c r="AE190" s="2">
        <v>8.5</v>
      </c>
      <c r="AF190">
        <f t="shared" si="9"/>
        <v>59.5</v>
      </c>
      <c r="AG190" s="2">
        <v>7</v>
      </c>
      <c r="AH190" s="2">
        <f>VLOOKUP(A190,[1]HDLAB!$D$1:$BI$65536,58,0)</f>
        <v>0.67</v>
      </c>
      <c r="AI190" s="2">
        <f>VLOOKUP(A190,[2]HDLAB!$D$3:$BK$264,60,0)</f>
        <v>1.1000000000000001</v>
      </c>
      <c r="AJ190" s="5">
        <f>VLOOKUP(A190,[2]HDLAB!$D$1:$CA$65536,76,0)</f>
        <v>1.3242761527507327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>
        <v>1.32</v>
      </c>
      <c r="AW190" s="2"/>
      <c r="AX190" s="2"/>
      <c r="AY190" s="2"/>
      <c r="AZ190" s="2">
        <v>0</v>
      </c>
      <c r="BA190">
        <v>25</v>
      </c>
      <c r="BB190" s="6">
        <f t="shared" si="10"/>
        <v>4.40251572327044E-2</v>
      </c>
      <c r="BC190" s="7">
        <f t="shared" si="11"/>
        <v>14.595000000000001</v>
      </c>
    </row>
    <row r="191" spans="1:55" customFormat="1">
      <c r="A191" s="2" t="s">
        <v>244</v>
      </c>
      <c r="B191" s="2">
        <v>1120406</v>
      </c>
      <c r="C191" s="2">
        <v>10.32</v>
      </c>
      <c r="D191" s="2">
        <v>2.66</v>
      </c>
      <c r="E191" s="2">
        <v>8</v>
      </c>
      <c r="F191" s="2">
        <v>24.1</v>
      </c>
      <c r="G191" s="2">
        <v>90.6</v>
      </c>
      <c r="H191" s="2">
        <v>198</v>
      </c>
      <c r="I191" s="2"/>
      <c r="J191" s="2">
        <v>3.8</v>
      </c>
      <c r="K191" s="2">
        <v>19</v>
      </c>
      <c r="L191" s="2">
        <v>21</v>
      </c>
      <c r="M191" s="2">
        <v>74</v>
      </c>
      <c r="N191" s="2">
        <v>0.5</v>
      </c>
      <c r="O191" s="2"/>
      <c r="P191" s="2"/>
      <c r="Q191" s="2">
        <v>331</v>
      </c>
      <c r="R191" s="2">
        <v>62</v>
      </c>
      <c r="S191" s="2">
        <v>60.05</v>
      </c>
      <c r="T191" s="4">
        <f t="shared" si="8"/>
        <v>1.9500000000000028</v>
      </c>
      <c r="U191" s="2">
        <v>240</v>
      </c>
      <c r="V191" s="2">
        <v>87</v>
      </c>
      <c r="W191" s="2">
        <v>17</v>
      </c>
      <c r="X191" s="2"/>
      <c r="Y191" s="2">
        <v>2640</v>
      </c>
      <c r="Z191" s="2">
        <v>10.15</v>
      </c>
      <c r="AA191" s="2">
        <v>8</v>
      </c>
      <c r="AB191" s="2">
        <v>132</v>
      </c>
      <c r="AC191" s="2">
        <v>6</v>
      </c>
      <c r="AD191" s="2"/>
      <c r="AE191" s="2">
        <v>9.3000000000000007</v>
      </c>
      <c r="AF191">
        <f t="shared" si="9"/>
        <v>28.830000000000002</v>
      </c>
      <c r="AG191" s="2">
        <v>3.1</v>
      </c>
      <c r="AH191" s="2">
        <f>VLOOKUP(A191,[1]HDLAB!$D$1:$BI$65536,58,0)</f>
        <v>0.8</v>
      </c>
      <c r="AI191" s="2">
        <f>VLOOKUP(A191,[2]HDLAB!$D$3:$BK$264,60,0)</f>
        <v>1.63</v>
      </c>
      <c r="AJ191" s="5">
        <f>VLOOKUP(A191,[2]HDLAB!$D$1:$CA$65536,76,0)</f>
        <v>1.9192232802642626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>
        <v>1.7</v>
      </c>
      <c r="AW191" s="2"/>
      <c r="AX191" s="2"/>
      <c r="AY191" s="2"/>
      <c r="AZ191" s="2">
        <v>0</v>
      </c>
      <c r="BA191">
        <v>25</v>
      </c>
      <c r="BB191" s="6">
        <f t="shared" si="10"/>
        <v>3.2472939217318947E-2</v>
      </c>
      <c r="BC191" s="7">
        <f t="shared" si="11"/>
        <v>7.722000000000012</v>
      </c>
    </row>
    <row r="192" spans="1:55" customFormat="1">
      <c r="A192" s="2" t="s">
        <v>245</v>
      </c>
      <c r="B192" s="2">
        <v>1120405</v>
      </c>
      <c r="C192" s="2">
        <v>6.03</v>
      </c>
      <c r="D192" s="2">
        <v>3.49</v>
      </c>
      <c r="E192" s="2">
        <v>11.3</v>
      </c>
      <c r="F192" s="2">
        <v>33</v>
      </c>
      <c r="G192" s="2">
        <v>94.6</v>
      </c>
      <c r="H192" s="2">
        <v>168</v>
      </c>
      <c r="I192" s="2"/>
      <c r="J192" s="2">
        <v>4</v>
      </c>
      <c r="K192" s="2">
        <v>7</v>
      </c>
      <c r="L192" s="2">
        <v>16</v>
      </c>
      <c r="M192" s="2">
        <v>97</v>
      </c>
      <c r="N192" s="2">
        <v>0.7</v>
      </c>
      <c r="O192" s="2"/>
      <c r="P192" s="2"/>
      <c r="Q192" s="2">
        <v>182</v>
      </c>
      <c r="R192" s="2">
        <v>60.5</v>
      </c>
      <c r="S192" s="2">
        <v>58.65</v>
      </c>
      <c r="T192" s="4">
        <f t="shared" si="8"/>
        <v>1.8500000000000014</v>
      </c>
      <c r="U192" s="2">
        <v>240</v>
      </c>
      <c r="V192" s="2">
        <v>51</v>
      </c>
      <c r="W192" s="2">
        <v>12</v>
      </c>
      <c r="X192" s="2"/>
      <c r="Y192" s="2">
        <v>2640</v>
      </c>
      <c r="Z192" s="2">
        <v>9.49</v>
      </c>
      <c r="AA192" s="2">
        <v>5.9</v>
      </c>
      <c r="AB192" s="2">
        <v>141</v>
      </c>
      <c r="AC192" s="2">
        <v>4.5</v>
      </c>
      <c r="AD192" s="2"/>
      <c r="AE192" s="2">
        <v>9.6999999999999993</v>
      </c>
      <c r="AF192">
        <f t="shared" si="9"/>
        <v>33.949999999999996</v>
      </c>
      <c r="AG192" s="2">
        <v>3.5</v>
      </c>
      <c r="AH192" s="2">
        <f>VLOOKUP(A192,[1]HDLAB!$D$1:$BI$65536,58,0)</f>
        <v>0.76</v>
      </c>
      <c r="AI192" s="2">
        <f>VLOOKUP(A192,[2]HDLAB!$D$3:$BK$264,60,0)</f>
        <v>1.45</v>
      </c>
      <c r="AJ192" s="5">
        <f>VLOOKUP(A192,[2]HDLAB!$D$1:$CA$65536,76,0)</f>
        <v>1.6932970700664154</v>
      </c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>
        <v>1.4</v>
      </c>
      <c r="AW192" s="2"/>
      <c r="AX192" s="2"/>
      <c r="AY192" s="2"/>
      <c r="AZ192" s="2">
        <v>0.75</v>
      </c>
      <c r="BA192">
        <v>12.5</v>
      </c>
      <c r="BB192" s="6">
        <f t="shared" si="10"/>
        <v>3.1543052003410087E-2</v>
      </c>
      <c r="BC192" s="7">
        <f t="shared" si="11"/>
        <v>7.8255000000000061</v>
      </c>
    </row>
    <row r="193" spans="1:55" customFormat="1">
      <c r="A193" s="2" t="s">
        <v>246</v>
      </c>
      <c r="B193" s="2">
        <v>1120405</v>
      </c>
      <c r="C193" s="2">
        <v>6.88</v>
      </c>
      <c r="D193" s="2">
        <v>5.15</v>
      </c>
      <c r="E193" s="2">
        <v>11.4</v>
      </c>
      <c r="F193" s="2">
        <v>36.299999999999997</v>
      </c>
      <c r="G193" s="2">
        <v>70.5</v>
      </c>
      <c r="H193" s="2">
        <v>166</v>
      </c>
      <c r="I193" s="2"/>
      <c r="J193" s="2">
        <v>4.3</v>
      </c>
      <c r="K193" s="2">
        <v>18</v>
      </c>
      <c r="L193" s="2">
        <v>20</v>
      </c>
      <c r="M193" s="2">
        <v>39</v>
      </c>
      <c r="N193" s="2">
        <v>1</v>
      </c>
      <c r="O193" s="2"/>
      <c r="P193" s="2"/>
      <c r="Q193" s="2">
        <v>105</v>
      </c>
      <c r="R193" s="2">
        <v>58.7</v>
      </c>
      <c r="S193" s="2">
        <v>57</v>
      </c>
      <c r="T193" s="4">
        <f t="shared" si="8"/>
        <v>1.7000000000000028</v>
      </c>
      <c r="U193" s="2">
        <v>240</v>
      </c>
      <c r="V193" s="2">
        <v>79</v>
      </c>
      <c r="W193" s="2">
        <v>16</v>
      </c>
      <c r="X193" s="2"/>
      <c r="Y193" s="2">
        <v>2640</v>
      </c>
      <c r="Z193" s="2">
        <v>9.77</v>
      </c>
      <c r="AA193" s="2">
        <v>8.6</v>
      </c>
      <c r="AB193" s="2">
        <v>138</v>
      </c>
      <c r="AC193" s="2">
        <v>4.9000000000000004</v>
      </c>
      <c r="AD193" s="2"/>
      <c r="AE193" s="2">
        <v>9.6999999999999993</v>
      </c>
      <c r="AF193">
        <f t="shared" si="9"/>
        <v>61.109999999999992</v>
      </c>
      <c r="AG193" s="2">
        <v>6.3</v>
      </c>
      <c r="AH193" s="2">
        <f>VLOOKUP(A193,[1]HDLAB!$D$1:$BI$65536,58,0)</f>
        <v>0.8</v>
      </c>
      <c r="AI193" s="2">
        <f>VLOOKUP(A193,[2]HDLAB!$D$3:$BK$264,60,0)</f>
        <v>1.6</v>
      </c>
      <c r="AJ193" s="5">
        <f>VLOOKUP(A193,[2]HDLAB!$D$1:$CA$65536,76,0)</f>
        <v>1.8669911793330289</v>
      </c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>
        <v>1.45</v>
      </c>
      <c r="AW193" s="2"/>
      <c r="AX193" s="2"/>
      <c r="AY193" s="2"/>
      <c r="AZ193" s="2">
        <v>0</v>
      </c>
      <c r="BA193">
        <v>25</v>
      </c>
      <c r="BB193" s="6">
        <f t="shared" si="10"/>
        <v>2.9824561403508823E-2</v>
      </c>
      <c r="BC193" s="7">
        <f t="shared" si="11"/>
        <v>7.0380000000000118</v>
      </c>
    </row>
    <row r="194" spans="1:55" customFormat="1">
      <c r="A194" s="2" t="s">
        <v>247</v>
      </c>
      <c r="B194" s="2">
        <v>1120406</v>
      </c>
      <c r="C194" s="2">
        <v>7.56</v>
      </c>
      <c r="D194" s="2">
        <v>3.34</v>
      </c>
      <c r="E194" s="2">
        <v>10</v>
      </c>
      <c r="F194" s="2">
        <v>30.3</v>
      </c>
      <c r="G194" s="2">
        <v>90.7</v>
      </c>
      <c r="H194" s="2">
        <v>169</v>
      </c>
      <c r="I194" s="2"/>
      <c r="J194" s="2">
        <v>4</v>
      </c>
      <c r="K194" s="2">
        <v>11</v>
      </c>
      <c r="L194" s="2">
        <v>14</v>
      </c>
      <c r="M194" s="2">
        <v>65</v>
      </c>
      <c r="N194" s="2">
        <v>1</v>
      </c>
      <c r="O194" s="2"/>
      <c r="P194" s="2"/>
      <c r="Q194" s="2"/>
      <c r="R194" s="2">
        <v>59.35</v>
      </c>
      <c r="S194" s="2">
        <v>57.65</v>
      </c>
      <c r="T194" s="4">
        <f t="shared" si="8"/>
        <v>1.7000000000000028</v>
      </c>
      <c r="U194" s="2">
        <v>240</v>
      </c>
      <c r="V194" s="2">
        <v>76</v>
      </c>
      <c r="W194" s="2">
        <v>14</v>
      </c>
      <c r="X194" s="2"/>
      <c r="Y194" s="2">
        <v>2640</v>
      </c>
      <c r="Z194" s="2">
        <v>8.14</v>
      </c>
      <c r="AA194" s="2">
        <v>4.0999999999999996</v>
      </c>
      <c r="AB194" s="2">
        <v>137</v>
      </c>
      <c r="AC194" s="2">
        <v>3.8</v>
      </c>
      <c r="AD194" s="2"/>
      <c r="AE194" s="2">
        <v>9.1</v>
      </c>
      <c r="AF194">
        <f t="shared" si="9"/>
        <v>50.05</v>
      </c>
      <c r="AG194" s="2">
        <v>5.5</v>
      </c>
      <c r="AH194" s="2">
        <f>VLOOKUP(A194,[1]HDLAB!$D$1:$BI$65536,58,0)</f>
        <v>0.82</v>
      </c>
      <c r="AI194" s="2">
        <f>VLOOKUP(A194,[2]HDLAB!$D$3:$BK$264,60,0)</f>
        <v>1.69</v>
      </c>
      <c r="AJ194" s="5">
        <f>VLOOKUP(A194,[2]HDLAB!$D$1:$CA$65536,76,0)</f>
        <v>1.9814316526395852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>
        <v>1.41</v>
      </c>
      <c r="AW194" s="2"/>
      <c r="AX194" s="2"/>
      <c r="AY194" s="2"/>
      <c r="AZ194" s="2">
        <v>0.75</v>
      </c>
      <c r="BA194">
        <v>0</v>
      </c>
      <c r="BB194" s="6">
        <f t="shared" si="10"/>
        <v>2.9488291413703432E-2</v>
      </c>
      <c r="BC194" s="7">
        <f t="shared" si="11"/>
        <v>6.9870000000000116</v>
      </c>
    </row>
    <row r="195" spans="1:55" customFormat="1">
      <c r="A195" s="2" t="s">
        <v>248</v>
      </c>
      <c r="B195" s="2">
        <v>1120405</v>
      </c>
      <c r="C195" s="2">
        <v>8.61</v>
      </c>
      <c r="D195" s="2">
        <v>3.12</v>
      </c>
      <c r="E195" s="2">
        <v>9.1</v>
      </c>
      <c r="F195" s="2">
        <v>28</v>
      </c>
      <c r="G195" s="2">
        <v>89.7</v>
      </c>
      <c r="H195" s="2">
        <v>198</v>
      </c>
      <c r="I195" s="2"/>
      <c r="J195" s="2">
        <v>3.5</v>
      </c>
      <c r="K195" s="2">
        <v>34</v>
      </c>
      <c r="L195" s="2">
        <v>36</v>
      </c>
      <c r="M195" s="2">
        <v>77</v>
      </c>
      <c r="N195" s="2">
        <v>0.6</v>
      </c>
      <c r="O195" s="2"/>
      <c r="P195" s="2"/>
      <c r="Q195" s="2">
        <v>288</v>
      </c>
      <c r="R195" s="2">
        <v>63.7</v>
      </c>
      <c r="S195" s="2">
        <v>60.4</v>
      </c>
      <c r="T195" s="4">
        <f t="shared" ref="T195:T258" si="12">R195-S195</f>
        <v>3.3000000000000043</v>
      </c>
      <c r="U195" s="2">
        <v>240</v>
      </c>
      <c r="V195" s="2">
        <v>87</v>
      </c>
      <c r="W195" s="2">
        <v>29</v>
      </c>
      <c r="X195" s="2"/>
      <c r="Y195" s="2">
        <v>5520</v>
      </c>
      <c r="Z195" s="2">
        <v>6.54</v>
      </c>
      <c r="AA195" s="2">
        <v>8.6</v>
      </c>
      <c r="AB195" s="2">
        <v>136</v>
      </c>
      <c r="AC195" s="2">
        <v>5</v>
      </c>
      <c r="AD195" s="2"/>
      <c r="AE195" s="2">
        <v>7.8</v>
      </c>
      <c r="AF195">
        <f t="shared" ref="AF195:AF258" si="13">AE195*AG195</f>
        <v>50.699999999999996</v>
      </c>
      <c r="AG195" s="2">
        <v>6.5</v>
      </c>
      <c r="AH195" s="2">
        <f>VLOOKUP(A195,[1]HDLAB!$D$1:$BI$65536,58,0)</f>
        <v>0.67</v>
      </c>
      <c r="AI195" s="2">
        <f>VLOOKUP(A195,[2]HDLAB!$D$3:$BK$264,60,0)</f>
        <v>1.1000000000000001</v>
      </c>
      <c r="AJ195" s="5">
        <f>VLOOKUP(A195,[2]HDLAB!$D$1:$CA$65536,76,0)</f>
        <v>1.3543395317613818</v>
      </c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>
        <v>1.29</v>
      </c>
      <c r="AW195" s="2"/>
      <c r="AX195" s="2"/>
      <c r="AY195" s="2"/>
      <c r="AZ195" s="2">
        <v>0</v>
      </c>
      <c r="BA195">
        <v>100</v>
      </c>
      <c r="BB195" s="6">
        <f t="shared" ref="BB195:BB258" si="14">T195/S195</f>
        <v>5.4635761589404044E-2</v>
      </c>
      <c r="BC195" s="7">
        <f t="shared" ref="BC195:BC258" si="15">(T195*AB195*6)/(2*100)</f>
        <v>13.464000000000016</v>
      </c>
    </row>
    <row r="196" spans="1:55" customFormat="1">
      <c r="A196" s="2" t="s">
        <v>249</v>
      </c>
      <c r="B196" s="2">
        <v>1120406</v>
      </c>
      <c r="C196" s="2">
        <v>11.18</v>
      </c>
      <c r="D196" s="2">
        <v>3.36</v>
      </c>
      <c r="E196" s="2">
        <v>10.199999999999999</v>
      </c>
      <c r="F196" s="2">
        <v>30.5</v>
      </c>
      <c r="G196" s="2">
        <v>90.8</v>
      </c>
      <c r="H196" s="2">
        <v>353</v>
      </c>
      <c r="I196" s="2"/>
      <c r="J196" s="2">
        <v>3.8</v>
      </c>
      <c r="K196" s="2">
        <v>33</v>
      </c>
      <c r="L196" s="2">
        <v>12</v>
      </c>
      <c r="M196" s="2">
        <v>102</v>
      </c>
      <c r="N196" s="2">
        <v>0.7</v>
      </c>
      <c r="O196" s="2"/>
      <c r="P196" s="2"/>
      <c r="Q196" s="2">
        <v>123</v>
      </c>
      <c r="R196" s="2">
        <v>64.599999999999994</v>
      </c>
      <c r="S196" s="2">
        <v>63.05</v>
      </c>
      <c r="T196" s="4">
        <f t="shared" si="12"/>
        <v>1.5499999999999972</v>
      </c>
      <c r="U196" s="2">
        <v>240</v>
      </c>
      <c r="V196" s="2">
        <v>82</v>
      </c>
      <c r="W196" s="2">
        <v>20</v>
      </c>
      <c r="X196" s="2"/>
      <c r="Y196" s="2">
        <v>2640</v>
      </c>
      <c r="Z196" s="2">
        <v>8.82</v>
      </c>
      <c r="AA196" s="2">
        <v>6.4</v>
      </c>
      <c r="AB196" s="2">
        <v>140</v>
      </c>
      <c r="AC196" s="2">
        <v>4.3</v>
      </c>
      <c r="AD196" s="2"/>
      <c r="AE196" s="2">
        <v>9.1</v>
      </c>
      <c r="AF196">
        <f t="shared" si="13"/>
        <v>34.58</v>
      </c>
      <c r="AG196" s="2">
        <v>3.8</v>
      </c>
      <c r="AH196" s="2">
        <f>VLOOKUP(A196,[1]HDLAB!$D$1:$BI$65536,58,0)</f>
        <v>0.76</v>
      </c>
      <c r="AI196" s="2">
        <f>VLOOKUP(A196,[2]HDLAB!$D$3:$BK$264,60,0)</f>
        <v>1.41</v>
      </c>
      <c r="AJ196" s="5">
        <f>VLOOKUP(A196,[2]HDLAB!$D$1:$CA$65536,76,0)</f>
        <v>1.6289779041200665</v>
      </c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>
        <v>1.45</v>
      </c>
      <c r="AW196" s="2"/>
      <c r="AX196" s="2"/>
      <c r="AY196" s="2"/>
      <c r="AZ196" s="2">
        <v>0</v>
      </c>
      <c r="BA196">
        <v>50</v>
      </c>
      <c r="BB196" s="6">
        <f t="shared" si="14"/>
        <v>2.4583663758921445E-2</v>
      </c>
      <c r="BC196" s="7">
        <f t="shared" si="15"/>
        <v>6.5099999999999882</v>
      </c>
    </row>
    <row r="197" spans="1:55" customFormat="1">
      <c r="A197" s="2" t="s">
        <v>250</v>
      </c>
      <c r="B197" s="2">
        <v>1120406</v>
      </c>
      <c r="C197" s="2">
        <v>5.38</v>
      </c>
      <c r="D197" s="2">
        <v>3.68</v>
      </c>
      <c r="E197" s="2">
        <v>11.9</v>
      </c>
      <c r="F197" s="2">
        <v>37</v>
      </c>
      <c r="G197" s="2">
        <v>100.5</v>
      </c>
      <c r="H197" s="2">
        <v>139</v>
      </c>
      <c r="I197" s="2"/>
      <c r="J197" s="2">
        <v>4.0999999999999996</v>
      </c>
      <c r="K197" s="2">
        <v>18</v>
      </c>
      <c r="L197" s="2">
        <v>12</v>
      </c>
      <c r="M197" s="2">
        <v>66</v>
      </c>
      <c r="N197" s="2">
        <v>0.5</v>
      </c>
      <c r="O197" s="2"/>
      <c r="P197" s="2"/>
      <c r="Q197" s="2"/>
      <c r="R197" s="2">
        <v>55.05</v>
      </c>
      <c r="S197" s="2">
        <v>53.65</v>
      </c>
      <c r="T197" s="4">
        <f t="shared" si="12"/>
        <v>1.3999999999999986</v>
      </c>
      <c r="U197" s="2">
        <v>240</v>
      </c>
      <c r="V197" s="2">
        <v>89</v>
      </c>
      <c r="W197" s="2">
        <v>16</v>
      </c>
      <c r="X197" s="2"/>
      <c r="Y197" s="2">
        <v>2640</v>
      </c>
      <c r="Z197" s="2">
        <v>9.56</v>
      </c>
      <c r="AA197" s="2">
        <v>7.7</v>
      </c>
      <c r="AB197" s="2">
        <v>138</v>
      </c>
      <c r="AC197" s="2">
        <v>4.9000000000000004</v>
      </c>
      <c r="AD197" s="2"/>
      <c r="AE197" s="2">
        <v>9.9</v>
      </c>
      <c r="AF197">
        <f t="shared" si="13"/>
        <v>38.61</v>
      </c>
      <c r="AG197" s="2">
        <v>3.9</v>
      </c>
      <c r="AH197" s="2">
        <f>VLOOKUP(A197,[1]HDLAB!$D$1:$BI$65536,58,0)</f>
        <v>0.82</v>
      </c>
      <c r="AI197" s="2">
        <f>VLOOKUP(A197,[2]HDLAB!$D$3:$BK$264,60,0)</f>
        <v>1.72</v>
      </c>
      <c r="AJ197" s="5">
        <f>VLOOKUP(A197,[2]HDLAB!$D$1:$CA$65536,76,0)</f>
        <v>2.0000234097705154</v>
      </c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>
        <v>1.5</v>
      </c>
      <c r="AW197" s="2"/>
      <c r="AX197" s="2"/>
      <c r="AY197" s="2"/>
      <c r="AZ197" s="2">
        <v>0.5</v>
      </c>
      <c r="BA197">
        <v>25</v>
      </c>
      <c r="BB197" s="6">
        <f t="shared" si="14"/>
        <v>2.6095060577819174E-2</v>
      </c>
      <c r="BC197" s="7">
        <f t="shared" si="15"/>
        <v>5.7959999999999949</v>
      </c>
    </row>
    <row r="198" spans="1:55" customFormat="1">
      <c r="A198" s="2" t="s">
        <v>251</v>
      </c>
      <c r="B198" s="2">
        <v>1120406</v>
      </c>
      <c r="C198" s="2">
        <v>7.9</v>
      </c>
      <c r="D198" s="2">
        <v>3.28</v>
      </c>
      <c r="E198" s="2">
        <v>7.4</v>
      </c>
      <c r="F198" s="2">
        <v>24.8</v>
      </c>
      <c r="G198" s="2">
        <v>75.599999999999994</v>
      </c>
      <c r="H198" s="2">
        <v>137</v>
      </c>
      <c r="I198" s="2"/>
      <c r="J198" s="2">
        <v>3.7</v>
      </c>
      <c r="K198" s="2">
        <v>15</v>
      </c>
      <c r="L198" s="2">
        <v>15</v>
      </c>
      <c r="M198" s="2">
        <v>48</v>
      </c>
      <c r="N198" s="2">
        <v>0.5</v>
      </c>
      <c r="O198" s="2"/>
      <c r="P198" s="2"/>
      <c r="Q198" s="2">
        <v>196</v>
      </c>
      <c r="R198" s="2">
        <v>64.25</v>
      </c>
      <c r="S198" s="2">
        <v>62.55</v>
      </c>
      <c r="T198" s="4">
        <f t="shared" si="12"/>
        <v>1.7000000000000028</v>
      </c>
      <c r="U198" s="2">
        <v>240</v>
      </c>
      <c r="V198" s="2">
        <v>75</v>
      </c>
      <c r="W198" s="2">
        <v>17</v>
      </c>
      <c r="X198" s="2"/>
      <c r="Y198" s="2">
        <v>2640</v>
      </c>
      <c r="Z198" s="2">
        <v>9.3800000000000008</v>
      </c>
      <c r="AA198" s="2">
        <v>8</v>
      </c>
      <c r="AB198" s="2">
        <v>140</v>
      </c>
      <c r="AC198" s="2">
        <v>3.8</v>
      </c>
      <c r="AD198" s="2"/>
      <c r="AE198" s="2">
        <v>10.6</v>
      </c>
      <c r="AF198">
        <f t="shared" si="13"/>
        <v>47.699999999999996</v>
      </c>
      <c r="AG198" s="2">
        <v>4.5</v>
      </c>
      <c r="AH198" s="2">
        <f>VLOOKUP(A198,[1]HDLAB!$D$1:$BI$65536,58,0)</f>
        <v>0.77</v>
      </c>
      <c r="AI198" s="2">
        <f>VLOOKUP(A198,[2]HDLAB!$D$3:$BK$264,60,0)</f>
        <v>1.48</v>
      </c>
      <c r="AJ198" s="5">
        <f>VLOOKUP(A198,[2]HDLAB!$D$1:$CA$65536,76,0)</f>
        <v>1.7236181968657183</v>
      </c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>
        <v>1.4</v>
      </c>
      <c r="AW198" s="2"/>
      <c r="AX198" s="2"/>
      <c r="AY198" s="2"/>
      <c r="AZ198" s="2">
        <v>0</v>
      </c>
      <c r="BA198">
        <v>50</v>
      </c>
      <c r="BB198" s="6">
        <f t="shared" si="14"/>
        <v>2.717825739408478E-2</v>
      </c>
      <c r="BC198" s="7">
        <f t="shared" si="15"/>
        <v>7.1400000000000112</v>
      </c>
    </row>
    <row r="199" spans="1:55" customFormat="1">
      <c r="A199" s="2" t="s">
        <v>252</v>
      </c>
      <c r="B199" s="2">
        <v>1120405</v>
      </c>
      <c r="C199" s="2">
        <v>4.43</v>
      </c>
      <c r="D199" s="2">
        <v>3.49</v>
      </c>
      <c r="E199" s="2">
        <v>10.5</v>
      </c>
      <c r="F199" s="2">
        <v>32.1</v>
      </c>
      <c r="G199" s="2">
        <v>92</v>
      </c>
      <c r="H199" s="2">
        <v>107</v>
      </c>
      <c r="I199" s="2"/>
      <c r="J199" s="2">
        <v>4</v>
      </c>
      <c r="K199" s="2">
        <v>16</v>
      </c>
      <c r="L199" s="2">
        <v>18</v>
      </c>
      <c r="M199" s="2">
        <v>60</v>
      </c>
      <c r="N199" s="2">
        <v>0.7</v>
      </c>
      <c r="O199" s="2"/>
      <c r="P199" s="2"/>
      <c r="Q199" s="2">
        <v>202</v>
      </c>
      <c r="R199" s="2">
        <v>79.599999999999994</v>
      </c>
      <c r="S199" s="2">
        <v>77</v>
      </c>
      <c r="T199" s="4">
        <f t="shared" si="12"/>
        <v>2.5999999999999943</v>
      </c>
      <c r="U199" s="2">
        <v>240</v>
      </c>
      <c r="V199" s="2">
        <v>82</v>
      </c>
      <c r="W199" s="2">
        <v>24</v>
      </c>
      <c r="X199" s="2"/>
      <c r="Y199" s="2">
        <v>2640</v>
      </c>
      <c r="Z199" s="2">
        <v>12.73</v>
      </c>
      <c r="AA199" s="2">
        <v>8.6</v>
      </c>
      <c r="AB199" s="2">
        <v>138</v>
      </c>
      <c r="AC199" s="2">
        <v>4.8</v>
      </c>
      <c r="AD199" s="2"/>
      <c r="AE199" s="2">
        <v>9.3000000000000007</v>
      </c>
      <c r="AF199">
        <f t="shared" si="13"/>
        <v>47.43</v>
      </c>
      <c r="AG199" s="2">
        <v>5.0999999999999996</v>
      </c>
      <c r="AH199" s="2">
        <f>VLOOKUP(A199,[1]HDLAB!$D$1:$BI$65536,58,0)</f>
        <v>0.71</v>
      </c>
      <c r="AI199" s="2">
        <f>VLOOKUP(A199,[2]HDLAB!$D$3:$BK$264,60,0)</f>
        <v>1.23</v>
      </c>
      <c r="AJ199" s="5">
        <f>VLOOKUP(A199,[2]HDLAB!$D$1:$CA$65536,76,0)</f>
        <v>1.4449255845314937</v>
      </c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>
        <v>1.22</v>
      </c>
      <c r="AW199" s="2"/>
      <c r="AX199" s="2"/>
      <c r="AY199" s="2"/>
      <c r="AZ199" s="2">
        <v>0.75</v>
      </c>
      <c r="BA199">
        <v>25</v>
      </c>
      <c r="BB199" s="6">
        <f t="shared" si="14"/>
        <v>3.3766233766233694E-2</v>
      </c>
      <c r="BC199" s="7">
        <f t="shared" si="15"/>
        <v>10.763999999999976</v>
      </c>
    </row>
    <row r="200" spans="1:55" customFormat="1">
      <c r="A200" s="2" t="s">
        <v>253</v>
      </c>
      <c r="B200" s="2">
        <v>1120405</v>
      </c>
      <c r="C200" s="2">
        <v>7.23</v>
      </c>
      <c r="D200" s="2">
        <v>5.0199999999999996</v>
      </c>
      <c r="E200" s="2">
        <v>12.7</v>
      </c>
      <c r="F200" s="2">
        <v>40.200000000000003</v>
      </c>
      <c r="G200" s="2">
        <v>80.099999999999994</v>
      </c>
      <c r="H200" s="2">
        <v>240</v>
      </c>
      <c r="I200" s="2"/>
      <c r="J200" s="2">
        <v>4.0999999999999996</v>
      </c>
      <c r="K200" s="2">
        <v>15</v>
      </c>
      <c r="L200" s="2">
        <v>13</v>
      </c>
      <c r="M200" s="2">
        <v>74</v>
      </c>
      <c r="N200" s="2">
        <v>0.5</v>
      </c>
      <c r="O200" s="2"/>
      <c r="P200" s="2"/>
      <c r="Q200" s="2">
        <v>159</v>
      </c>
      <c r="R200" s="2">
        <v>100.3</v>
      </c>
      <c r="S200" s="2">
        <v>96.3</v>
      </c>
      <c r="T200" s="4">
        <f t="shared" si="12"/>
        <v>4</v>
      </c>
      <c r="U200" s="2">
        <v>230</v>
      </c>
      <c r="V200" s="2">
        <v>73</v>
      </c>
      <c r="W200" s="2">
        <v>24</v>
      </c>
      <c r="X200" s="2"/>
      <c r="Y200" s="2">
        <v>2640</v>
      </c>
      <c r="Z200" s="2">
        <v>10.25</v>
      </c>
      <c r="AA200" s="2">
        <v>8.9</v>
      </c>
      <c r="AB200" s="2">
        <v>137</v>
      </c>
      <c r="AC200" s="2">
        <v>4.5999999999999996</v>
      </c>
      <c r="AD200" s="2"/>
      <c r="AE200" s="2">
        <v>8.6</v>
      </c>
      <c r="AF200">
        <f t="shared" si="13"/>
        <v>38.699999999999996</v>
      </c>
      <c r="AG200" s="2">
        <v>4.5</v>
      </c>
      <c r="AH200" s="2">
        <f>VLOOKUP(A200,[1]HDLAB!$D$1:$BI$65536,58,0)</f>
        <v>0.67</v>
      </c>
      <c r="AI200" s="2">
        <f>VLOOKUP(A200,[2]HDLAB!$D$3:$BK$264,60,0)</f>
        <v>1.1100000000000001</v>
      </c>
      <c r="AJ200" s="5">
        <f>VLOOKUP(A200,[2]HDLAB!$D$1:$CA$65536,76,0)</f>
        <v>1.3285869076244239</v>
      </c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>
        <v>0.9</v>
      </c>
      <c r="AW200" s="2"/>
      <c r="AX200" s="2"/>
      <c r="AY200" s="2"/>
      <c r="AZ200" s="2">
        <v>0.5</v>
      </c>
      <c r="BA200">
        <v>0</v>
      </c>
      <c r="BB200" s="6">
        <f t="shared" si="14"/>
        <v>4.1536863966770511E-2</v>
      </c>
      <c r="BC200" s="7">
        <f t="shared" si="15"/>
        <v>16.440000000000001</v>
      </c>
    </row>
    <row r="201" spans="1:55" customFormat="1">
      <c r="A201" s="2" t="s">
        <v>254</v>
      </c>
      <c r="B201" s="2">
        <v>1120405</v>
      </c>
      <c r="C201" s="2">
        <v>7.15</v>
      </c>
      <c r="D201" s="2">
        <v>6.41</v>
      </c>
      <c r="E201" s="2">
        <v>17.3</v>
      </c>
      <c r="F201" s="2">
        <v>52.9</v>
      </c>
      <c r="G201" s="2">
        <v>82.5</v>
      </c>
      <c r="H201" s="2">
        <v>222</v>
      </c>
      <c r="I201" s="2"/>
      <c r="J201" s="2">
        <v>3.9</v>
      </c>
      <c r="K201" s="2">
        <v>14</v>
      </c>
      <c r="L201" s="2">
        <v>16</v>
      </c>
      <c r="M201" s="2">
        <v>63</v>
      </c>
      <c r="N201" s="2">
        <v>0.6</v>
      </c>
      <c r="O201" s="2"/>
      <c r="P201" s="2"/>
      <c r="Q201" s="2"/>
      <c r="R201" s="2">
        <v>76.55</v>
      </c>
      <c r="S201" s="2">
        <v>75.2</v>
      </c>
      <c r="T201" s="4">
        <f t="shared" si="12"/>
        <v>1.3499999999999943</v>
      </c>
      <c r="U201" s="2">
        <v>240</v>
      </c>
      <c r="V201" s="2">
        <v>69</v>
      </c>
      <c r="W201" s="2">
        <v>19</v>
      </c>
      <c r="X201" s="2"/>
      <c r="Y201" s="2">
        <v>2640</v>
      </c>
      <c r="Z201" s="2">
        <v>11.46</v>
      </c>
      <c r="AA201" s="2">
        <v>8.1</v>
      </c>
      <c r="AB201" s="2">
        <v>139</v>
      </c>
      <c r="AC201" s="2">
        <v>4.7</v>
      </c>
      <c r="AD201" s="2"/>
      <c r="AE201" s="2">
        <v>10.7</v>
      </c>
      <c r="AF201">
        <f t="shared" si="13"/>
        <v>65.27</v>
      </c>
      <c r="AG201" s="2">
        <v>6.1</v>
      </c>
      <c r="AH201" s="2">
        <f>VLOOKUP(A201,[1]HDLAB!$D$1:$BI$65536,58,0)</f>
        <v>0.72</v>
      </c>
      <c r="AI201" s="2">
        <f>VLOOKUP(A201,[2]HDLAB!$D$3:$BK$264,60,0)</f>
        <v>1.29</v>
      </c>
      <c r="AJ201" s="5">
        <f>VLOOKUP(A201,[2]HDLAB!$D$1:$CA$65536,76,0)</f>
        <v>1.4677107444656061</v>
      </c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>
        <v>1</v>
      </c>
      <c r="AW201" s="2"/>
      <c r="AX201" s="2"/>
      <c r="AY201" s="2"/>
      <c r="AZ201" s="2">
        <v>0</v>
      </c>
      <c r="BA201">
        <v>0</v>
      </c>
      <c r="BB201" s="6">
        <f t="shared" si="14"/>
        <v>1.7952127659574393E-2</v>
      </c>
      <c r="BC201" s="7">
        <f t="shared" si="15"/>
        <v>5.6294999999999762</v>
      </c>
    </row>
    <row r="202" spans="1:55" customFormat="1">
      <c r="A202" s="2" t="s">
        <v>255</v>
      </c>
      <c r="B202" s="2">
        <v>1120406</v>
      </c>
      <c r="C202" s="2">
        <v>5.25</v>
      </c>
      <c r="D202" s="2">
        <v>3.33</v>
      </c>
      <c r="E202" s="2">
        <v>10.199999999999999</v>
      </c>
      <c r="F202" s="2">
        <v>31.5</v>
      </c>
      <c r="G202" s="2">
        <v>94.6</v>
      </c>
      <c r="H202" s="2">
        <v>181</v>
      </c>
      <c r="I202" s="2"/>
      <c r="J202" s="2">
        <v>4.2</v>
      </c>
      <c r="K202" s="2">
        <v>33</v>
      </c>
      <c r="L202" s="2">
        <v>31</v>
      </c>
      <c r="M202" s="2">
        <v>69</v>
      </c>
      <c r="N202" s="2">
        <v>0.3</v>
      </c>
      <c r="O202" s="2"/>
      <c r="P202" s="2"/>
      <c r="Q202" s="2"/>
      <c r="R202" s="2">
        <v>76.2</v>
      </c>
      <c r="S202" s="2">
        <v>74.7</v>
      </c>
      <c r="T202" s="4">
        <f t="shared" si="12"/>
        <v>1.5</v>
      </c>
      <c r="U202" s="2">
        <v>240</v>
      </c>
      <c r="V202" s="2">
        <v>48</v>
      </c>
      <c r="W202" s="2">
        <v>13</v>
      </c>
      <c r="X202" s="2"/>
      <c r="Y202" s="2">
        <v>2640</v>
      </c>
      <c r="Z202" s="2">
        <v>13.15</v>
      </c>
      <c r="AA202" s="2">
        <v>5.4</v>
      </c>
      <c r="AB202" s="2">
        <v>141</v>
      </c>
      <c r="AC202" s="2">
        <v>4.3</v>
      </c>
      <c r="AD202" s="2"/>
      <c r="AE202" s="2">
        <v>9.1</v>
      </c>
      <c r="AF202">
        <f t="shared" si="13"/>
        <v>44.59</v>
      </c>
      <c r="AG202" s="2">
        <v>4.9000000000000004</v>
      </c>
      <c r="AH202" s="2">
        <f>VLOOKUP(A202,[1]HDLAB!$D$1:$BI$65536,58,0)</f>
        <v>0.73</v>
      </c>
      <c r="AI202" s="2">
        <f>VLOOKUP(A202,[2]HDLAB!$D$3:$BK$264,60,0)</f>
        <v>1.31</v>
      </c>
      <c r="AJ202" s="5">
        <f>VLOOKUP(A202,[2]HDLAB!$D$1:$CA$65536,76,0)</f>
        <v>1.4932761343043763</v>
      </c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>
        <v>1.29</v>
      </c>
      <c r="AW202" s="2"/>
      <c r="AX202" s="2"/>
      <c r="AY202" s="2"/>
      <c r="AZ202" s="2">
        <v>0.75</v>
      </c>
      <c r="BA202">
        <v>50</v>
      </c>
      <c r="BB202" s="6">
        <f t="shared" si="14"/>
        <v>2.0080321285140562E-2</v>
      </c>
      <c r="BC202" s="7">
        <f t="shared" si="15"/>
        <v>6.3449999999999998</v>
      </c>
    </row>
    <row r="203" spans="1:55" customFormat="1">
      <c r="A203" s="2" t="s">
        <v>256</v>
      </c>
      <c r="B203" s="2">
        <v>1120405</v>
      </c>
      <c r="C203" s="2">
        <v>5.94</v>
      </c>
      <c r="D203" s="2">
        <v>3.82</v>
      </c>
      <c r="E203" s="2">
        <v>11.8</v>
      </c>
      <c r="F203" s="2">
        <v>35.6</v>
      </c>
      <c r="G203" s="2">
        <v>93.2</v>
      </c>
      <c r="H203" s="2">
        <v>229</v>
      </c>
      <c r="I203" s="2"/>
      <c r="J203" s="2">
        <v>3.9</v>
      </c>
      <c r="K203" s="2">
        <v>13</v>
      </c>
      <c r="L203" s="2">
        <v>11</v>
      </c>
      <c r="M203" s="2">
        <v>56</v>
      </c>
      <c r="N203" s="2">
        <v>0.6</v>
      </c>
      <c r="O203" s="2"/>
      <c r="P203" s="2"/>
      <c r="Q203" s="2"/>
      <c r="R203" s="2">
        <v>62.9</v>
      </c>
      <c r="S203" s="2">
        <v>60.4</v>
      </c>
      <c r="T203" s="4">
        <f t="shared" si="12"/>
        <v>2.5</v>
      </c>
      <c r="U203" s="2">
        <v>240</v>
      </c>
      <c r="V203" s="2">
        <v>90</v>
      </c>
      <c r="W203" s="2">
        <v>20</v>
      </c>
      <c r="X203" s="2"/>
      <c r="Y203" s="2">
        <v>2640</v>
      </c>
      <c r="Z203" s="2">
        <v>11.36</v>
      </c>
      <c r="AA203" s="2">
        <v>8.4</v>
      </c>
      <c r="AB203" s="2">
        <v>140</v>
      </c>
      <c r="AC203" s="2">
        <v>4.5999999999999996</v>
      </c>
      <c r="AD203" s="2"/>
      <c r="AE203" s="2">
        <v>9.3000000000000007</v>
      </c>
      <c r="AF203">
        <f t="shared" si="13"/>
        <v>70.680000000000007</v>
      </c>
      <c r="AG203" s="2">
        <v>7.6</v>
      </c>
      <c r="AH203" s="2">
        <f>VLOOKUP(A203,[1]HDLAB!$D$1:$BI$65536,58,0)</f>
        <v>0.78</v>
      </c>
      <c r="AI203" s="2">
        <f>VLOOKUP(A203,[2]HDLAB!$D$3:$BK$264,60,0)</f>
        <v>1.5</v>
      </c>
      <c r="AJ203" s="5">
        <f>VLOOKUP(A203,[2]HDLAB!$D$1:$CA$65536,76,0)</f>
        <v>1.7929324247086484</v>
      </c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>
        <v>1.51</v>
      </c>
      <c r="AW203" s="2"/>
      <c r="AX203" s="2"/>
      <c r="AY203" s="2"/>
      <c r="AZ203" s="2">
        <v>2.25</v>
      </c>
      <c r="BA203">
        <v>50</v>
      </c>
      <c r="BB203" s="6">
        <f t="shared" si="14"/>
        <v>4.1390728476821195E-2</v>
      </c>
      <c r="BC203" s="7">
        <f t="shared" si="15"/>
        <v>10.5</v>
      </c>
    </row>
    <row r="204" spans="1:55" customFormat="1">
      <c r="A204" s="2" t="s">
        <v>257</v>
      </c>
      <c r="B204" s="2">
        <v>1120406</v>
      </c>
      <c r="C204" s="2">
        <v>5.95</v>
      </c>
      <c r="D204" s="2">
        <v>3.82</v>
      </c>
      <c r="E204" s="2">
        <v>11.2</v>
      </c>
      <c r="F204" s="2">
        <v>34.4</v>
      </c>
      <c r="G204" s="2">
        <v>90.1</v>
      </c>
      <c r="H204" s="2">
        <v>317</v>
      </c>
      <c r="I204" s="2"/>
      <c r="J204" s="2">
        <v>4.4000000000000004</v>
      </c>
      <c r="K204" s="2">
        <v>5</v>
      </c>
      <c r="L204" s="2">
        <v>6</v>
      </c>
      <c r="M204" s="2">
        <v>54</v>
      </c>
      <c r="N204" s="2">
        <v>0.4</v>
      </c>
      <c r="O204" s="2"/>
      <c r="P204" s="2"/>
      <c r="Q204" s="2"/>
      <c r="R204" s="2">
        <v>83.4</v>
      </c>
      <c r="S204" s="2">
        <v>80.55</v>
      </c>
      <c r="T204" s="4">
        <f t="shared" si="12"/>
        <v>2.8500000000000085</v>
      </c>
      <c r="U204" s="2">
        <v>255</v>
      </c>
      <c r="V204" s="2">
        <v>68</v>
      </c>
      <c r="W204" s="2">
        <v>20</v>
      </c>
      <c r="X204" s="2"/>
      <c r="Y204" s="2">
        <v>2640</v>
      </c>
      <c r="Z204" s="2">
        <v>12.61</v>
      </c>
      <c r="AA204" s="2">
        <v>8.1</v>
      </c>
      <c r="AB204" s="2">
        <v>139</v>
      </c>
      <c r="AC204" s="2">
        <v>5.2</v>
      </c>
      <c r="AD204" s="2"/>
      <c r="AE204" s="2">
        <v>8.5</v>
      </c>
      <c r="AF204">
        <f t="shared" si="13"/>
        <v>80.75</v>
      </c>
      <c r="AG204" s="2">
        <v>9.5</v>
      </c>
      <c r="AH204" s="2">
        <f>VLOOKUP(A204,[1]HDLAB!$D$1:$BI$65536,58,0)</f>
        <v>0.71</v>
      </c>
      <c r="AI204" s="2">
        <f>VLOOKUP(A204,[2]HDLAB!$D$3:$BK$264,60,0)</f>
        <v>1.22</v>
      </c>
      <c r="AJ204" s="5">
        <f>VLOOKUP(A204,[2]HDLAB!$D$1:$CA$65536,76,0)</f>
        <v>1.4517258732980347</v>
      </c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>
        <v>1.53</v>
      </c>
      <c r="AW204" s="2"/>
      <c r="AX204" s="2"/>
      <c r="AY204" s="2"/>
      <c r="AZ204" s="2">
        <v>1.5</v>
      </c>
      <c r="BA204">
        <v>25</v>
      </c>
      <c r="BB204" s="6">
        <f t="shared" si="14"/>
        <v>3.5381750465549457E-2</v>
      </c>
      <c r="BC204" s="7">
        <f t="shared" si="15"/>
        <v>11.884500000000035</v>
      </c>
    </row>
    <row r="205" spans="1:55" customFormat="1">
      <c r="A205" s="2" t="s">
        <v>258</v>
      </c>
      <c r="B205" s="2">
        <v>1120405</v>
      </c>
      <c r="C205" s="2">
        <v>5.1100000000000003</v>
      </c>
      <c r="D205" s="2">
        <v>3.23</v>
      </c>
      <c r="E205" s="2">
        <v>10.5</v>
      </c>
      <c r="F205" s="2">
        <v>32</v>
      </c>
      <c r="G205" s="2">
        <v>99.1</v>
      </c>
      <c r="H205" s="2">
        <v>230</v>
      </c>
      <c r="I205" s="2"/>
      <c r="J205" s="2">
        <v>4.2</v>
      </c>
      <c r="K205" s="2">
        <v>15</v>
      </c>
      <c r="L205" s="2">
        <v>9</v>
      </c>
      <c r="M205" s="2">
        <v>67</v>
      </c>
      <c r="N205" s="2">
        <v>0.6</v>
      </c>
      <c r="O205" s="2"/>
      <c r="P205" s="2"/>
      <c r="Q205" s="2"/>
      <c r="R205" s="2">
        <v>55.15</v>
      </c>
      <c r="S205" s="2">
        <v>53.9</v>
      </c>
      <c r="T205" s="4">
        <f t="shared" si="12"/>
        <v>1.25</v>
      </c>
      <c r="U205" s="2">
        <v>210</v>
      </c>
      <c r="V205" s="2">
        <v>80</v>
      </c>
      <c r="W205" s="2">
        <v>18</v>
      </c>
      <c r="X205" s="2"/>
      <c r="Y205" s="2">
        <v>2640</v>
      </c>
      <c r="Z205" s="2">
        <v>8.1</v>
      </c>
      <c r="AA205" s="2">
        <v>5.8</v>
      </c>
      <c r="AB205" s="2">
        <v>138</v>
      </c>
      <c r="AC205" s="2">
        <v>4.7</v>
      </c>
      <c r="AD205" s="2"/>
      <c r="AE205" s="2">
        <v>10.8</v>
      </c>
      <c r="AF205">
        <f t="shared" si="13"/>
        <v>48.6</v>
      </c>
      <c r="AG205" s="2">
        <v>4.5</v>
      </c>
      <c r="AH205" s="2">
        <f>VLOOKUP(A205,[1]HDLAB!$D$1:$BI$65536,58,0)</f>
        <v>0.78</v>
      </c>
      <c r="AI205" s="2">
        <f>VLOOKUP(A205,[2]HDLAB!$D$3:$BK$264,60,0)</f>
        <v>1.49</v>
      </c>
      <c r="AJ205" s="5">
        <f>VLOOKUP(A205,[2]HDLAB!$D$1:$CA$65536,76,0)</f>
        <v>1.6990529417098257</v>
      </c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1.3</v>
      </c>
      <c r="AW205" s="2"/>
      <c r="AX205" s="2"/>
      <c r="AY205" s="2"/>
      <c r="AZ205" s="2">
        <v>0</v>
      </c>
      <c r="BA205">
        <v>12.5</v>
      </c>
      <c r="BB205" s="6">
        <f t="shared" si="14"/>
        <v>2.319109461966605E-2</v>
      </c>
      <c r="BC205" s="7">
        <f t="shared" si="15"/>
        <v>5.1749999999999998</v>
      </c>
    </row>
    <row r="206" spans="1:55" customFormat="1">
      <c r="A206" s="2" t="s">
        <v>259</v>
      </c>
      <c r="B206" s="2">
        <v>1120406</v>
      </c>
      <c r="C206" s="2">
        <v>8.8699999999999992</v>
      </c>
      <c r="D206" s="2">
        <v>4.78</v>
      </c>
      <c r="E206" s="2">
        <v>11.2</v>
      </c>
      <c r="F206" s="2">
        <v>35.6</v>
      </c>
      <c r="G206" s="2">
        <v>74.5</v>
      </c>
      <c r="H206" s="2">
        <v>221</v>
      </c>
      <c r="I206" s="2"/>
      <c r="J206" s="2">
        <v>3.5</v>
      </c>
      <c r="K206" s="2">
        <v>28</v>
      </c>
      <c r="L206" s="2">
        <v>25</v>
      </c>
      <c r="M206" s="2">
        <v>85</v>
      </c>
      <c r="N206" s="2">
        <v>0.8</v>
      </c>
      <c r="O206" s="2"/>
      <c r="P206" s="2"/>
      <c r="Q206" s="2"/>
      <c r="R206" s="2">
        <v>68.400000000000006</v>
      </c>
      <c r="S206" s="2">
        <v>65.7</v>
      </c>
      <c r="T206" s="4">
        <f t="shared" si="12"/>
        <v>2.7000000000000028</v>
      </c>
      <c r="U206" s="2">
        <v>240</v>
      </c>
      <c r="V206" s="2">
        <v>73</v>
      </c>
      <c r="W206" s="2">
        <v>16</v>
      </c>
      <c r="X206" s="2"/>
      <c r="Y206" s="2">
        <v>2640</v>
      </c>
      <c r="Z206" s="2">
        <v>8.9499999999999993</v>
      </c>
      <c r="AA206" s="2">
        <v>8.4</v>
      </c>
      <c r="AB206" s="2">
        <v>138</v>
      </c>
      <c r="AC206" s="2">
        <v>3.8</v>
      </c>
      <c r="AD206" s="2"/>
      <c r="AE206" s="2">
        <v>8.6</v>
      </c>
      <c r="AF206">
        <f t="shared" si="13"/>
        <v>46.44</v>
      </c>
      <c r="AG206" s="2">
        <v>5.4</v>
      </c>
      <c r="AH206" s="2">
        <f>VLOOKUP(A206,[1]HDLAB!$D$1:$BI$65536,58,0)</f>
        <v>0.78</v>
      </c>
      <c r="AI206" s="2">
        <f>VLOOKUP(A206,[2]HDLAB!$D$3:$BK$264,60,0)</f>
        <v>1.52</v>
      </c>
      <c r="AJ206" s="5">
        <f>VLOOKUP(A206,[2]HDLAB!$D$1:$CA$65536,76,0)</f>
        <v>1.8085527511841812</v>
      </c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>
        <v>1.6</v>
      </c>
      <c r="AW206" s="2"/>
      <c r="AX206" s="2"/>
      <c r="AY206" s="2"/>
      <c r="AZ206" s="2">
        <v>0</v>
      </c>
      <c r="BA206">
        <v>50</v>
      </c>
      <c r="BB206" s="6">
        <f t="shared" si="14"/>
        <v>4.1095890410958943E-2</v>
      </c>
      <c r="BC206" s="7">
        <f t="shared" si="15"/>
        <v>11.178000000000011</v>
      </c>
    </row>
    <row r="207" spans="1:55" customFormat="1">
      <c r="A207" s="2" t="s">
        <v>260</v>
      </c>
      <c r="B207" s="2">
        <v>1120405</v>
      </c>
      <c r="C207" s="2">
        <v>6.15</v>
      </c>
      <c r="D207" s="2">
        <v>3.55</v>
      </c>
      <c r="E207" s="2">
        <v>10.8</v>
      </c>
      <c r="F207" s="2">
        <v>32.799999999999997</v>
      </c>
      <c r="G207" s="2">
        <v>92.4</v>
      </c>
      <c r="H207" s="2">
        <v>109</v>
      </c>
      <c r="I207" s="2"/>
      <c r="J207" s="2">
        <v>4.4000000000000004</v>
      </c>
      <c r="K207" s="2">
        <v>19</v>
      </c>
      <c r="L207" s="2">
        <v>12</v>
      </c>
      <c r="M207" s="2">
        <v>83</v>
      </c>
      <c r="N207" s="2">
        <v>0.5</v>
      </c>
      <c r="O207" s="2"/>
      <c r="P207" s="2"/>
      <c r="Q207" s="2">
        <v>184</v>
      </c>
      <c r="R207" s="2">
        <v>80.7</v>
      </c>
      <c r="S207" s="2">
        <v>78.5</v>
      </c>
      <c r="T207" s="4">
        <f t="shared" si="12"/>
        <v>2.2000000000000028</v>
      </c>
      <c r="U207" s="2">
        <v>240</v>
      </c>
      <c r="V207" s="2">
        <v>85</v>
      </c>
      <c r="W207" s="2">
        <v>27</v>
      </c>
      <c r="X207" s="2"/>
      <c r="Y207" s="2">
        <v>2640</v>
      </c>
      <c r="Z207" s="2">
        <v>9.7899999999999991</v>
      </c>
      <c r="AA207" s="2">
        <v>8.6999999999999993</v>
      </c>
      <c r="AB207" s="2">
        <v>140</v>
      </c>
      <c r="AC207" s="2">
        <v>4.9000000000000004</v>
      </c>
      <c r="AD207" s="2"/>
      <c r="AE207" s="2">
        <v>8.3000000000000007</v>
      </c>
      <c r="AF207">
        <f t="shared" si="13"/>
        <v>41.5</v>
      </c>
      <c r="AG207" s="2">
        <v>5</v>
      </c>
      <c r="AH207" s="2">
        <f>VLOOKUP(A207,[1]HDLAB!$D$1:$BI$65536,58,0)</f>
        <v>0.68</v>
      </c>
      <c r="AI207" s="2">
        <f>VLOOKUP(A207,[2]HDLAB!$D$3:$BK$264,60,0)</f>
        <v>1.1499999999999999</v>
      </c>
      <c r="AJ207" s="5">
        <f>VLOOKUP(A207,[2]HDLAB!$D$1:$CA$65536,76,0)</f>
        <v>1.3339424641469022</v>
      </c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>
        <v>1.18</v>
      </c>
      <c r="AW207" s="2"/>
      <c r="AX207" s="2"/>
      <c r="AY207" s="2"/>
      <c r="AZ207" s="2">
        <v>1.75</v>
      </c>
      <c r="BA207">
        <v>50</v>
      </c>
      <c r="BB207" s="6">
        <f t="shared" si="14"/>
        <v>2.8025477707006405E-2</v>
      </c>
      <c r="BC207" s="7">
        <f t="shared" si="15"/>
        <v>9.2400000000000109</v>
      </c>
    </row>
    <row r="208" spans="1:55" customFormat="1">
      <c r="A208" s="2" t="s">
        <v>261</v>
      </c>
      <c r="B208" s="2">
        <v>1120405</v>
      </c>
      <c r="C208" s="2">
        <v>7.54</v>
      </c>
      <c r="D208" s="2">
        <v>3.99</v>
      </c>
      <c r="E208" s="2">
        <v>8.1</v>
      </c>
      <c r="F208" s="2">
        <v>26.3</v>
      </c>
      <c r="G208" s="2">
        <v>65.900000000000006</v>
      </c>
      <c r="H208" s="2">
        <v>219</v>
      </c>
      <c r="I208" s="2"/>
      <c r="J208" s="2">
        <v>4.2</v>
      </c>
      <c r="K208" s="2">
        <v>21</v>
      </c>
      <c r="L208" s="2">
        <v>27</v>
      </c>
      <c r="M208" s="2">
        <v>70</v>
      </c>
      <c r="N208" s="2">
        <v>0.8</v>
      </c>
      <c r="O208" s="2"/>
      <c r="P208" s="2"/>
      <c r="Q208" s="2"/>
      <c r="R208" s="2">
        <v>70.3</v>
      </c>
      <c r="S208" s="2">
        <v>69.7</v>
      </c>
      <c r="T208" s="4">
        <f t="shared" si="12"/>
        <v>0.59999999999999432</v>
      </c>
      <c r="U208" s="2">
        <v>240</v>
      </c>
      <c r="V208" s="2">
        <v>76</v>
      </c>
      <c r="W208" s="2">
        <v>21</v>
      </c>
      <c r="X208" s="2"/>
      <c r="Y208" s="2">
        <v>2640</v>
      </c>
      <c r="Z208" s="2">
        <v>12.86</v>
      </c>
      <c r="AA208" s="2">
        <v>7.4</v>
      </c>
      <c r="AB208" s="2">
        <v>140</v>
      </c>
      <c r="AC208" s="2">
        <v>4.5</v>
      </c>
      <c r="AD208" s="2"/>
      <c r="AE208" s="2">
        <v>10.199999999999999</v>
      </c>
      <c r="AF208">
        <f t="shared" si="13"/>
        <v>70.38</v>
      </c>
      <c r="AG208" s="2">
        <v>6.9</v>
      </c>
      <c r="AH208" s="2">
        <f>VLOOKUP(A208,[1]HDLAB!$D$1:$BI$65536,58,0)</f>
        <v>0.72</v>
      </c>
      <c r="AI208" s="2">
        <f>VLOOKUP(A208,[2]HDLAB!$D$3:$BK$264,60,0)</f>
        <v>1.29</v>
      </c>
      <c r="AJ208" s="5">
        <f>VLOOKUP(A208,[2]HDLAB!$D$1:$CA$65536,76,0)</f>
        <v>1.4354018039125487</v>
      </c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>
        <v>1.49</v>
      </c>
      <c r="AW208" s="2"/>
      <c r="AX208" s="2"/>
      <c r="AY208" s="2"/>
      <c r="AZ208" s="2">
        <v>0</v>
      </c>
      <c r="BA208">
        <v>50</v>
      </c>
      <c r="BB208" s="6">
        <f t="shared" si="14"/>
        <v>8.6083213773313384E-3</v>
      </c>
      <c r="BC208" s="7">
        <f t="shared" si="15"/>
        <v>2.519999999999976</v>
      </c>
    </row>
    <row r="209" spans="1:55" customFormat="1">
      <c r="A209" s="2" t="s">
        <v>262</v>
      </c>
      <c r="B209" s="2">
        <v>1120405</v>
      </c>
      <c r="C209" s="2">
        <v>6.2</v>
      </c>
      <c r="D209" s="2">
        <v>3.92</v>
      </c>
      <c r="E209" s="2">
        <v>12.3</v>
      </c>
      <c r="F209" s="2">
        <v>36.5</v>
      </c>
      <c r="G209" s="2">
        <v>93.1</v>
      </c>
      <c r="H209" s="2">
        <v>164</v>
      </c>
      <c r="I209" s="2"/>
      <c r="J209" s="2">
        <v>4.3</v>
      </c>
      <c r="K209" s="2">
        <v>5</v>
      </c>
      <c r="L209" s="2">
        <v>5</v>
      </c>
      <c r="M209" s="2">
        <v>48</v>
      </c>
      <c r="N209" s="2">
        <v>0.6</v>
      </c>
      <c r="O209" s="2"/>
      <c r="P209" s="2"/>
      <c r="Q209" s="2"/>
      <c r="R209" s="2">
        <v>48.7</v>
      </c>
      <c r="S209" s="2">
        <v>47</v>
      </c>
      <c r="T209" s="4">
        <f t="shared" si="12"/>
        <v>1.7000000000000028</v>
      </c>
      <c r="U209" s="2">
        <v>240</v>
      </c>
      <c r="V209" s="2">
        <v>81</v>
      </c>
      <c r="W209" s="2">
        <v>13</v>
      </c>
      <c r="X209" s="2"/>
      <c r="Y209" s="2">
        <v>2640</v>
      </c>
      <c r="Z209" s="2">
        <v>9.1999999999999993</v>
      </c>
      <c r="AA209" s="2">
        <v>6.9</v>
      </c>
      <c r="AB209" s="2">
        <v>137</v>
      </c>
      <c r="AC209" s="2">
        <v>4.2</v>
      </c>
      <c r="AD209" s="2"/>
      <c r="AE209" s="2">
        <v>9.6</v>
      </c>
      <c r="AF209">
        <f t="shared" si="13"/>
        <v>67.2</v>
      </c>
      <c r="AG209" s="2">
        <v>7</v>
      </c>
      <c r="AH209" s="2">
        <f>VLOOKUP(A209,[1]HDLAB!$D$1:$BI$65536,58,0)</f>
        <v>0.84</v>
      </c>
      <c r="AI209" s="2">
        <f>VLOOKUP(A209,[2]HDLAB!$D$3:$BK$264,60,0)</f>
        <v>1.83</v>
      </c>
      <c r="AJ209" s="5">
        <f>VLOOKUP(A209,[2]HDLAB!$D$1:$CA$65536,76,0)</f>
        <v>2.1762374289600022</v>
      </c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>
        <v>1.87</v>
      </c>
      <c r="AW209" s="2"/>
      <c r="AX209" s="2"/>
      <c r="AY209" s="2"/>
      <c r="AZ209" s="2">
        <v>4</v>
      </c>
      <c r="BA209">
        <v>25</v>
      </c>
      <c r="BB209" s="6">
        <f t="shared" si="14"/>
        <v>3.6170212765957506E-2</v>
      </c>
      <c r="BC209" s="7">
        <f t="shared" si="15"/>
        <v>6.9870000000000116</v>
      </c>
    </row>
    <row r="210" spans="1:55" customFormat="1">
      <c r="A210" s="2" t="s">
        <v>263</v>
      </c>
      <c r="B210" s="2">
        <v>1120406</v>
      </c>
      <c r="C210" s="2">
        <v>9.74</v>
      </c>
      <c r="D210" s="2">
        <v>4.4400000000000004</v>
      </c>
      <c r="E210" s="2">
        <v>13</v>
      </c>
      <c r="F210" s="2">
        <v>42.1</v>
      </c>
      <c r="G210" s="2">
        <v>94.8</v>
      </c>
      <c r="H210" s="2">
        <v>122</v>
      </c>
      <c r="I210" s="2"/>
      <c r="J210" s="2">
        <v>4</v>
      </c>
      <c r="K210" s="2">
        <v>24</v>
      </c>
      <c r="L210" s="2">
        <v>18</v>
      </c>
      <c r="M210" s="2">
        <v>118</v>
      </c>
      <c r="N210" s="2">
        <v>0.4</v>
      </c>
      <c r="O210" s="2"/>
      <c r="P210" s="2"/>
      <c r="Q210" s="2">
        <v>191</v>
      </c>
      <c r="R210" s="2">
        <v>57</v>
      </c>
      <c r="S210" s="2">
        <v>56.1</v>
      </c>
      <c r="T210" s="4">
        <f t="shared" si="12"/>
        <v>0.89999999999999858</v>
      </c>
      <c r="U210" s="2">
        <v>230</v>
      </c>
      <c r="V210" s="2">
        <v>61</v>
      </c>
      <c r="W210" s="2">
        <v>15</v>
      </c>
      <c r="X210" s="2"/>
      <c r="Y210" s="2">
        <v>2640</v>
      </c>
      <c r="Z210" s="2">
        <v>8.86</v>
      </c>
      <c r="AA210" s="2">
        <v>7.8</v>
      </c>
      <c r="AB210" s="2">
        <v>135</v>
      </c>
      <c r="AC210" s="2">
        <v>4.3</v>
      </c>
      <c r="AD210" s="2"/>
      <c r="AE210" s="2">
        <v>9.1</v>
      </c>
      <c r="AF210">
        <f t="shared" si="13"/>
        <v>20.02</v>
      </c>
      <c r="AG210" s="2">
        <v>2.2000000000000002</v>
      </c>
      <c r="AH210" s="2">
        <f>VLOOKUP(A210,[1]HDLAB!$D$1:$BI$65536,58,0)</f>
        <v>0.75</v>
      </c>
      <c r="AI210" s="2">
        <f>VLOOKUP(A210,[2]HDLAB!$D$3:$BK$264,60,0)</f>
        <v>1.4</v>
      </c>
      <c r="AJ210" s="5">
        <f>VLOOKUP(A210,[2]HDLAB!$D$1:$CA$65536,76,0)</f>
        <v>1.5862648752221435</v>
      </c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>
        <v>1.25</v>
      </c>
      <c r="AW210" s="2"/>
      <c r="AX210" s="2"/>
      <c r="AY210" s="2"/>
      <c r="AZ210" s="2">
        <v>0</v>
      </c>
      <c r="BA210">
        <v>50</v>
      </c>
      <c r="BB210" s="6">
        <f t="shared" si="14"/>
        <v>1.6042780748663076E-2</v>
      </c>
      <c r="BC210" s="7">
        <f t="shared" si="15"/>
        <v>3.6449999999999942</v>
      </c>
    </row>
    <row r="211" spans="1:55" customFormat="1">
      <c r="A211" s="2" t="s">
        <v>264</v>
      </c>
      <c r="B211" s="2">
        <v>1120405</v>
      </c>
      <c r="C211" s="2">
        <v>4.88</v>
      </c>
      <c r="D211" s="2">
        <v>3.64</v>
      </c>
      <c r="E211" s="2">
        <v>11</v>
      </c>
      <c r="F211" s="2">
        <v>34.200000000000003</v>
      </c>
      <c r="G211" s="2">
        <v>94</v>
      </c>
      <c r="H211" s="2">
        <v>213</v>
      </c>
      <c r="I211" s="2"/>
      <c r="J211" s="2">
        <v>3.9</v>
      </c>
      <c r="K211" s="2">
        <v>19</v>
      </c>
      <c r="L211" s="2">
        <v>14</v>
      </c>
      <c r="M211" s="2">
        <v>96</v>
      </c>
      <c r="N211" s="2">
        <v>0.4</v>
      </c>
      <c r="O211" s="2"/>
      <c r="P211" s="2"/>
      <c r="Q211" s="2"/>
      <c r="R211" s="2">
        <v>50</v>
      </c>
      <c r="S211" s="2">
        <v>47</v>
      </c>
      <c r="T211" s="4">
        <f t="shared" si="12"/>
        <v>3</v>
      </c>
      <c r="U211" s="2">
        <v>240</v>
      </c>
      <c r="V211" s="2">
        <v>56</v>
      </c>
      <c r="W211" s="2">
        <v>11</v>
      </c>
      <c r="X211" s="2"/>
      <c r="Y211" s="2">
        <v>2640</v>
      </c>
      <c r="Z211" s="2">
        <v>9.23</v>
      </c>
      <c r="AA211" s="2">
        <v>6.1</v>
      </c>
      <c r="AB211" s="2">
        <v>136</v>
      </c>
      <c r="AC211" s="2">
        <v>4.7</v>
      </c>
      <c r="AD211" s="2"/>
      <c r="AE211" s="2">
        <v>10.6</v>
      </c>
      <c r="AF211">
        <f t="shared" si="13"/>
        <v>62.54</v>
      </c>
      <c r="AG211" s="2">
        <v>5.9</v>
      </c>
      <c r="AH211" s="2">
        <f>VLOOKUP(A211,[1]HDLAB!$D$1:$BI$65536,58,0)</f>
        <v>0.8</v>
      </c>
      <c r="AI211" s="2">
        <f>VLOOKUP(A211,[2]HDLAB!$D$3:$BK$264,60,0)</f>
        <v>1.63</v>
      </c>
      <c r="AJ211" s="5">
        <f>VLOOKUP(A211,[2]HDLAB!$D$1:$CA$65536,76,0)</f>
        <v>2.0167151895283335</v>
      </c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>
        <v>1.72</v>
      </c>
      <c r="AW211" s="2"/>
      <c r="AX211" s="2"/>
      <c r="AY211" s="2"/>
      <c r="AZ211" s="2">
        <v>1.5</v>
      </c>
      <c r="BA211">
        <v>25</v>
      </c>
      <c r="BB211" s="6">
        <f t="shared" si="14"/>
        <v>6.3829787234042548E-2</v>
      </c>
      <c r="BC211" s="7">
        <f t="shared" si="15"/>
        <v>12.24</v>
      </c>
    </row>
    <row r="212" spans="1:55" customFormat="1">
      <c r="A212" s="2" t="s">
        <v>265</v>
      </c>
      <c r="B212" s="2">
        <v>1120405</v>
      </c>
      <c r="C212" s="2">
        <v>7.2</v>
      </c>
      <c r="D212" s="2">
        <v>3.54</v>
      </c>
      <c r="E212" s="2">
        <v>11</v>
      </c>
      <c r="F212" s="2">
        <v>33.1</v>
      </c>
      <c r="G212" s="2">
        <v>93.5</v>
      </c>
      <c r="H212" s="2">
        <v>250</v>
      </c>
      <c r="I212" s="2"/>
      <c r="J212" s="2">
        <v>3.6</v>
      </c>
      <c r="K212" s="2">
        <v>10</v>
      </c>
      <c r="L212" s="2">
        <v>5</v>
      </c>
      <c r="M212" s="2">
        <v>50</v>
      </c>
      <c r="N212" s="2">
        <v>0.5</v>
      </c>
      <c r="O212" s="2"/>
      <c r="P212" s="2"/>
      <c r="Q212" s="2"/>
      <c r="R212" s="2">
        <v>53.65</v>
      </c>
      <c r="S212" s="2">
        <v>50.9</v>
      </c>
      <c r="T212" s="4">
        <f t="shared" si="12"/>
        <v>2.75</v>
      </c>
      <c r="U212" s="2">
        <v>240</v>
      </c>
      <c r="V212" s="2">
        <v>87</v>
      </c>
      <c r="W212" s="2">
        <v>17</v>
      </c>
      <c r="X212" s="2"/>
      <c r="Y212" s="2">
        <v>2640</v>
      </c>
      <c r="Z212" s="2">
        <v>8.9700000000000006</v>
      </c>
      <c r="AA212" s="2">
        <v>6.9</v>
      </c>
      <c r="AB212" s="2">
        <v>135</v>
      </c>
      <c r="AC212" s="2">
        <v>5</v>
      </c>
      <c r="AD212" s="2"/>
      <c r="AE212" s="2">
        <v>9.5</v>
      </c>
      <c r="AF212">
        <f t="shared" si="13"/>
        <v>43.699999999999996</v>
      </c>
      <c r="AG212" s="2">
        <v>4.5999999999999996</v>
      </c>
      <c r="AH212" s="2">
        <f>VLOOKUP(A212,[1]HDLAB!$D$1:$BI$65536,58,0)</f>
        <v>0.8</v>
      </c>
      <c r="AI212" s="2">
        <f>VLOOKUP(A212,[2]HDLAB!$D$3:$BK$264,60,0)</f>
        <v>1.63</v>
      </c>
      <c r="AJ212" s="5">
        <f>VLOOKUP(A212,[2]HDLAB!$D$1:$CA$65536,76,0)</f>
        <v>1.9907002021354991</v>
      </c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>
        <v>1.66</v>
      </c>
      <c r="AW212" s="2"/>
      <c r="AX212" s="2"/>
      <c r="AY212" s="2"/>
      <c r="AZ212" s="2">
        <v>1</v>
      </c>
      <c r="BA212">
        <v>0</v>
      </c>
      <c r="BB212" s="6">
        <f t="shared" si="14"/>
        <v>5.4027504911591355E-2</v>
      </c>
      <c r="BC212" s="7">
        <f t="shared" si="15"/>
        <v>11.137499999999999</v>
      </c>
    </row>
    <row r="213" spans="1:55" customFormat="1">
      <c r="A213" s="2" t="s">
        <v>266</v>
      </c>
      <c r="B213" s="2">
        <v>1120406</v>
      </c>
      <c r="C213" s="2">
        <v>4.28</v>
      </c>
      <c r="D213" s="2">
        <v>3.5</v>
      </c>
      <c r="E213" s="2">
        <v>11.4</v>
      </c>
      <c r="F213" s="2">
        <v>33</v>
      </c>
      <c r="G213" s="2">
        <v>94.3</v>
      </c>
      <c r="H213" s="2">
        <v>140</v>
      </c>
      <c r="I213" s="2"/>
      <c r="J213" s="2">
        <v>3.5</v>
      </c>
      <c r="K213" s="2">
        <v>13</v>
      </c>
      <c r="L213" s="2">
        <v>12</v>
      </c>
      <c r="M213" s="2">
        <v>56</v>
      </c>
      <c r="N213" s="2">
        <v>0.7</v>
      </c>
      <c r="O213" s="2"/>
      <c r="P213" s="2"/>
      <c r="Q213" s="2">
        <v>172</v>
      </c>
      <c r="R213" s="2">
        <v>63.95</v>
      </c>
      <c r="S213" s="2">
        <v>61.4</v>
      </c>
      <c r="T213" s="4">
        <f t="shared" si="12"/>
        <v>2.5500000000000043</v>
      </c>
      <c r="U213" s="2">
        <v>240</v>
      </c>
      <c r="V213" s="2">
        <v>39</v>
      </c>
      <c r="W213" s="2">
        <v>9</v>
      </c>
      <c r="X213" s="2"/>
      <c r="Y213" s="2">
        <v>2640</v>
      </c>
      <c r="Z213" s="2">
        <v>8.51</v>
      </c>
      <c r="AA213" s="2">
        <v>4.5</v>
      </c>
      <c r="AB213" s="2">
        <v>129</v>
      </c>
      <c r="AC213" s="2">
        <v>3.1</v>
      </c>
      <c r="AD213" s="2"/>
      <c r="AE213" s="2">
        <v>8.3000000000000007</v>
      </c>
      <c r="AF213">
        <f t="shared" si="13"/>
        <v>33.200000000000003</v>
      </c>
      <c r="AG213" s="2">
        <v>4</v>
      </c>
      <c r="AH213" s="2">
        <f>VLOOKUP(A213,[1]HDLAB!$D$1:$BI$65536,58,0)</f>
        <v>0.77</v>
      </c>
      <c r="AI213" s="2">
        <f>VLOOKUP(A213,[2]HDLAB!$D$3:$BK$264,60,0)</f>
        <v>1.47</v>
      </c>
      <c r="AJ213" s="5">
        <f>VLOOKUP(A213,[2]HDLAB!$D$1:$CA$65536,76,0)</f>
        <v>1.7481903255376734</v>
      </c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>
        <v>1.42</v>
      </c>
      <c r="AW213" s="2"/>
      <c r="AX213" s="2"/>
      <c r="AY213" s="2"/>
      <c r="AZ213" s="2">
        <v>0</v>
      </c>
      <c r="BA213">
        <v>25</v>
      </c>
      <c r="BB213" s="6">
        <f t="shared" si="14"/>
        <v>4.1530944625407233E-2</v>
      </c>
      <c r="BC213" s="7">
        <f t="shared" si="15"/>
        <v>9.8685000000000169</v>
      </c>
    </row>
    <row r="214" spans="1:55" customFormat="1">
      <c r="A214" s="2" t="s">
        <v>267</v>
      </c>
      <c r="B214" s="2">
        <v>1120405</v>
      </c>
      <c r="C214" s="2">
        <v>5.09</v>
      </c>
      <c r="D214" s="2">
        <v>3.22</v>
      </c>
      <c r="E214" s="2">
        <v>9.6999999999999993</v>
      </c>
      <c r="F214" s="2">
        <v>29.8</v>
      </c>
      <c r="G214" s="2">
        <v>92.5</v>
      </c>
      <c r="H214" s="2">
        <v>132</v>
      </c>
      <c r="I214" s="2"/>
      <c r="J214" s="2">
        <v>3.9</v>
      </c>
      <c r="K214" s="2">
        <v>16</v>
      </c>
      <c r="L214" s="2">
        <v>11</v>
      </c>
      <c r="M214" s="2">
        <v>54</v>
      </c>
      <c r="N214" s="2">
        <v>0.8</v>
      </c>
      <c r="O214" s="2"/>
      <c r="P214" s="2"/>
      <c r="Q214" s="2">
        <v>229</v>
      </c>
      <c r="R214" s="2">
        <v>51.4</v>
      </c>
      <c r="S214" s="2">
        <v>49.95</v>
      </c>
      <c r="T214" s="4">
        <f t="shared" si="12"/>
        <v>1.4499999999999957</v>
      </c>
      <c r="U214" s="2">
        <v>225</v>
      </c>
      <c r="V214" s="2">
        <v>85</v>
      </c>
      <c r="W214" s="2">
        <v>17</v>
      </c>
      <c r="X214" s="2"/>
      <c r="Y214" s="2">
        <v>2640</v>
      </c>
      <c r="Z214" s="2">
        <v>8.18</v>
      </c>
      <c r="AA214" s="2">
        <v>8.1999999999999993</v>
      </c>
      <c r="AB214" s="2">
        <v>138</v>
      </c>
      <c r="AC214" s="2">
        <v>6.1</v>
      </c>
      <c r="AD214" s="2"/>
      <c r="AE214" s="2">
        <v>9</v>
      </c>
      <c r="AF214">
        <f t="shared" si="13"/>
        <v>36</v>
      </c>
      <c r="AG214" s="2">
        <v>4</v>
      </c>
      <c r="AH214" s="2">
        <f>VLOOKUP(A214,[1]HDLAB!$D$1:$BI$65536,58,0)</f>
        <v>0.8</v>
      </c>
      <c r="AI214" s="2">
        <f>VLOOKUP(A214,[2]HDLAB!$D$3:$BK$264,60,0)</f>
        <v>1.61</v>
      </c>
      <c r="AJ214" s="5">
        <f>VLOOKUP(A214,[2]HDLAB!$D$1:$CA$65536,76,0)</f>
        <v>1.8677526377276708</v>
      </c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>
        <v>1.65</v>
      </c>
      <c r="AW214" s="2"/>
      <c r="AX214" s="2"/>
      <c r="AY214" s="2"/>
      <c r="AZ214" s="2">
        <v>0</v>
      </c>
      <c r="BA214">
        <v>50</v>
      </c>
      <c r="BB214" s="6">
        <f t="shared" si="14"/>
        <v>2.902902902902894E-2</v>
      </c>
      <c r="BC214" s="7">
        <f t="shared" si="15"/>
        <v>6.0029999999999815</v>
      </c>
    </row>
    <row r="215" spans="1:55" customFormat="1">
      <c r="A215" s="2" t="s">
        <v>268</v>
      </c>
      <c r="B215" s="2">
        <v>1120405</v>
      </c>
      <c r="C215" s="2">
        <v>6.47</v>
      </c>
      <c r="D215" s="2">
        <v>3.32</v>
      </c>
      <c r="E215" s="2">
        <v>10.199999999999999</v>
      </c>
      <c r="F215" s="2">
        <v>31.4</v>
      </c>
      <c r="G215" s="2">
        <v>94.6</v>
      </c>
      <c r="H215" s="2">
        <v>216</v>
      </c>
      <c r="I215" s="2"/>
      <c r="J215" s="2">
        <v>3.7</v>
      </c>
      <c r="K215" s="2">
        <v>14</v>
      </c>
      <c r="L215" s="2">
        <v>21</v>
      </c>
      <c r="M215" s="2">
        <v>58</v>
      </c>
      <c r="N215" s="2">
        <v>0.4</v>
      </c>
      <c r="O215" s="2"/>
      <c r="P215" s="2"/>
      <c r="Q215" s="2">
        <v>180</v>
      </c>
      <c r="R215" s="2">
        <v>84.75</v>
      </c>
      <c r="S215" s="2">
        <v>82.1</v>
      </c>
      <c r="T215" s="4">
        <f t="shared" si="12"/>
        <v>2.6500000000000057</v>
      </c>
      <c r="U215" s="2">
        <v>240</v>
      </c>
      <c r="V215" s="2">
        <v>76</v>
      </c>
      <c r="W215" s="2">
        <v>20</v>
      </c>
      <c r="X215" s="2"/>
      <c r="Y215" s="2">
        <v>2640</v>
      </c>
      <c r="Z215" s="2">
        <v>9.92</v>
      </c>
      <c r="AA215" s="2">
        <v>8.1</v>
      </c>
      <c r="AB215" s="2">
        <v>141</v>
      </c>
      <c r="AC215" s="2">
        <v>5.2</v>
      </c>
      <c r="AD215" s="2"/>
      <c r="AE215" s="2">
        <v>8.5</v>
      </c>
      <c r="AF215">
        <f t="shared" si="13"/>
        <v>38.25</v>
      </c>
      <c r="AG215" s="2">
        <v>4.5</v>
      </c>
      <c r="AH215" s="2">
        <f>VLOOKUP(A215,[1]HDLAB!$D$1:$BI$65536,58,0)</f>
        <v>0.74</v>
      </c>
      <c r="AI215" s="2">
        <f>VLOOKUP(A215,[2]HDLAB!$D$3:$BK$264,60,0)</f>
        <v>1.34</v>
      </c>
      <c r="AJ215" s="5">
        <f>VLOOKUP(A215,[2]HDLAB!$D$1:$CA$65536,76,0)</f>
        <v>1.5640356455598909</v>
      </c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>
        <v>1.54</v>
      </c>
      <c r="AW215" s="2"/>
      <c r="AX215" s="2"/>
      <c r="AY215" s="2"/>
      <c r="AZ215" s="2">
        <v>0</v>
      </c>
      <c r="BA215">
        <v>25</v>
      </c>
      <c r="BB215" s="6">
        <f t="shared" si="14"/>
        <v>3.2277710109622486E-2</v>
      </c>
      <c r="BC215" s="7">
        <f t="shared" si="15"/>
        <v>11.209500000000023</v>
      </c>
    </row>
    <row r="216" spans="1:55" customFormat="1">
      <c r="A216" s="2" t="s">
        <v>269</v>
      </c>
      <c r="B216" s="2">
        <v>1120405</v>
      </c>
      <c r="C216" s="2">
        <v>6.72</v>
      </c>
      <c r="D216" s="2">
        <v>3.25</v>
      </c>
      <c r="E216" s="2">
        <v>10.5</v>
      </c>
      <c r="F216" s="2">
        <v>31.4</v>
      </c>
      <c r="G216" s="2">
        <v>96.6</v>
      </c>
      <c r="H216" s="2">
        <v>155</v>
      </c>
      <c r="I216" s="2"/>
      <c r="J216" s="2">
        <v>4</v>
      </c>
      <c r="K216" s="2">
        <v>13</v>
      </c>
      <c r="L216" s="2">
        <v>10</v>
      </c>
      <c r="M216" s="2">
        <v>56</v>
      </c>
      <c r="N216" s="2">
        <v>1</v>
      </c>
      <c r="O216" s="2"/>
      <c r="P216" s="2"/>
      <c r="Q216" s="2">
        <v>111</v>
      </c>
      <c r="R216" s="2">
        <v>56.8</v>
      </c>
      <c r="S216" s="2">
        <v>54.5</v>
      </c>
      <c r="T216" s="4">
        <f t="shared" si="12"/>
        <v>2.2999999999999972</v>
      </c>
      <c r="U216" s="2">
        <v>230</v>
      </c>
      <c r="V216" s="2">
        <v>77</v>
      </c>
      <c r="W216" s="2">
        <v>21</v>
      </c>
      <c r="X216" s="2"/>
      <c r="Y216" s="2">
        <v>2640</v>
      </c>
      <c r="Z216" s="2">
        <v>8.24</v>
      </c>
      <c r="AA216" s="2">
        <v>7.4</v>
      </c>
      <c r="AB216" s="2">
        <v>138</v>
      </c>
      <c r="AC216" s="2">
        <v>4.7</v>
      </c>
      <c r="AD216" s="2"/>
      <c r="AE216" s="2">
        <v>9.8000000000000007</v>
      </c>
      <c r="AF216">
        <f t="shared" si="13"/>
        <v>49</v>
      </c>
      <c r="AG216" s="2">
        <v>5</v>
      </c>
      <c r="AH216" s="2">
        <f>VLOOKUP(A216,[1]HDLAB!$D$1:$BI$65536,58,0)</f>
        <v>0.73</v>
      </c>
      <c r="AI216" s="2">
        <f>VLOOKUP(A216,[2]HDLAB!$D$3:$BK$264,60,0)</f>
        <v>1.3</v>
      </c>
      <c r="AJ216" s="5">
        <f>VLOOKUP(A216,[2]HDLAB!$D$1:$CA$65536,76,0)</f>
        <v>1.5469807565409583</v>
      </c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>
        <v>1.44</v>
      </c>
      <c r="AW216" s="2"/>
      <c r="AX216" s="2"/>
      <c r="AY216" s="2"/>
      <c r="AZ216" s="2">
        <v>0</v>
      </c>
      <c r="BA216">
        <v>12.5</v>
      </c>
      <c r="BB216" s="6">
        <f t="shared" si="14"/>
        <v>4.2201834862385268E-2</v>
      </c>
      <c r="BC216" s="7">
        <f t="shared" si="15"/>
        <v>9.5219999999999896</v>
      </c>
    </row>
    <row r="217" spans="1:55" customFormat="1">
      <c r="A217" s="2" t="s">
        <v>270</v>
      </c>
      <c r="B217" s="2">
        <v>1120405</v>
      </c>
      <c r="C217" s="2">
        <v>5.84</v>
      </c>
      <c r="D217" s="2">
        <v>3.25</v>
      </c>
      <c r="E217" s="2">
        <v>9.9</v>
      </c>
      <c r="F217" s="2">
        <v>30.6</v>
      </c>
      <c r="G217" s="2">
        <v>94.2</v>
      </c>
      <c r="H217" s="2">
        <v>140</v>
      </c>
      <c r="I217" s="2"/>
      <c r="J217" s="2">
        <v>4</v>
      </c>
      <c r="K217" s="2">
        <v>10</v>
      </c>
      <c r="L217" s="2">
        <v>13</v>
      </c>
      <c r="M217" s="2">
        <v>80</v>
      </c>
      <c r="N217" s="2">
        <v>0.6</v>
      </c>
      <c r="O217" s="2"/>
      <c r="P217" s="2"/>
      <c r="Q217" s="2">
        <v>225</v>
      </c>
      <c r="R217" s="2">
        <v>78.5</v>
      </c>
      <c r="S217" s="2">
        <v>76.3</v>
      </c>
      <c r="T217" s="4">
        <f t="shared" si="12"/>
        <v>2.2000000000000028</v>
      </c>
      <c r="U217" s="2">
        <v>240</v>
      </c>
      <c r="V217" s="2">
        <v>79</v>
      </c>
      <c r="W217" s="2">
        <v>18</v>
      </c>
      <c r="X217" s="2"/>
      <c r="Y217" s="2">
        <v>2640</v>
      </c>
      <c r="Z217" s="2">
        <v>8.77</v>
      </c>
      <c r="AA217" s="2">
        <v>6.2</v>
      </c>
      <c r="AB217" s="2">
        <v>137</v>
      </c>
      <c r="AC217" s="2">
        <v>3.8</v>
      </c>
      <c r="AD217" s="2"/>
      <c r="AE217" s="2">
        <v>9.1</v>
      </c>
      <c r="AF217">
        <f t="shared" si="13"/>
        <v>42.77</v>
      </c>
      <c r="AG217" s="2">
        <v>4.7</v>
      </c>
      <c r="AH217" s="2">
        <f>VLOOKUP(A217,[1]HDLAB!$D$1:$BI$65536,58,0)</f>
        <v>0.77</v>
      </c>
      <c r="AI217" s="2">
        <f>VLOOKUP(A217,[2]HDLAB!$D$3:$BK$264,60,0)</f>
        <v>1.48</v>
      </c>
      <c r="AJ217" s="5">
        <f>VLOOKUP(A217,[2]HDLAB!$D$1:$CA$65536,76,0)</f>
        <v>1.7227562757515373</v>
      </c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>
        <v>1.25</v>
      </c>
      <c r="AW217" s="2"/>
      <c r="AX217" s="2"/>
      <c r="AY217" s="2"/>
      <c r="AZ217" s="2">
        <v>0</v>
      </c>
      <c r="BA217">
        <v>25</v>
      </c>
      <c r="BB217" s="6">
        <f t="shared" si="14"/>
        <v>2.8833551769331625E-2</v>
      </c>
      <c r="BC217" s="7">
        <f t="shared" si="15"/>
        <v>9.0420000000000122</v>
      </c>
    </row>
    <row r="218" spans="1:55" customFormat="1">
      <c r="A218" s="2" t="s">
        <v>271</v>
      </c>
      <c r="B218" s="2">
        <v>1120403</v>
      </c>
      <c r="C218" s="2">
        <v>7.22</v>
      </c>
      <c r="D218" s="2">
        <v>3.56</v>
      </c>
      <c r="E218" s="2">
        <v>11.2</v>
      </c>
      <c r="F218" s="2">
        <v>34.9</v>
      </c>
      <c r="G218" s="2">
        <v>98</v>
      </c>
      <c r="H218" s="2">
        <v>130</v>
      </c>
      <c r="I218" s="2"/>
      <c r="J218" s="2">
        <v>3.6</v>
      </c>
      <c r="K218" s="2">
        <v>8</v>
      </c>
      <c r="L218" s="2">
        <v>6</v>
      </c>
      <c r="M218" s="2">
        <v>137</v>
      </c>
      <c r="N218" s="2">
        <v>0.5</v>
      </c>
      <c r="O218" s="2"/>
      <c r="P218" s="2"/>
      <c r="Q218" s="2"/>
      <c r="R218" s="2">
        <v>42.9</v>
      </c>
      <c r="S218" s="2">
        <v>40.299999999999997</v>
      </c>
      <c r="T218" s="4">
        <f t="shared" si="12"/>
        <v>2.6000000000000014</v>
      </c>
      <c r="U218" s="2">
        <v>230</v>
      </c>
      <c r="V218" s="2">
        <v>60</v>
      </c>
      <c r="W218" s="2">
        <v>13</v>
      </c>
      <c r="X218" s="2"/>
      <c r="Y218" s="2">
        <v>2640</v>
      </c>
      <c r="Z218" s="2">
        <v>4.9000000000000004</v>
      </c>
      <c r="AA218" s="2">
        <v>5.2</v>
      </c>
      <c r="AB218" s="2">
        <v>137</v>
      </c>
      <c r="AC218" s="2">
        <v>5.4</v>
      </c>
      <c r="AD218" s="2"/>
      <c r="AE218" s="2">
        <v>9</v>
      </c>
      <c r="AF218">
        <f t="shared" si="13"/>
        <v>24.3</v>
      </c>
      <c r="AG218" s="2">
        <v>2.7</v>
      </c>
      <c r="AH218" s="2">
        <f>VLOOKUP(A218,[1]HDLAB!$D$1:$BI$65536,58,0)</f>
        <v>0.78</v>
      </c>
      <c r="AI218" s="2">
        <f>VLOOKUP(A218,[2]HDLAB!$D$3:$BK$264,60,0)</f>
        <v>1.53</v>
      </c>
      <c r="AJ218" s="5">
        <f>VLOOKUP(A218,[2]HDLAB!$D$1:$CA$65536,76,0)</f>
        <v>1.8910050313159232</v>
      </c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>
        <v>1.62</v>
      </c>
      <c r="AW218" s="2"/>
      <c r="AX218" s="2"/>
      <c r="AY218" s="2"/>
      <c r="AZ218" s="2">
        <v>4</v>
      </c>
      <c r="BA218">
        <v>25</v>
      </c>
      <c r="BB218" s="6">
        <f t="shared" si="14"/>
        <v>6.4516129032258104E-2</v>
      </c>
      <c r="BC218" s="7">
        <f t="shared" si="15"/>
        <v>10.686000000000005</v>
      </c>
    </row>
    <row r="219" spans="1:55" customFormat="1">
      <c r="A219" s="2" t="s">
        <v>272</v>
      </c>
      <c r="B219" s="2">
        <v>1120405</v>
      </c>
      <c r="C219" s="2">
        <v>5.0199999999999996</v>
      </c>
      <c r="D219" s="2">
        <v>3.38</v>
      </c>
      <c r="E219" s="2">
        <v>10.4</v>
      </c>
      <c r="F219" s="2">
        <v>32</v>
      </c>
      <c r="G219" s="2">
        <v>94.7</v>
      </c>
      <c r="H219" s="2">
        <v>131</v>
      </c>
      <c r="I219" s="2"/>
      <c r="J219" s="2">
        <v>3.6</v>
      </c>
      <c r="K219" s="2">
        <v>17</v>
      </c>
      <c r="L219" s="2">
        <v>11</v>
      </c>
      <c r="M219" s="2">
        <v>85</v>
      </c>
      <c r="N219" s="2">
        <v>0.7</v>
      </c>
      <c r="O219" s="2"/>
      <c r="P219" s="2"/>
      <c r="Q219" s="2"/>
      <c r="R219" s="2">
        <v>56.95</v>
      </c>
      <c r="S219" s="2">
        <v>55.4</v>
      </c>
      <c r="T219" s="4">
        <f t="shared" si="12"/>
        <v>1.5500000000000043</v>
      </c>
      <c r="U219" s="2">
        <v>225</v>
      </c>
      <c r="V219" s="2">
        <v>79</v>
      </c>
      <c r="W219" s="2">
        <v>16</v>
      </c>
      <c r="X219" s="2"/>
      <c r="Y219" s="2">
        <v>2640</v>
      </c>
      <c r="Z219" s="2">
        <v>7.73</v>
      </c>
      <c r="AA219" s="2">
        <v>6.2</v>
      </c>
      <c r="AB219" s="2">
        <v>136</v>
      </c>
      <c r="AC219" s="2">
        <v>4.4000000000000004</v>
      </c>
      <c r="AD219" s="2"/>
      <c r="AE219" s="2">
        <v>9.5</v>
      </c>
      <c r="AF219">
        <f t="shared" si="13"/>
        <v>36.1</v>
      </c>
      <c r="AG219" s="2">
        <v>3.8</v>
      </c>
      <c r="AH219" s="2">
        <f>VLOOKUP(A219,[1]HDLAB!$D$1:$BI$65536,58,0)</f>
        <v>0.8</v>
      </c>
      <c r="AI219" s="2">
        <f>VLOOKUP(A219,[2]HDLAB!$D$3:$BK$264,60,0)</f>
        <v>1.6</v>
      </c>
      <c r="AJ219" s="5">
        <f>VLOOKUP(A219,[2]HDLAB!$D$1:$CA$65536,76,0)</f>
        <v>1.849255217278162</v>
      </c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>
        <v>1.49</v>
      </c>
      <c r="AW219" s="2"/>
      <c r="AX219" s="2"/>
      <c r="AY219" s="2"/>
      <c r="AZ219" s="2">
        <v>0</v>
      </c>
      <c r="BA219">
        <v>25</v>
      </c>
      <c r="BB219" s="6">
        <f t="shared" si="14"/>
        <v>2.7978339350180584E-2</v>
      </c>
      <c r="BC219" s="7">
        <f t="shared" si="15"/>
        <v>6.3240000000000167</v>
      </c>
    </row>
    <row r="220" spans="1:55" customFormat="1">
      <c r="A220" s="2" t="s">
        <v>273</v>
      </c>
      <c r="B220" s="2">
        <v>1120405</v>
      </c>
      <c r="C220" s="2">
        <v>4.46</v>
      </c>
      <c r="D220" s="2">
        <v>4.16</v>
      </c>
      <c r="E220" s="2">
        <v>13.2</v>
      </c>
      <c r="F220" s="2">
        <v>39.4</v>
      </c>
      <c r="G220" s="2">
        <v>94.7</v>
      </c>
      <c r="H220" s="2">
        <v>124</v>
      </c>
      <c r="I220" s="2"/>
      <c r="J220" s="2">
        <v>4.0999999999999996</v>
      </c>
      <c r="K220" s="2">
        <v>17</v>
      </c>
      <c r="L220" s="2">
        <v>13</v>
      </c>
      <c r="M220" s="2">
        <v>52</v>
      </c>
      <c r="N220" s="2">
        <v>0.8</v>
      </c>
      <c r="O220" s="2"/>
      <c r="P220" s="2"/>
      <c r="Q220" s="2"/>
      <c r="R220" s="2">
        <v>70.900000000000006</v>
      </c>
      <c r="S220" s="2">
        <v>69.3</v>
      </c>
      <c r="T220" s="4">
        <f t="shared" si="12"/>
        <v>1.6000000000000085</v>
      </c>
      <c r="U220" s="2">
        <v>240</v>
      </c>
      <c r="V220" s="2">
        <v>77</v>
      </c>
      <c r="W220" s="2">
        <v>24</v>
      </c>
      <c r="X220" s="2"/>
      <c r="Y220" s="2">
        <v>2640</v>
      </c>
      <c r="Z220" s="2">
        <v>10.76</v>
      </c>
      <c r="AA220" s="2">
        <v>7</v>
      </c>
      <c r="AB220" s="2">
        <v>138</v>
      </c>
      <c r="AC220" s="2">
        <v>5.8</v>
      </c>
      <c r="AD220" s="2"/>
      <c r="AE220" s="2">
        <v>9.5</v>
      </c>
      <c r="AF220">
        <f t="shared" si="13"/>
        <v>45.6</v>
      </c>
      <c r="AG220" s="2">
        <v>4.8</v>
      </c>
      <c r="AH220" s="2">
        <f>VLOOKUP(A220,[1]HDLAB!$D$1:$BI$65536,58,0)</f>
        <v>0.69</v>
      </c>
      <c r="AI220" s="2">
        <f>VLOOKUP(A220,[2]HDLAB!$D$3:$BK$264,60,0)</f>
        <v>1.17</v>
      </c>
      <c r="AJ220" s="5">
        <f>VLOOKUP(A220,[2]HDLAB!$D$1:$CA$65536,76,0)</f>
        <v>1.3412446264656162</v>
      </c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>
        <v>1.45</v>
      </c>
      <c r="AW220" s="2"/>
      <c r="AX220" s="2"/>
      <c r="AY220" s="2"/>
      <c r="AZ220" s="2">
        <v>0.75</v>
      </c>
      <c r="BA220">
        <v>0</v>
      </c>
      <c r="BB220" s="6">
        <f t="shared" si="14"/>
        <v>2.3088023088023213E-2</v>
      </c>
      <c r="BC220" s="7">
        <f t="shared" si="15"/>
        <v>6.6240000000000352</v>
      </c>
    </row>
    <row r="221" spans="1:55" customFormat="1">
      <c r="A221" s="2" t="s">
        <v>274</v>
      </c>
      <c r="B221" s="2">
        <v>1120406</v>
      </c>
      <c r="C221" s="2">
        <v>5.34</v>
      </c>
      <c r="D221" s="2">
        <v>3.2</v>
      </c>
      <c r="E221" s="2">
        <v>10</v>
      </c>
      <c r="F221" s="2">
        <v>31.3</v>
      </c>
      <c r="G221" s="2">
        <v>97.8</v>
      </c>
      <c r="H221" s="2">
        <v>99</v>
      </c>
      <c r="I221" s="2"/>
      <c r="J221" s="2">
        <v>3.9</v>
      </c>
      <c r="K221" s="2">
        <v>24</v>
      </c>
      <c r="L221" s="2">
        <v>31</v>
      </c>
      <c r="M221" s="2">
        <v>122</v>
      </c>
      <c r="N221" s="2">
        <v>0.4</v>
      </c>
      <c r="O221" s="2"/>
      <c r="P221" s="2"/>
      <c r="Q221" s="2"/>
      <c r="R221" s="2">
        <v>77.3</v>
      </c>
      <c r="S221" s="2">
        <v>74.849999999999994</v>
      </c>
      <c r="T221" s="4">
        <f t="shared" si="12"/>
        <v>2.4500000000000028</v>
      </c>
      <c r="U221" s="2">
        <v>240</v>
      </c>
      <c r="V221" s="2">
        <v>85</v>
      </c>
      <c r="W221" s="2">
        <v>21</v>
      </c>
      <c r="X221" s="2"/>
      <c r="Y221" s="2">
        <v>2640</v>
      </c>
      <c r="Z221" s="2">
        <v>12</v>
      </c>
      <c r="AA221" s="2">
        <v>4.7</v>
      </c>
      <c r="AB221" s="2">
        <v>140</v>
      </c>
      <c r="AC221" s="2">
        <v>4.5999999999999996</v>
      </c>
      <c r="AD221" s="2"/>
      <c r="AE221" s="2">
        <v>8.9</v>
      </c>
      <c r="AF221">
        <f t="shared" si="13"/>
        <v>48.95</v>
      </c>
      <c r="AG221" s="2">
        <v>5.5</v>
      </c>
      <c r="AH221" s="2">
        <f>VLOOKUP(A221,[1]HDLAB!$D$1:$BI$65536,58,0)</f>
        <v>0.75</v>
      </c>
      <c r="AI221" s="2">
        <f>VLOOKUP(A221,[2]HDLAB!$D$3:$BK$264,60,0)</f>
        <v>1.4</v>
      </c>
      <c r="AJ221" s="5">
        <f>VLOOKUP(A221,[2]HDLAB!$D$1:$CA$65536,76,0)</f>
        <v>1.6394685480225661</v>
      </c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>
        <v>1.3</v>
      </c>
      <c r="AW221" s="2"/>
      <c r="AX221" s="2"/>
      <c r="AY221" s="2"/>
      <c r="AZ221" s="2">
        <v>0</v>
      </c>
      <c r="BA221">
        <v>12.5</v>
      </c>
      <c r="BB221" s="6">
        <f t="shared" si="14"/>
        <v>3.2732130928523756E-2</v>
      </c>
      <c r="BC221" s="7">
        <f t="shared" si="15"/>
        <v>10.290000000000012</v>
      </c>
    </row>
    <row r="222" spans="1:55" customFormat="1">
      <c r="A222" s="2" t="s">
        <v>275</v>
      </c>
      <c r="B222" s="2">
        <v>1120405</v>
      </c>
      <c r="C222" s="2">
        <v>8.6</v>
      </c>
      <c r="D222" s="2">
        <v>4.7300000000000004</v>
      </c>
      <c r="E222" s="2">
        <v>13.5</v>
      </c>
      <c r="F222" s="2">
        <v>41.9</v>
      </c>
      <c r="G222" s="2">
        <v>88.6</v>
      </c>
      <c r="H222" s="2">
        <v>163</v>
      </c>
      <c r="I222" s="2"/>
      <c r="J222" s="2">
        <v>3.7</v>
      </c>
      <c r="K222" s="2">
        <v>14</v>
      </c>
      <c r="L222" s="2">
        <v>9</v>
      </c>
      <c r="M222" s="2">
        <v>96</v>
      </c>
      <c r="N222" s="2">
        <v>0.6</v>
      </c>
      <c r="O222" s="2"/>
      <c r="P222" s="2"/>
      <c r="Q222" s="2"/>
      <c r="R222" s="2">
        <v>72.7</v>
      </c>
      <c r="S222" s="2">
        <v>71.400000000000006</v>
      </c>
      <c r="T222" s="4">
        <f t="shared" si="12"/>
        <v>1.2999999999999972</v>
      </c>
      <c r="U222" s="2">
        <v>230</v>
      </c>
      <c r="V222" s="2">
        <v>63</v>
      </c>
      <c r="W222" s="2">
        <v>15</v>
      </c>
      <c r="X222" s="2"/>
      <c r="Y222" s="2">
        <v>2640</v>
      </c>
      <c r="Z222" s="2">
        <v>9.75</v>
      </c>
      <c r="AA222" s="2">
        <v>7.1</v>
      </c>
      <c r="AB222" s="2">
        <v>138</v>
      </c>
      <c r="AC222" s="2">
        <v>5.3</v>
      </c>
      <c r="AD222" s="2"/>
      <c r="AE222" s="2">
        <v>9.8000000000000007</v>
      </c>
      <c r="AF222">
        <f t="shared" si="13"/>
        <v>57.820000000000007</v>
      </c>
      <c r="AG222" s="2">
        <v>5.9</v>
      </c>
      <c r="AH222" s="2">
        <f>VLOOKUP(A222,[1]HDLAB!$D$1:$BI$65536,58,0)</f>
        <v>0.76</v>
      </c>
      <c r="AI222" s="2">
        <f>VLOOKUP(A222,[2]HDLAB!$D$3:$BK$264,60,0)</f>
        <v>1.44</v>
      </c>
      <c r="AJ222" s="5">
        <f>VLOOKUP(A222,[2]HDLAB!$D$1:$CA$65536,76,0)</f>
        <v>1.6304960784969338</v>
      </c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>
        <v>1.2</v>
      </c>
      <c r="AW222" s="2"/>
      <c r="AX222" s="2"/>
      <c r="AY222" s="2"/>
      <c r="AZ222" s="2">
        <v>0.75</v>
      </c>
      <c r="BA222">
        <v>25</v>
      </c>
      <c r="BB222" s="6">
        <f t="shared" si="14"/>
        <v>1.8207282913165226E-2</v>
      </c>
      <c r="BC222" s="7">
        <f t="shared" si="15"/>
        <v>5.3819999999999881</v>
      </c>
    </row>
    <row r="223" spans="1:55" customFormat="1">
      <c r="A223" s="2" t="s">
        <v>276</v>
      </c>
      <c r="B223" s="2">
        <v>1120405</v>
      </c>
      <c r="C223" s="2">
        <v>5.14</v>
      </c>
      <c r="D223" s="2">
        <v>4.6900000000000004</v>
      </c>
      <c r="E223" s="2">
        <v>12.4</v>
      </c>
      <c r="F223" s="2">
        <v>38.799999999999997</v>
      </c>
      <c r="G223" s="2">
        <v>82.7</v>
      </c>
      <c r="H223" s="2">
        <v>168</v>
      </c>
      <c r="I223" s="2"/>
      <c r="J223" s="2">
        <v>3.9</v>
      </c>
      <c r="K223" s="2">
        <v>14</v>
      </c>
      <c r="L223" s="2">
        <v>12</v>
      </c>
      <c r="M223" s="2">
        <v>75</v>
      </c>
      <c r="N223" s="2">
        <v>0.5</v>
      </c>
      <c r="O223" s="2"/>
      <c r="P223" s="2"/>
      <c r="Q223" s="2">
        <v>146</v>
      </c>
      <c r="R223" s="2">
        <v>65.05</v>
      </c>
      <c r="S223" s="2">
        <v>62.4</v>
      </c>
      <c r="T223" s="4">
        <f t="shared" si="12"/>
        <v>2.6499999999999986</v>
      </c>
      <c r="U223" s="2">
        <v>240</v>
      </c>
      <c r="V223" s="2">
        <v>66</v>
      </c>
      <c r="W223" s="2">
        <v>20</v>
      </c>
      <c r="X223" s="2"/>
      <c r="Y223" s="2">
        <v>2640</v>
      </c>
      <c r="Z223" s="2">
        <v>8.34</v>
      </c>
      <c r="AA223" s="2">
        <v>6.5</v>
      </c>
      <c r="AB223" s="2">
        <v>138</v>
      </c>
      <c r="AC223" s="2">
        <v>4.0999999999999996</v>
      </c>
      <c r="AD223" s="2"/>
      <c r="AE223" s="2">
        <v>8.6999999999999993</v>
      </c>
      <c r="AF223">
        <f t="shared" si="13"/>
        <v>41.76</v>
      </c>
      <c r="AG223" s="2">
        <v>4.8</v>
      </c>
      <c r="AH223" s="2">
        <f>VLOOKUP(A223,[1]HDLAB!$D$1:$BI$65536,58,0)</f>
        <v>0.7</v>
      </c>
      <c r="AI223" s="2">
        <f>VLOOKUP(A223,[2]HDLAB!$D$3:$BK$264,60,0)</f>
        <v>1.19</v>
      </c>
      <c r="AJ223" s="5">
        <f>VLOOKUP(A223,[2]HDLAB!$D$1:$CA$65536,76,0)</f>
        <v>1.4303546761337678</v>
      </c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>
        <v>1.1499999999999999</v>
      </c>
      <c r="AW223" s="2"/>
      <c r="AX223" s="2"/>
      <c r="AY223" s="2"/>
      <c r="AZ223" s="2">
        <v>0</v>
      </c>
      <c r="BA223">
        <v>12.5</v>
      </c>
      <c r="BB223" s="6">
        <f t="shared" si="14"/>
        <v>4.2467948717948699E-2</v>
      </c>
      <c r="BC223" s="7">
        <f t="shared" si="15"/>
        <v>10.970999999999995</v>
      </c>
    </row>
    <row r="224" spans="1:55" customFormat="1">
      <c r="A224" s="2" t="s">
        <v>277</v>
      </c>
      <c r="B224" s="2">
        <v>1120405</v>
      </c>
      <c r="C224" s="2">
        <v>5.35</v>
      </c>
      <c r="D224" s="2">
        <v>3.75</v>
      </c>
      <c r="E224" s="2">
        <v>11.4</v>
      </c>
      <c r="F224" s="2">
        <v>33.6</v>
      </c>
      <c r="G224" s="2">
        <v>89.6</v>
      </c>
      <c r="H224" s="2">
        <v>186</v>
      </c>
      <c r="I224" s="2"/>
      <c r="J224" s="2">
        <v>3.9</v>
      </c>
      <c r="K224" s="2">
        <v>13</v>
      </c>
      <c r="L224" s="2">
        <v>8</v>
      </c>
      <c r="M224" s="2">
        <v>41</v>
      </c>
      <c r="N224" s="2">
        <v>0.6</v>
      </c>
      <c r="O224" s="2"/>
      <c r="P224" s="2"/>
      <c r="Q224" s="2">
        <v>163</v>
      </c>
      <c r="R224" s="2">
        <v>47.8</v>
      </c>
      <c r="S224" s="2">
        <v>45.6</v>
      </c>
      <c r="T224" s="4">
        <f t="shared" si="12"/>
        <v>2.1999999999999957</v>
      </c>
      <c r="U224" s="2">
        <v>230</v>
      </c>
      <c r="V224" s="2">
        <v>55</v>
      </c>
      <c r="W224" s="2">
        <v>12</v>
      </c>
      <c r="X224" s="2"/>
      <c r="Y224" s="2">
        <v>2640</v>
      </c>
      <c r="Z224" s="2">
        <v>9.75</v>
      </c>
      <c r="AA224" s="2">
        <v>5.8</v>
      </c>
      <c r="AB224" s="2">
        <v>135</v>
      </c>
      <c r="AC224" s="2">
        <v>4.3</v>
      </c>
      <c r="AD224" s="2"/>
      <c r="AE224" s="2">
        <v>9.1</v>
      </c>
      <c r="AF224">
        <f t="shared" si="13"/>
        <v>32.76</v>
      </c>
      <c r="AG224" s="2">
        <v>3.6</v>
      </c>
      <c r="AH224" s="2">
        <f>VLOOKUP(A224,[1]HDLAB!$D$1:$BI$65536,58,0)</f>
        <v>0.78</v>
      </c>
      <c r="AI224" s="2">
        <f>VLOOKUP(A224,[2]HDLAB!$D$3:$BK$264,60,0)</f>
        <v>1.52</v>
      </c>
      <c r="AJ224" s="5">
        <f>VLOOKUP(A224,[2]HDLAB!$D$1:$CA$65536,76,0)</f>
        <v>1.8298937790133945</v>
      </c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>
        <v>1.51</v>
      </c>
      <c r="AW224" s="2"/>
      <c r="AX224" s="2"/>
      <c r="AY224" s="2"/>
      <c r="AZ224" s="2">
        <v>0.75</v>
      </c>
      <c r="BA224">
        <v>25</v>
      </c>
      <c r="BB224" s="6">
        <f t="shared" si="14"/>
        <v>4.8245614035087626E-2</v>
      </c>
      <c r="BC224" s="7">
        <f t="shared" si="15"/>
        <v>8.9099999999999824</v>
      </c>
    </row>
    <row r="225" spans="1:55" customFormat="1">
      <c r="A225" s="2" t="s">
        <v>278</v>
      </c>
      <c r="B225" s="2">
        <v>1120406</v>
      </c>
      <c r="C225" s="2">
        <v>5.21</v>
      </c>
      <c r="D225" s="2">
        <v>3.47</v>
      </c>
      <c r="E225" s="2">
        <v>10.5</v>
      </c>
      <c r="F225" s="2">
        <v>32.200000000000003</v>
      </c>
      <c r="G225" s="2">
        <v>92.8</v>
      </c>
      <c r="H225" s="2">
        <v>151</v>
      </c>
      <c r="I225" s="2"/>
      <c r="J225" s="2">
        <v>3.8</v>
      </c>
      <c r="K225" s="2">
        <v>14</v>
      </c>
      <c r="L225" s="2">
        <v>12</v>
      </c>
      <c r="M225" s="2">
        <v>57</v>
      </c>
      <c r="N225" s="2">
        <v>0.6</v>
      </c>
      <c r="O225" s="2"/>
      <c r="P225" s="2"/>
      <c r="Q225" s="2">
        <v>173</v>
      </c>
      <c r="R225" s="2">
        <v>51.8</v>
      </c>
      <c r="S225" s="2">
        <v>51.1</v>
      </c>
      <c r="T225" s="4">
        <f t="shared" si="12"/>
        <v>0.69999999999999574</v>
      </c>
      <c r="U225" s="2">
        <v>240</v>
      </c>
      <c r="V225" s="2">
        <v>88</v>
      </c>
      <c r="W225" s="2">
        <v>22</v>
      </c>
      <c r="X225" s="2"/>
      <c r="Y225" s="2">
        <v>5520</v>
      </c>
      <c r="Z225" s="2">
        <v>8.77</v>
      </c>
      <c r="AA225" s="2">
        <v>6.5</v>
      </c>
      <c r="AB225" s="2">
        <v>140</v>
      </c>
      <c r="AC225" s="2">
        <v>4.4000000000000004</v>
      </c>
      <c r="AD225" s="2"/>
      <c r="AE225" s="2">
        <v>7.8</v>
      </c>
      <c r="AF225">
        <f t="shared" si="13"/>
        <v>49.92</v>
      </c>
      <c r="AG225" s="2">
        <v>6.4</v>
      </c>
      <c r="AH225" s="2">
        <f>VLOOKUP(A225,[1]HDLAB!$D$1:$BI$65536,58,0)</f>
        <v>0.75</v>
      </c>
      <c r="AI225" s="2">
        <f>VLOOKUP(A225,[2]HDLAB!$D$3:$BK$264,60,0)</f>
        <v>1.39</v>
      </c>
      <c r="AJ225" s="5">
        <f>VLOOKUP(A225,[2]HDLAB!$D$1:$CA$65536,76,0)</f>
        <v>1.5660684353711298</v>
      </c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>
        <v>1.48</v>
      </c>
      <c r="AW225" s="2"/>
      <c r="AX225" s="2"/>
      <c r="AY225" s="2"/>
      <c r="AZ225" s="2">
        <v>0</v>
      </c>
      <c r="BA225">
        <v>100</v>
      </c>
      <c r="BB225" s="6">
        <f t="shared" si="14"/>
        <v>1.3698630136986217E-2</v>
      </c>
      <c r="BC225" s="7">
        <f t="shared" si="15"/>
        <v>2.9399999999999817</v>
      </c>
    </row>
    <row r="226" spans="1:55" customFormat="1">
      <c r="A226" s="2" t="s">
        <v>279</v>
      </c>
      <c r="B226" s="2">
        <v>1120406</v>
      </c>
      <c r="C226" s="2">
        <v>6.97</v>
      </c>
      <c r="D226" s="2">
        <v>3.81</v>
      </c>
      <c r="E226" s="2">
        <v>12.9</v>
      </c>
      <c r="F226" s="2">
        <v>38.4</v>
      </c>
      <c r="G226" s="2">
        <v>100.8</v>
      </c>
      <c r="H226" s="2">
        <v>114</v>
      </c>
      <c r="I226" s="2"/>
      <c r="J226" s="2">
        <v>3.8</v>
      </c>
      <c r="K226" s="2">
        <v>15</v>
      </c>
      <c r="L226" s="2">
        <v>14</v>
      </c>
      <c r="M226" s="2">
        <v>97</v>
      </c>
      <c r="N226" s="2">
        <v>0.7</v>
      </c>
      <c r="O226" s="2"/>
      <c r="P226" s="2"/>
      <c r="Q226" s="2"/>
      <c r="R226" s="2">
        <v>70.150000000000006</v>
      </c>
      <c r="S226" s="2">
        <v>69.650000000000006</v>
      </c>
      <c r="T226" s="4">
        <f t="shared" si="12"/>
        <v>0.5</v>
      </c>
      <c r="U226" s="2">
        <v>240</v>
      </c>
      <c r="V226" s="2">
        <v>69</v>
      </c>
      <c r="W226" s="2">
        <v>15</v>
      </c>
      <c r="X226" s="2"/>
      <c r="Y226" s="2">
        <v>2640</v>
      </c>
      <c r="Z226" s="2">
        <v>9.1999999999999993</v>
      </c>
      <c r="AA226" s="2">
        <v>6.1</v>
      </c>
      <c r="AB226" s="2">
        <v>138</v>
      </c>
      <c r="AC226" s="2">
        <v>4.8</v>
      </c>
      <c r="AD226" s="2"/>
      <c r="AE226" s="2">
        <v>10.6</v>
      </c>
      <c r="AF226">
        <f t="shared" si="13"/>
        <v>53</v>
      </c>
      <c r="AG226" s="2">
        <v>5</v>
      </c>
      <c r="AH226" s="2">
        <f>VLOOKUP(A226,[1]HDLAB!$D$1:$BI$65536,58,0)</f>
        <v>0.78</v>
      </c>
      <c r="AI226" s="2">
        <f>VLOOKUP(A226,[2]HDLAB!$D$3:$BK$264,60,0)</f>
        <v>1.53</v>
      </c>
      <c r="AJ226" s="5">
        <f>VLOOKUP(A226,[2]HDLAB!$D$1:$CA$65536,76,0)</f>
        <v>1.7085394395809157</v>
      </c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>
        <v>1.33</v>
      </c>
      <c r="AW226" s="2"/>
      <c r="AX226" s="2"/>
      <c r="AY226" s="2"/>
      <c r="AZ226" s="2">
        <v>2</v>
      </c>
      <c r="BA226">
        <v>25</v>
      </c>
      <c r="BB226" s="6">
        <f t="shared" si="14"/>
        <v>7.1787508973438618E-3</v>
      </c>
      <c r="BC226" s="7">
        <f t="shared" si="15"/>
        <v>2.0699999999999998</v>
      </c>
    </row>
    <row r="227" spans="1:55" customFormat="1">
      <c r="A227" s="2" t="s">
        <v>280</v>
      </c>
      <c r="B227" s="2">
        <v>1120406</v>
      </c>
      <c r="C227" s="2">
        <v>4.57</v>
      </c>
      <c r="D227" s="2">
        <v>3.5</v>
      </c>
      <c r="E227" s="2">
        <v>10.4</v>
      </c>
      <c r="F227" s="2">
        <v>31.2</v>
      </c>
      <c r="G227" s="2">
        <v>89.1</v>
      </c>
      <c r="H227" s="2">
        <v>203</v>
      </c>
      <c r="I227" s="2"/>
      <c r="J227" s="2">
        <v>3.6</v>
      </c>
      <c r="K227" s="2">
        <v>12</v>
      </c>
      <c r="L227" s="2">
        <v>7</v>
      </c>
      <c r="M227" s="2">
        <v>86</v>
      </c>
      <c r="N227" s="2">
        <v>0.6</v>
      </c>
      <c r="O227" s="2"/>
      <c r="P227" s="2"/>
      <c r="Q227" s="2">
        <v>166</v>
      </c>
      <c r="R227" s="2">
        <v>44.1</v>
      </c>
      <c r="S227" s="2">
        <v>41.8</v>
      </c>
      <c r="T227" s="4">
        <f t="shared" si="12"/>
        <v>2.3000000000000043</v>
      </c>
      <c r="U227" s="2">
        <v>230</v>
      </c>
      <c r="V227" s="2">
        <v>74</v>
      </c>
      <c r="W227" s="2">
        <v>14</v>
      </c>
      <c r="X227" s="2"/>
      <c r="Y227" s="2">
        <v>2640</v>
      </c>
      <c r="Z227" s="2">
        <v>6.59</v>
      </c>
      <c r="AA227" s="2">
        <v>6.8</v>
      </c>
      <c r="AB227" s="2">
        <v>135</v>
      </c>
      <c r="AC227" s="2">
        <v>4.5</v>
      </c>
      <c r="AD227" s="2"/>
      <c r="AE227" s="2">
        <v>8.8000000000000007</v>
      </c>
      <c r="AF227">
        <f t="shared" si="13"/>
        <v>51.04</v>
      </c>
      <c r="AG227" s="2">
        <v>5.8</v>
      </c>
      <c r="AH227" s="2">
        <f>VLOOKUP(A227,[1]HDLAB!$D$1:$BI$65536,58,0)</f>
        <v>0.81</v>
      </c>
      <c r="AI227" s="2">
        <f>VLOOKUP(A227,[2]HDLAB!$D$3:$BK$264,60,0)</f>
        <v>1.67</v>
      </c>
      <c r="AJ227" s="5">
        <f>VLOOKUP(A227,[2]HDLAB!$D$1:$CA$65536,76,0)</f>
        <v>2.0253513255841895</v>
      </c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>
        <v>1.66</v>
      </c>
      <c r="AW227" s="2"/>
      <c r="AX227" s="2"/>
      <c r="AY227" s="2"/>
      <c r="AZ227" s="2">
        <v>1.5</v>
      </c>
      <c r="BA227">
        <v>12.5</v>
      </c>
      <c r="BB227" s="6">
        <f t="shared" si="14"/>
        <v>5.5023923444976183E-2</v>
      </c>
      <c r="BC227" s="7">
        <f t="shared" si="15"/>
        <v>9.3150000000000173</v>
      </c>
    </row>
    <row r="228" spans="1:55" customFormat="1">
      <c r="A228" s="2" t="s">
        <v>281</v>
      </c>
      <c r="B228" s="2">
        <v>1120406</v>
      </c>
      <c r="C228" s="2">
        <v>5.0599999999999996</v>
      </c>
      <c r="D228" s="2">
        <v>3.57</v>
      </c>
      <c r="E228" s="2">
        <v>10.5</v>
      </c>
      <c r="F228" s="2">
        <v>32.6</v>
      </c>
      <c r="G228" s="2">
        <v>91.3</v>
      </c>
      <c r="H228" s="2">
        <v>131</v>
      </c>
      <c r="I228" s="2"/>
      <c r="J228" s="2">
        <v>4</v>
      </c>
      <c r="K228" s="2">
        <v>9</v>
      </c>
      <c r="L228" s="2">
        <v>12</v>
      </c>
      <c r="M228" s="2">
        <v>51</v>
      </c>
      <c r="N228" s="2">
        <v>0.6</v>
      </c>
      <c r="O228" s="2"/>
      <c r="P228" s="2"/>
      <c r="Q228" s="2">
        <v>208</v>
      </c>
      <c r="R228" s="2">
        <v>61.7</v>
      </c>
      <c r="S228" s="2">
        <v>59.4</v>
      </c>
      <c r="T228" s="4">
        <f t="shared" si="12"/>
        <v>2.3000000000000043</v>
      </c>
      <c r="U228" s="2">
        <v>240</v>
      </c>
      <c r="V228" s="2">
        <v>58</v>
      </c>
      <c r="W228" s="2">
        <v>14</v>
      </c>
      <c r="X228" s="2"/>
      <c r="Y228" s="2">
        <v>2640</v>
      </c>
      <c r="Z228" s="2">
        <v>9.4700000000000006</v>
      </c>
      <c r="AA228" s="2">
        <v>8</v>
      </c>
      <c r="AB228" s="2">
        <v>138</v>
      </c>
      <c r="AC228" s="2">
        <v>5.3</v>
      </c>
      <c r="AD228" s="2"/>
      <c r="AE228" s="2">
        <v>8</v>
      </c>
      <c r="AF228">
        <f t="shared" si="13"/>
        <v>49.6</v>
      </c>
      <c r="AG228" s="2">
        <v>6.2</v>
      </c>
      <c r="AH228" s="2">
        <f>VLOOKUP(A228,[1]HDLAB!$D$1:$BI$65536,58,0)</f>
        <v>0.76</v>
      </c>
      <c r="AI228" s="2">
        <f>VLOOKUP(A228,[2]HDLAB!$D$3:$BK$264,60,0)</f>
        <v>1.42</v>
      </c>
      <c r="AJ228" s="5">
        <f>VLOOKUP(A228,[2]HDLAB!$D$1:$CA$65536,76,0)</f>
        <v>1.6857777655113968</v>
      </c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>
        <v>1.4</v>
      </c>
      <c r="AW228" s="2"/>
      <c r="AX228" s="2"/>
      <c r="AY228" s="2"/>
      <c r="AZ228" s="2">
        <v>0</v>
      </c>
      <c r="BA228">
        <v>12.5</v>
      </c>
      <c r="BB228" s="6">
        <f t="shared" si="14"/>
        <v>3.8720538720538794E-2</v>
      </c>
      <c r="BC228" s="7">
        <f t="shared" si="15"/>
        <v>9.522000000000018</v>
      </c>
    </row>
    <row r="229" spans="1:55" customFormat="1">
      <c r="A229" t="s">
        <v>282</v>
      </c>
      <c r="B229" s="2">
        <v>1120405</v>
      </c>
      <c r="C229" s="2">
        <v>6.32</v>
      </c>
      <c r="D229" s="2">
        <v>3.68</v>
      </c>
      <c r="E229" s="2">
        <v>11.2</v>
      </c>
      <c r="F229" s="2">
        <v>33.9</v>
      </c>
      <c r="G229" s="2">
        <v>92.1</v>
      </c>
      <c r="H229" s="2">
        <v>244</v>
      </c>
      <c r="I229" s="2"/>
      <c r="J229" s="2">
        <v>3.6</v>
      </c>
      <c r="K229" s="2">
        <v>26</v>
      </c>
      <c r="L229" s="2">
        <v>20</v>
      </c>
      <c r="M229" s="2">
        <v>129</v>
      </c>
      <c r="N229" s="2">
        <v>0.8</v>
      </c>
      <c r="O229" s="2"/>
      <c r="P229" s="2"/>
      <c r="Q229" s="2">
        <v>149</v>
      </c>
      <c r="R229" s="2">
        <v>60.75</v>
      </c>
      <c r="S229" s="2">
        <v>57.7</v>
      </c>
      <c r="T229" s="4">
        <f t="shared" si="12"/>
        <v>3.0499999999999972</v>
      </c>
      <c r="U229" s="2">
        <v>240</v>
      </c>
      <c r="V229" s="2">
        <v>118</v>
      </c>
      <c r="W229" s="2">
        <v>53</v>
      </c>
      <c r="X229" s="2"/>
      <c r="Y229" s="2">
        <v>2640</v>
      </c>
      <c r="Z229" s="2">
        <v>8.5299999999999994</v>
      </c>
      <c r="AA229" s="2">
        <v>8</v>
      </c>
      <c r="AB229" s="2">
        <v>136</v>
      </c>
      <c r="AC229" s="2">
        <v>5.5</v>
      </c>
      <c r="AD229" s="2"/>
      <c r="AE229" s="2">
        <v>9</v>
      </c>
      <c r="AF229">
        <f t="shared" si="13"/>
        <v>69.3</v>
      </c>
      <c r="AG229" s="2">
        <v>7.7</v>
      </c>
      <c r="AH229" s="2">
        <f>VLOOKUP(A229,[1]HDLAB!$D$1:$BI$65536,58,0)</f>
        <v>0.55000000000000004</v>
      </c>
      <c r="AI229" s="2">
        <f>VLOOKUP(A229,[2]HDLAB!$D$3:$BK$264,60,0)</f>
        <v>0.8</v>
      </c>
      <c r="AJ229" s="5">
        <f>VLOOKUP(A229,[2]HDLAB!$D$1:$CA$65536,76,0)</f>
        <v>1.0026446774220941</v>
      </c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>
        <v>1</v>
      </c>
      <c r="AW229" s="2"/>
      <c r="AZ229">
        <v>0</v>
      </c>
      <c r="BA229">
        <v>25</v>
      </c>
      <c r="BB229" s="6">
        <f t="shared" si="14"/>
        <v>5.2859618717504282E-2</v>
      </c>
      <c r="BC229" s="7">
        <f t="shared" si="15"/>
        <v>12.443999999999987</v>
      </c>
    </row>
    <row r="230" spans="1:55" customFormat="1">
      <c r="A230" t="s">
        <v>283</v>
      </c>
      <c r="B230" s="2">
        <v>1120406</v>
      </c>
      <c r="C230" s="2">
        <v>6.49</v>
      </c>
      <c r="D230" s="2">
        <v>3.72</v>
      </c>
      <c r="E230" s="2">
        <v>11.2</v>
      </c>
      <c r="F230" s="2">
        <v>34.299999999999997</v>
      </c>
      <c r="G230" s="2">
        <v>92.2</v>
      </c>
      <c r="H230" s="2">
        <v>188</v>
      </c>
      <c r="I230" s="2"/>
      <c r="J230" s="2">
        <v>4.4000000000000004</v>
      </c>
      <c r="K230" s="2">
        <v>9</v>
      </c>
      <c r="L230" s="2">
        <v>11</v>
      </c>
      <c r="M230" s="2">
        <v>67</v>
      </c>
      <c r="N230" s="2">
        <v>0.6</v>
      </c>
      <c r="O230" s="2"/>
      <c r="P230" s="2"/>
      <c r="Q230" s="2">
        <v>211</v>
      </c>
      <c r="R230" s="2">
        <v>66.349999999999994</v>
      </c>
      <c r="S230" s="2">
        <v>64.849999999999994</v>
      </c>
      <c r="T230" s="4">
        <f t="shared" si="12"/>
        <v>1.5</v>
      </c>
      <c r="U230" s="2">
        <v>230</v>
      </c>
      <c r="V230" s="2">
        <v>95</v>
      </c>
      <c r="W230" s="2">
        <v>20</v>
      </c>
      <c r="X230" s="2"/>
      <c r="Y230" s="2">
        <v>2640</v>
      </c>
      <c r="Z230" s="2">
        <v>9.19</v>
      </c>
      <c r="AA230" s="2">
        <v>8.1</v>
      </c>
      <c r="AB230" s="2">
        <v>139</v>
      </c>
      <c r="AC230" s="2">
        <v>5</v>
      </c>
      <c r="AD230" s="2"/>
      <c r="AE230" s="2">
        <v>9.1999999999999993</v>
      </c>
      <c r="AF230">
        <f t="shared" si="13"/>
        <v>53.359999999999992</v>
      </c>
      <c r="AG230" s="2">
        <v>5.8</v>
      </c>
      <c r="AH230" s="2">
        <f>VLOOKUP(A230,[1]HDLAB!$D$1:$BI$65536,58,0)</f>
        <v>0.79</v>
      </c>
      <c r="AI230" s="2">
        <f>VLOOKUP(A230,[2]HDLAB!$D$3:$BK$264,60,0)</f>
        <v>1.56</v>
      </c>
      <c r="AJ230" s="5">
        <f>VLOOKUP(A230,[2]HDLAB!$D$1:$CA$65536,76,0)</f>
        <v>1.7909080298862619</v>
      </c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>
        <v>1.5</v>
      </c>
      <c r="AW230" s="2"/>
      <c r="AZ230">
        <v>0</v>
      </c>
      <c r="BA230">
        <v>25</v>
      </c>
      <c r="BB230" s="6">
        <f t="shared" si="14"/>
        <v>2.3130300693909023E-2</v>
      </c>
      <c r="BC230" s="7">
        <f t="shared" si="15"/>
        <v>6.2549999999999999</v>
      </c>
    </row>
    <row r="231" spans="1:55" customFormat="1">
      <c r="A231" t="s">
        <v>284</v>
      </c>
      <c r="B231" s="2">
        <v>1120405</v>
      </c>
      <c r="C231" s="2">
        <v>7.95</v>
      </c>
      <c r="D231" s="2">
        <v>3.62</v>
      </c>
      <c r="E231" s="2">
        <v>10.6</v>
      </c>
      <c r="F231" s="2">
        <v>32.200000000000003</v>
      </c>
      <c r="G231" s="2">
        <v>89</v>
      </c>
      <c r="H231" s="2">
        <v>182</v>
      </c>
      <c r="I231" s="2"/>
      <c r="J231" s="2">
        <v>3.4</v>
      </c>
      <c r="K231" s="2">
        <v>9</v>
      </c>
      <c r="L231" s="2">
        <v>10</v>
      </c>
      <c r="M231" s="2">
        <v>70</v>
      </c>
      <c r="N231" s="2">
        <v>0.6</v>
      </c>
      <c r="O231" s="2"/>
      <c r="P231" s="2"/>
      <c r="Q231" s="2">
        <v>112</v>
      </c>
      <c r="R231" s="2">
        <v>79</v>
      </c>
      <c r="S231" s="2">
        <v>74.849999999999994</v>
      </c>
      <c r="T231" s="4">
        <f t="shared" si="12"/>
        <v>4.1500000000000057</v>
      </c>
      <c r="U231" s="2">
        <v>230</v>
      </c>
      <c r="V231" s="2">
        <v>95</v>
      </c>
      <c r="W231" s="2">
        <v>28</v>
      </c>
      <c r="X231" s="2"/>
      <c r="Y231" s="2">
        <v>2640</v>
      </c>
      <c r="Z231" s="2">
        <v>10.49</v>
      </c>
      <c r="AA231" s="2">
        <v>8.1</v>
      </c>
      <c r="AB231" s="2">
        <v>135</v>
      </c>
      <c r="AC231" s="2">
        <v>4.3</v>
      </c>
      <c r="AD231" s="2"/>
      <c r="AE231" s="2">
        <v>9.1999999999999993</v>
      </c>
      <c r="AF231">
        <f t="shared" si="13"/>
        <v>70.839999999999989</v>
      </c>
      <c r="AG231" s="2">
        <v>7.7</v>
      </c>
      <c r="AH231" s="2">
        <f>VLOOKUP(A231,[1]HDLAB!$D$1:$BI$65536,58,0)</f>
        <v>0.71</v>
      </c>
      <c r="AI231" s="2">
        <f>VLOOKUP(A231,[2]HDLAB!$D$3:$BK$264,60,0)</f>
        <v>1.22</v>
      </c>
      <c r="AJ231" s="5">
        <f>VLOOKUP(A231,[2]HDLAB!$D$1:$CA$65536,76,0)</f>
        <v>1.4960212121130729</v>
      </c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>
        <v>1.44</v>
      </c>
      <c r="AW231" s="2"/>
      <c r="AZ231">
        <v>6</v>
      </c>
      <c r="BA231">
        <v>50</v>
      </c>
      <c r="BB231" s="6">
        <f t="shared" si="14"/>
        <v>5.5444221776887188E-2</v>
      </c>
      <c r="BC231" s="7">
        <f t="shared" si="15"/>
        <v>16.807500000000022</v>
      </c>
    </row>
    <row r="232" spans="1:55" customFormat="1">
      <c r="A232" t="s">
        <v>285</v>
      </c>
      <c r="B232" s="2">
        <v>1120406</v>
      </c>
      <c r="C232" s="2">
        <v>5.57</v>
      </c>
      <c r="D232" s="2">
        <v>4.0199999999999996</v>
      </c>
      <c r="E232" s="2">
        <v>12</v>
      </c>
      <c r="F232" s="2">
        <v>36.799999999999997</v>
      </c>
      <c r="G232" s="2">
        <v>91.5</v>
      </c>
      <c r="H232" s="2">
        <v>205</v>
      </c>
      <c r="I232" s="2"/>
      <c r="J232" s="2">
        <v>4.3</v>
      </c>
      <c r="K232" s="2">
        <v>11</v>
      </c>
      <c r="L232" s="2">
        <v>6</v>
      </c>
      <c r="M232" s="2">
        <v>51</v>
      </c>
      <c r="N232" s="2">
        <v>0.8</v>
      </c>
      <c r="O232" s="2"/>
      <c r="P232" s="2"/>
      <c r="Q232" s="2"/>
      <c r="R232" s="2">
        <v>78.5</v>
      </c>
      <c r="S232" s="2">
        <v>75.3</v>
      </c>
      <c r="T232" s="4">
        <f t="shared" si="12"/>
        <v>3.2000000000000028</v>
      </c>
      <c r="U232" s="2">
        <v>240</v>
      </c>
      <c r="V232" s="2">
        <v>58</v>
      </c>
      <c r="W232" s="2">
        <v>15</v>
      </c>
      <c r="X232" s="2"/>
      <c r="Y232" s="2">
        <v>2640</v>
      </c>
      <c r="Z232" s="2">
        <v>13.9</v>
      </c>
      <c r="AA232" s="2">
        <v>7.2</v>
      </c>
      <c r="AB232" s="2">
        <v>139</v>
      </c>
      <c r="AC232" s="2">
        <v>4.5999999999999996</v>
      </c>
      <c r="AD232" s="2"/>
      <c r="AE232" s="2">
        <v>8.9</v>
      </c>
      <c r="AF232">
        <f t="shared" si="13"/>
        <v>50.730000000000004</v>
      </c>
      <c r="AG232" s="2">
        <v>5.7</v>
      </c>
      <c r="AH232" s="2">
        <f>VLOOKUP(A232,[1]HDLAB!$D$1:$BI$65536,58,0)</f>
        <v>0.74</v>
      </c>
      <c r="AI232" s="2">
        <f>VLOOKUP(A232,[2]HDLAB!$D$3:$BK$264,60,0)</f>
        <v>1.35</v>
      </c>
      <c r="AJ232" s="5">
        <f>VLOOKUP(A232,[2]HDLAB!$D$1:$CA$65536,76,0)</f>
        <v>1.6159975272332594</v>
      </c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>
        <v>1.32</v>
      </c>
      <c r="AW232" s="2"/>
      <c r="AZ232">
        <v>0.5</v>
      </c>
      <c r="BA232">
        <v>0</v>
      </c>
      <c r="BB232" s="6">
        <f t="shared" si="14"/>
        <v>4.2496679946879189E-2</v>
      </c>
      <c r="BC232" s="7">
        <f t="shared" si="15"/>
        <v>13.344000000000012</v>
      </c>
    </row>
    <row r="233" spans="1:55" customFormat="1">
      <c r="A233" t="s">
        <v>286</v>
      </c>
      <c r="B233" s="2">
        <v>1120406</v>
      </c>
      <c r="C233" s="2">
        <v>3.79</v>
      </c>
      <c r="D233" s="2">
        <v>3.75</v>
      </c>
      <c r="E233" s="2">
        <v>11</v>
      </c>
      <c r="F233" s="2">
        <v>34.4</v>
      </c>
      <c r="G233" s="2">
        <v>91.7</v>
      </c>
      <c r="H233" s="2">
        <v>189</v>
      </c>
      <c r="I233" s="2"/>
      <c r="J233" s="2">
        <v>3.8</v>
      </c>
      <c r="K233" s="2">
        <v>19</v>
      </c>
      <c r="L233" s="2">
        <v>13</v>
      </c>
      <c r="M233" s="2">
        <v>38</v>
      </c>
      <c r="N233" s="2">
        <v>0.6</v>
      </c>
      <c r="O233" s="2"/>
      <c r="P233" s="2"/>
      <c r="Q233" s="2"/>
      <c r="R233" s="2">
        <v>72.599999999999994</v>
      </c>
      <c r="S233" s="2">
        <v>71.05</v>
      </c>
      <c r="T233" s="4">
        <f t="shared" si="12"/>
        <v>1.5499999999999972</v>
      </c>
      <c r="U233" s="2">
        <v>240</v>
      </c>
      <c r="V233" s="2">
        <v>99</v>
      </c>
      <c r="W233" s="2">
        <v>25</v>
      </c>
      <c r="X233" s="2"/>
      <c r="Y233" s="2">
        <v>2640</v>
      </c>
      <c r="Z233" s="2">
        <v>9.27</v>
      </c>
      <c r="AA233" s="2">
        <v>8.9</v>
      </c>
      <c r="AB233" s="2">
        <v>137</v>
      </c>
      <c r="AC233" s="2">
        <v>5.2</v>
      </c>
      <c r="AD233" s="2"/>
      <c r="AE233" s="2">
        <v>9.6999999999999993</v>
      </c>
      <c r="AF233">
        <f t="shared" si="13"/>
        <v>62.08</v>
      </c>
      <c r="AG233" s="2">
        <v>6.4</v>
      </c>
      <c r="AH233" s="2">
        <f>VLOOKUP(A233,[1]HDLAB!$D$1:$BI$65536,58,0)</f>
        <v>0.75</v>
      </c>
      <c r="AI233" s="2">
        <f>VLOOKUP(A233,[2]HDLAB!$D$3:$BK$264,60,0)</f>
        <v>1.38</v>
      </c>
      <c r="AJ233" s="5">
        <f>VLOOKUP(A233,[2]HDLAB!$D$1:$CA$65536,76,0)</f>
        <v>1.5797240731332041</v>
      </c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>
        <v>1.34</v>
      </c>
      <c r="AW233" s="2"/>
      <c r="AZ233">
        <v>0</v>
      </c>
      <c r="BA233">
        <v>0</v>
      </c>
      <c r="BB233" s="6">
        <f t="shared" si="14"/>
        <v>2.1815622800844436E-2</v>
      </c>
      <c r="BC233" s="7">
        <f t="shared" si="15"/>
        <v>6.3704999999999883</v>
      </c>
    </row>
    <row r="234" spans="1:55" customFormat="1">
      <c r="A234" t="s">
        <v>287</v>
      </c>
      <c r="B234" s="2">
        <v>1120405</v>
      </c>
      <c r="C234" s="2">
        <v>10.35</v>
      </c>
      <c r="D234" s="2">
        <v>4.0599999999999996</v>
      </c>
      <c r="E234" s="2">
        <v>11.9</v>
      </c>
      <c r="F234" s="2">
        <v>35.5</v>
      </c>
      <c r="G234" s="2">
        <v>87.4</v>
      </c>
      <c r="H234" s="2">
        <v>280</v>
      </c>
      <c r="I234" s="2"/>
      <c r="J234" s="2">
        <v>4.2</v>
      </c>
      <c r="K234" s="2">
        <v>18</v>
      </c>
      <c r="L234" s="2">
        <v>13</v>
      </c>
      <c r="M234" s="2">
        <v>77</v>
      </c>
      <c r="N234" s="2">
        <v>0.7</v>
      </c>
      <c r="O234" s="2"/>
      <c r="P234" s="2"/>
      <c r="Q234" s="2">
        <v>107</v>
      </c>
      <c r="R234" s="2">
        <v>86.8</v>
      </c>
      <c r="S234" s="2">
        <v>84.45</v>
      </c>
      <c r="T234" s="4">
        <f t="shared" si="12"/>
        <v>2.3499999999999943</v>
      </c>
      <c r="U234" s="2">
        <v>250</v>
      </c>
      <c r="V234" s="2">
        <v>59</v>
      </c>
      <c r="W234" s="2">
        <v>16</v>
      </c>
      <c r="X234" s="2"/>
      <c r="Y234" s="2">
        <v>2640</v>
      </c>
      <c r="Z234" s="2">
        <v>12.36</v>
      </c>
      <c r="AA234" s="2">
        <v>8.6999999999999993</v>
      </c>
      <c r="AB234" s="2">
        <v>138</v>
      </c>
      <c r="AC234" s="2">
        <v>4.4000000000000004</v>
      </c>
      <c r="AD234" s="2"/>
      <c r="AE234" s="2">
        <v>9.4</v>
      </c>
      <c r="AF234">
        <f t="shared" si="13"/>
        <v>41.360000000000007</v>
      </c>
      <c r="AG234" s="2">
        <v>4.4000000000000004</v>
      </c>
      <c r="AH234" s="2">
        <f>VLOOKUP(A234,[1]HDLAB!$D$1:$BI$65536,58,0)</f>
        <v>0.73</v>
      </c>
      <c r="AI234" s="2">
        <f>VLOOKUP(A234,[2]HDLAB!$D$3:$BK$264,60,0)</f>
        <v>1.3</v>
      </c>
      <c r="AJ234" s="5">
        <f>VLOOKUP(A234,[2]HDLAB!$D$1:$CA$65536,76,0)</f>
        <v>1.5207740770376146</v>
      </c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>
        <v>1.2</v>
      </c>
      <c r="AW234" s="2"/>
      <c r="AZ234">
        <v>0.75</v>
      </c>
      <c r="BA234">
        <v>0</v>
      </c>
      <c r="BB234" s="6">
        <f t="shared" si="14"/>
        <v>2.7827116637063283E-2</v>
      </c>
      <c r="BC234" s="7">
        <f t="shared" si="15"/>
        <v>9.7289999999999761</v>
      </c>
    </row>
    <row r="235" spans="1:55" customFormat="1">
      <c r="A235" t="s">
        <v>288</v>
      </c>
      <c r="B235" s="2">
        <v>1120406</v>
      </c>
      <c r="C235" s="2">
        <v>8.8000000000000007</v>
      </c>
      <c r="D235" s="2">
        <v>3.19</v>
      </c>
      <c r="E235" s="2">
        <v>9.6</v>
      </c>
      <c r="F235" s="2">
        <v>30.7</v>
      </c>
      <c r="G235" s="2">
        <v>96.2</v>
      </c>
      <c r="H235" s="2">
        <v>231</v>
      </c>
      <c r="I235" s="2"/>
      <c r="J235" s="2">
        <v>3.7</v>
      </c>
      <c r="K235" s="2">
        <v>16</v>
      </c>
      <c r="L235" s="2">
        <v>11</v>
      </c>
      <c r="M235" s="2">
        <v>96</v>
      </c>
      <c r="N235" s="2">
        <v>0.5</v>
      </c>
      <c r="O235" s="2"/>
      <c r="P235" s="2"/>
      <c r="Q235" s="2">
        <v>123</v>
      </c>
      <c r="R235" s="2">
        <v>66.75</v>
      </c>
      <c r="S235" s="2">
        <v>65.25</v>
      </c>
      <c r="T235" s="4">
        <f t="shared" si="12"/>
        <v>1.5</v>
      </c>
      <c r="U235" s="2">
        <v>210</v>
      </c>
      <c r="V235" s="2">
        <v>65</v>
      </c>
      <c r="W235" s="2">
        <v>18</v>
      </c>
      <c r="X235" s="2"/>
      <c r="Y235" s="2">
        <v>2640</v>
      </c>
      <c r="Z235" s="2">
        <v>10.75</v>
      </c>
      <c r="AA235" s="2">
        <v>1.8</v>
      </c>
      <c r="AB235" s="2">
        <v>141</v>
      </c>
      <c r="AC235" s="2">
        <v>3.6</v>
      </c>
      <c r="AD235" s="2"/>
      <c r="AE235" s="2">
        <v>8.1</v>
      </c>
      <c r="AF235">
        <f t="shared" si="13"/>
        <v>26.729999999999997</v>
      </c>
      <c r="AG235" s="2">
        <v>3.3</v>
      </c>
      <c r="AH235" s="2">
        <f>VLOOKUP(A235,[1]HDLAB!$D$1:$BI$65536,58,0)</f>
        <v>0.72</v>
      </c>
      <c r="AI235" s="2">
        <f>VLOOKUP(A235,[2]HDLAB!$D$3:$BK$264,60,0)</f>
        <v>1.28</v>
      </c>
      <c r="AJ235" s="5">
        <f>VLOOKUP(A235,[2]HDLAB!$D$1:$CA$65536,76,0)</f>
        <v>1.4602842141450438</v>
      </c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>
        <v>1.4</v>
      </c>
      <c r="AW235" s="2"/>
      <c r="AZ235">
        <v>0</v>
      </c>
      <c r="BA235">
        <v>50</v>
      </c>
      <c r="BB235" s="6">
        <f t="shared" si="14"/>
        <v>2.2988505747126436E-2</v>
      </c>
      <c r="BC235" s="7">
        <f t="shared" si="15"/>
        <v>6.3449999999999998</v>
      </c>
    </row>
    <row r="236" spans="1:55" customFormat="1">
      <c r="A236" t="s">
        <v>289</v>
      </c>
      <c r="B236" s="2">
        <v>1120405</v>
      </c>
      <c r="C236" s="2">
        <v>5.3</v>
      </c>
      <c r="D236" s="2">
        <v>4.38</v>
      </c>
      <c r="E236" s="2">
        <v>13.6</v>
      </c>
      <c r="F236" s="2">
        <v>40.200000000000003</v>
      </c>
      <c r="G236" s="2">
        <v>91.8</v>
      </c>
      <c r="H236" s="2">
        <v>239</v>
      </c>
      <c r="I236" s="2"/>
      <c r="J236" s="2">
        <v>4.3</v>
      </c>
      <c r="K236" s="2">
        <v>9</v>
      </c>
      <c r="L236" s="2">
        <v>12</v>
      </c>
      <c r="M236" s="2">
        <v>81</v>
      </c>
      <c r="N236" s="2">
        <v>0.7</v>
      </c>
      <c r="O236" s="2"/>
      <c r="P236" s="2"/>
      <c r="Q236" s="2"/>
      <c r="R236" s="2">
        <v>66</v>
      </c>
      <c r="S236" s="2">
        <v>65</v>
      </c>
      <c r="T236" s="4">
        <f t="shared" si="12"/>
        <v>1</v>
      </c>
      <c r="U236" s="2">
        <v>220</v>
      </c>
      <c r="V236" s="2">
        <v>56</v>
      </c>
      <c r="W236" s="2">
        <v>13</v>
      </c>
      <c r="X236" s="2"/>
      <c r="Y236" s="2">
        <v>2640</v>
      </c>
      <c r="Z236" s="2">
        <v>10.42</v>
      </c>
      <c r="AA236" s="2">
        <v>4.7</v>
      </c>
      <c r="AB236" s="2">
        <v>140</v>
      </c>
      <c r="AC236" s="2">
        <v>4.9000000000000004</v>
      </c>
      <c r="AD236" s="2"/>
      <c r="AE236" s="2">
        <v>10.1</v>
      </c>
      <c r="AF236">
        <f t="shared" si="13"/>
        <v>55.55</v>
      </c>
      <c r="AG236" s="2">
        <v>5.5</v>
      </c>
      <c r="AH236" s="2">
        <f>VLOOKUP(A236,[1]HDLAB!$D$1:$BI$65536,58,0)</f>
        <v>0.77</v>
      </c>
      <c r="AI236" s="2">
        <f>VLOOKUP(A236,[2]HDLAB!$D$3:$BK$264,60,0)</f>
        <v>1.46</v>
      </c>
      <c r="AJ236" s="5">
        <f>VLOOKUP(A236,[2]HDLAB!$D$1:$CA$65536,76,0)</f>
        <v>1.644658003230266</v>
      </c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>
        <v>1.2</v>
      </c>
      <c r="AW236" s="2"/>
      <c r="AZ236">
        <v>0</v>
      </c>
      <c r="BA236">
        <v>12.5</v>
      </c>
      <c r="BB236" s="6">
        <f t="shared" si="14"/>
        <v>1.5384615384615385E-2</v>
      </c>
      <c r="BC236" s="7">
        <f t="shared" si="15"/>
        <v>4.2</v>
      </c>
    </row>
    <row r="237" spans="1:55" customFormat="1">
      <c r="A237" t="s">
        <v>290</v>
      </c>
      <c r="B237" s="2">
        <v>1120406</v>
      </c>
      <c r="C237" s="2">
        <v>6.16</v>
      </c>
      <c r="D237" s="2">
        <v>3.86</v>
      </c>
      <c r="E237" s="2">
        <v>11.9</v>
      </c>
      <c r="F237" s="2">
        <v>35.5</v>
      </c>
      <c r="G237" s="2">
        <v>92</v>
      </c>
      <c r="H237" s="2">
        <v>182</v>
      </c>
      <c r="I237" s="2"/>
      <c r="J237" s="2">
        <v>3.5</v>
      </c>
      <c r="K237" s="2">
        <v>19</v>
      </c>
      <c r="L237" s="2">
        <v>17</v>
      </c>
      <c r="M237" s="2">
        <v>103</v>
      </c>
      <c r="N237" s="2">
        <v>0.6</v>
      </c>
      <c r="O237" s="2"/>
      <c r="P237" s="2"/>
      <c r="Q237" s="2">
        <v>114</v>
      </c>
      <c r="R237" s="2">
        <v>57.7</v>
      </c>
      <c r="S237" s="2">
        <v>56</v>
      </c>
      <c r="T237" s="4">
        <f t="shared" si="12"/>
        <v>1.7000000000000028</v>
      </c>
      <c r="U237" s="2">
        <v>240</v>
      </c>
      <c r="V237" s="2">
        <v>45</v>
      </c>
      <c r="W237" s="2">
        <v>10</v>
      </c>
      <c r="X237" s="2"/>
      <c r="Y237" s="2">
        <v>2640</v>
      </c>
      <c r="Z237" s="2">
        <v>8.17</v>
      </c>
      <c r="AA237" s="2">
        <v>4.7</v>
      </c>
      <c r="AB237" s="2">
        <v>137</v>
      </c>
      <c r="AC237" s="2">
        <v>3.8</v>
      </c>
      <c r="AD237" s="2"/>
      <c r="AE237" s="2">
        <v>9.1999999999999993</v>
      </c>
      <c r="AF237">
        <f t="shared" si="13"/>
        <v>34.959999999999994</v>
      </c>
      <c r="AG237" s="2">
        <v>3.8</v>
      </c>
      <c r="AH237" s="2">
        <f>VLOOKUP(A237,[1]HDLAB!$D$1:$BI$65536,58,0)</f>
        <v>0.78</v>
      </c>
      <c r="AI237" s="2">
        <f>VLOOKUP(A237,[2]HDLAB!$D$3:$BK$264,60,0)</f>
        <v>1.5</v>
      </c>
      <c r="AJ237" s="5">
        <f>VLOOKUP(A237,[2]HDLAB!$D$1:$CA$65536,76,0)</f>
        <v>1.7573797599341294</v>
      </c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>
        <v>1.3</v>
      </c>
      <c r="AW237" s="2"/>
      <c r="AZ237">
        <v>0</v>
      </c>
      <c r="BA237">
        <v>25</v>
      </c>
      <c r="BB237" s="6">
        <f t="shared" si="14"/>
        <v>3.0357142857142909E-2</v>
      </c>
      <c r="BC237" s="7">
        <f t="shared" si="15"/>
        <v>6.9870000000000116</v>
      </c>
    </row>
    <row r="238" spans="1:55" customFormat="1">
      <c r="A238" t="s">
        <v>291</v>
      </c>
      <c r="B238" s="2">
        <v>1120405</v>
      </c>
      <c r="C238" s="2">
        <v>4.78</v>
      </c>
      <c r="D238" s="2">
        <v>4.37</v>
      </c>
      <c r="E238" s="2">
        <v>11.7</v>
      </c>
      <c r="F238" s="2">
        <v>36.299999999999997</v>
      </c>
      <c r="G238" s="2">
        <v>83.1</v>
      </c>
      <c r="H238" s="2">
        <v>200</v>
      </c>
      <c r="I238" s="2"/>
      <c r="J238" s="2">
        <v>3.9</v>
      </c>
      <c r="K238" s="2">
        <v>14</v>
      </c>
      <c r="L238" s="2">
        <v>13</v>
      </c>
      <c r="M238" s="2">
        <v>63</v>
      </c>
      <c r="N238" s="2">
        <v>0.8</v>
      </c>
      <c r="O238" s="2"/>
      <c r="P238" s="2"/>
      <c r="Q238" s="2">
        <v>176</v>
      </c>
      <c r="R238" s="2">
        <v>41.3</v>
      </c>
      <c r="S238" s="2">
        <v>40</v>
      </c>
      <c r="T238" s="4">
        <f t="shared" si="12"/>
        <v>1.2999999999999972</v>
      </c>
      <c r="U238" s="2">
        <v>210</v>
      </c>
      <c r="V238" s="2">
        <v>69</v>
      </c>
      <c r="W238" s="2">
        <v>13</v>
      </c>
      <c r="X238" s="2"/>
      <c r="Y238" s="2">
        <v>2640</v>
      </c>
      <c r="Z238" s="2">
        <v>7.2</v>
      </c>
      <c r="AA238" s="2">
        <v>6.4</v>
      </c>
      <c r="AB238" s="2">
        <v>134</v>
      </c>
      <c r="AC238" s="2">
        <v>3.9</v>
      </c>
      <c r="AD238" s="2"/>
      <c r="AE238" s="2">
        <v>9.5</v>
      </c>
      <c r="AF238">
        <f t="shared" si="13"/>
        <v>32.299999999999997</v>
      </c>
      <c r="AG238" s="2">
        <v>3.4</v>
      </c>
      <c r="AH238" s="2">
        <f>VLOOKUP(A238,[1]HDLAB!$D$1:$BI$65536,58,0)</f>
        <v>0.81</v>
      </c>
      <c r="AI238" s="2">
        <f>VLOOKUP(A238,[2]HDLAB!$D$3:$BK$264,60,0)</f>
        <v>1.67</v>
      </c>
      <c r="AJ238" s="5">
        <f>VLOOKUP(A238,[2]HDLAB!$D$1:$CA$65536,76,0)</f>
        <v>1.9386172832522897</v>
      </c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>
        <v>1.45</v>
      </c>
      <c r="AW238" s="2"/>
      <c r="AZ238">
        <v>0.25</v>
      </c>
      <c r="BA238">
        <v>12.5</v>
      </c>
      <c r="BB238" s="6">
        <f t="shared" si="14"/>
        <v>3.2499999999999932E-2</v>
      </c>
      <c r="BC238" s="7">
        <f t="shared" si="15"/>
        <v>5.2259999999999884</v>
      </c>
    </row>
    <row r="239" spans="1:55" customFormat="1">
      <c r="A239" t="s">
        <v>292</v>
      </c>
      <c r="B239" s="2">
        <v>1120407</v>
      </c>
      <c r="C239" s="2">
        <v>6.12</v>
      </c>
      <c r="D239" s="2">
        <v>3.65</v>
      </c>
      <c r="E239" s="2">
        <v>10.9</v>
      </c>
      <c r="F239" s="2">
        <v>34.5</v>
      </c>
      <c r="G239" s="2">
        <v>94.5</v>
      </c>
      <c r="H239" s="2">
        <v>198</v>
      </c>
      <c r="I239" s="2"/>
      <c r="J239" s="2">
        <v>3.7</v>
      </c>
      <c r="K239" s="2">
        <v>8</v>
      </c>
      <c r="L239" s="2">
        <v>5</v>
      </c>
      <c r="M239" s="2">
        <v>57</v>
      </c>
      <c r="N239" s="2">
        <v>0.5</v>
      </c>
      <c r="O239" s="2"/>
      <c r="P239" s="2"/>
      <c r="Q239" s="2"/>
      <c r="R239" s="2">
        <v>55.55</v>
      </c>
      <c r="S239" s="2">
        <v>52.7</v>
      </c>
      <c r="T239" s="4">
        <f t="shared" si="12"/>
        <v>2.8499999999999943</v>
      </c>
      <c r="U239" s="2">
        <v>230</v>
      </c>
      <c r="V239" s="2">
        <v>74</v>
      </c>
      <c r="W239" s="2">
        <v>16</v>
      </c>
      <c r="X239" s="2"/>
      <c r="Y239" s="2">
        <v>2640</v>
      </c>
      <c r="Z239" s="2">
        <v>14.19</v>
      </c>
      <c r="AA239" s="2">
        <v>7.2</v>
      </c>
      <c r="AB239" s="2">
        <v>137</v>
      </c>
      <c r="AC239" s="2">
        <v>4.9000000000000004</v>
      </c>
      <c r="AD239" s="2"/>
      <c r="AE239" s="2">
        <v>7.7</v>
      </c>
      <c r="AF239">
        <f t="shared" si="13"/>
        <v>34.65</v>
      </c>
      <c r="AG239" s="2">
        <v>4.5</v>
      </c>
      <c r="AH239" s="2">
        <f>VLOOKUP(A239,[1]HDLAB!$D$1:$BI$65536,58,0)</f>
        <v>0.78</v>
      </c>
      <c r="AI239" s="2">
        <f>VLOOKUP(A239,[2]HDLAB!$D$3:$BK$264,60,0)</f>
        <v>1.53</v>
      </c>
      <c r="AJ239" s="5">
        <f>VLOOKUP(A239,[2]HDLAB!$D$1:$CA$65536,76,0)</f>
        <v>1.8596832221568382</v>
      </c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>
        <v>1.67</v>
      </c>
      <c r="AW239" s="2"/>
      <c r="AZ239">
        <v>0</v>
      </c>
      <c r="BA239">
        <v>25</v>
      </c>
      <c r="BB239" s="6">
        <f t="shared" si="14"/>
        <v>5.4079696394686794E-2</v>
      </c>
      <c r="BC239" s="7">
        <f t="shared" si="15"/>
        <v>11.713499999999977</v>
      </c>
    </row>
    <row r="240" spans="1:55" customFormat="1">
      <c r="A240" t="s">
        <v>293</v>
      </c>
      <c r="B240" s="2">
        <v>1120406</v>
      </c>
      <c r="C240" s="2">
        <v>6.19</v>
      </c>
      <c r="D240" s="2">
        <v>3.4</v>
      </c>
      <c r="E240" s="2">
        <v>10.199999999999999</v>
      </c>
      <c r="F240" s="2">
        <v>31.2</v>
      </c>
      <c r="G240" s="2">
        <v>91.8</v>
      </c>
      <c r="H240" s="2">
        <v>267</v>
      </c>
      <c r="I240" s="2"/>
      <c r="J240" s="2">
        <v>4.0999999999999996</v>
      </c>
      <c r="K240" s="2">
        <v>12</v>
      </c>
      <c r="L240" s="2">
        <v>11</v>
      </c>
      <c r="M240" s="2">
        <v>98</v>
      </c>
      <c r="N240" s="2">
        <v>0.8</v>
      </c>
      <c r="O240" s="2"/>
      <c r="P240" s="2"/>
      <c r="Q240" s="2"/>
      <c r="R240" s="2">
        <v>79.900000000000006</v>
      </c>
      <c r="S240" s="2">
        <v>77</v>
      </c>
      <c r="T240" s="4">
        <f t="shared" si="12"/>
        <v>2.9000000000000057</v>
      </c>
      <c r="U240" s="2">
        <v>240</v>
      </c>
      <c r="V240" s="2">
        <v>48</v>
      </c>
      <c r="W240" s="2">
        <v>13</v>
      </c>
      <c r="X240" s="2"/>
      <c r="Y240" s="2">
        <v>2640</v>
      </c>
      <c r="Z240" s="2">
        <v>13.27</v>
      </c>
      <c r="AA240" s="2">
        <v>5.7</v>
      </c>
      <c r="AB240" s="2">
        <v>144</v>
      </c>
      <c r="AC240" s="2">
        <v>4.7</v>
      </c>
      <c r="AD240" s="2"/>
      <c r="AE240" s="2">
        <v>10</v>
      </c>
      <c r="AF240">
        <f t="shared" si="13"/>
        <v>53</v>
      </c>
      <c r="AG240" s="2">
        <v>5.3</v>
      </c>
      <c r="AH240" s="2">
        <f>VLOOKUP(A240,[1]HDLAB!$D$1:$BI$65536,58,0)</f>
        <v>0.73</v>
      </c>
      <c r="AI240" s="2">
        <f>VLOOKUP(A240,[2]HDLAB!$D$3:$BK$264,60,0)</f>
        <v>1.31</v>
      </c>
      <c r="AJ240" s="5">
        <f>VLOOKUP(A240,[2]HDLAB!$D$1:$CA$65536,76,0)</f>
        <v>1.5469379134556136</v>
      </c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>
        <v>1.33</v>
      </c>
      <c r="AW240" s="2"/>
      <c r="AZ240">
        <v>2</v>
      </c>
      <c r="BA240">
        <v>0</v>
      </c>
      <c r="BB240" s="6">
        <f t="shared" si="14"/>
        <v>3.7662337662337737E-2</v>
      </c>
      <c r="BC240" s="7">
        <f t="shared" si="15"/>
        <v>12.528000000000025</v>
      </c>
    </row>
    <row r="241" spans="1:55" customFormat="1">
      <c r="A241" t="s">
        <v>294</v>
      </c>
      <c r="B241" s="2">
        <v>1120403</v>
      </c>
      <c r="C241" s="2">
        <v>6.43</v>
      </c>
      <c r="D241" s="2">
        <v>3.42</v>
      </c>
      <c r="E241" s="2">
        <v>10</v>
      </c>
      <c r="F241" s="2">
        <v>31.1</v>
      </c>
      <c r="G241" s="2">
        <v>90.9</v>
      </c>
      <c r="H241" s="2">
        <v>206</v>
      </c>
      <c r="I241" s="2"/>
      <c r="J241" s="2">
        <v>3.5</v>
      </c>
      <c r="K241" s="2">
        <v>24</v>
      </c>
      <c r="L241" s="2">
        <v>14</v>
      </c>
      <c r="M241" s="2">
        <v>73</v>
      </c>
      <c r="N241" s="2">
        <v>0.5</v>
      </c>
      <c r="O241" s="2"/>
      <c r="P241" s="2"/>
      <c r="Q241" s="2">
        <v>113</v>
      </c>
      <c r="R241" s="2">
        <v>63.4</v>
      </c>
      <c r="S241" s="2">
        <v>61.3</v>
      </c>
      <c r="T241" s="4">
        <f t="shared" si="12"/>
        <v>2.1000000000000014</v>
      </c>
      <c r="U241" s="2">
        <v>240</v>
      </c>
      <c r="V241" s="2">
        <v>81</v>
      </c>
      <c r="W241" s="2">
        <v>17</v>
      </c>
      <c r="X241" s="2"/>
      <c r="Y241" s="2">
        <v>2640</v>
      </c>
      <c r="Z241" s="2">
        <v>8.49</v>
      </c>
      <c r="AA241" s="2">
        <v>8.8000000000000007</v>
      </c>
      <c r="AB241" s="2">
        <v>137</v>
      </c>
      <c r="AC241" s="2">
        <v>4.2</v>
      </c>
      <c r="AD241" s="2"/>
      <c r="AE241" s="2">
        <v>10.3</v>
      </c>
      <c r="AF241">
        <f t="shared" si="13"/>
        <v>52.53</v>
      </c>
      <c r="AG241" s="2">
        <v>5.0999999999999996</v>
      </c>
      <c r="AH241" s="2">
        <f>VLOOKUP(A241,[1]HDLAB!$D$1:$BI$65536,58,0)</f>
        <v>0.79</v>
      </c>
      <c r="AI241" s="2">
        <f>VLOOKUP(A241,[2]HDLAB!$D$3:$BK$264,60,0)</f>
        <v>1.56</v>
      </c>
      <c r="AJ241" s="5">
        <f>VLOOKUP(A241,[2]HDLAB!$D$1:$CA$65536,76,0)</f>
        <v>1.8385318992850386</v>
      </c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>
        <v>1.51</v>
      </c>
      <c r="AW241" s="2"/>
      <c r="AZ241">
        <v>0</v>
      </c>
      <c r="BA241">
        <v>25</v>
      </c>
      <c r="BB241" s="6">
        <f t="shared" si="14"/>
        <v>3.4257748776508994E-2</v>
      </c>
      <c r="BC241" s="7">
        <f t="shared" si="15"/>
        <v>8.6310000000000056</v>
      </c>
    </row>
    <row r="242" spans="1:55" customFormat="1">
      <c r="A242" t="s">
        <v>295</v>
      </c>
      <c r="B242" s="2">
        <v>1120405</v>
      </c>
      <c r="C242" s="2">
        <v>3.98</v>
      </c>
      <c r="D242" s="2">
        <v>3.2</v>
      </c>
      <c r="E242" s="2">
        <v>9.4</v>
      </c>
      <c r="F242" s="2">
        <v>28.8</v>
      </c>
      <c r="G242" s="2">
        <v>90</v>
      </c>
      <c r="H242" s="2">
        <v>140</v>
      </c>
      <c r="I242" s="2"/>
      <c r="J242" s="2">
        <v>3.8</v>
      </c>
      <c r="K242" s="2">
        <v>15</v>
      </c>
      <c r="L242" s="2">
        <v>17</v>
      </c>
      <c r="M242" s="2">
        <v>41</v>
      </c>
      <c r="N242" s="2">
        <v>0.6</v>
      </c>
      <c r="O242" s="2"/>
      <c r="P242" s="2"/>
      <c r="Q242" s="2"/>
      <c r="R242" s="2">
        <v>58.45</v>
      </c>
      <c r="S242" s="2">
        <v>56.45</v>
      </c>
      <c r="T242" s="4">
        <f t="shared" si="12"/>
        <v>2</v>
      </c>
      <c r="U242" s="2">
        <v>240</v>
      </c>
      <c r="V242" s="2">
        <v>67</v>
      </c>
      <c r="W242" s="2">
        <v>12</v>
      </c>
      <c r="X242" s="2"/>
      <c r="Y242" s="2">
        <v>2640</v>
      </c>
      <c r="Z242" s="2">
        <v>7.86</v>
      </c>
      <c r="AA242" s="2">
        <v>6.5</v>
      </c>
      <c r="AB242" s="2">
        <v>142</v>
      </c>
      <c r="AC242" s="2">
        <v>3.4</v>
      </c>
      <c r="AD242" s="2"/>
      <c r="AE242" s="2">
        <v>7.8</v>
      </c>
      <c r="AF242">
        <f t="shared" si="13"/>
        <v>47.58</v>
      </c>
      <c r="AG242" s="2">
        <v>6.1</v>
      </c>
      <c r="AH242" s="2">
        <f>VLOOKUP(A242,[1]HDLAB!$D$1:$BI$65536,58,0)</f>
        <v>0.82</v>
      </c>
      <c r="AI242" s="2">
        <f>VLOOKUP(A242,[2]HDLAB!$D$3:$BK$264,60,0)</f>
        <v>1.72</v>
      </c>
      <c r="AJ242" s="5">
        <f>VLOOKUP(A242,[2]HDLAB!$D$1:$CA$65536,76,0)</f>
        <v>2.0361209576257795</v>
      </c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>
        <v>1.73</v>
      </c>
      <c r="AW242" s="2"/>
      <c r="AZ242">
        <v>0</v>
      </c>
      <c r="BA242">
        <v>50</v>
      </c>
      <c r="BB242" s="6">
        <f t="shared" si="14"/>
        <v>3.5429583702391493E-2</v>
      </c>
      <c r="BC242" s="7">
        <f t="shared" si="15"/>
        <v>8.52</v>
      </c>
    </row>
    <row r="243" spans="1:55" customFormat="1">
      <c r="A243" t="s">
        <v>296</v>
      </c>
      <c r="B243" s="2">
        <v>1120405</v>
      </c>
      <c r="C243" s="2">
        <v>5.38</v>
      </c>
      <c r="D243" s="2">
        <v>3.62</v>
      </c>
      <c r="E243" s="2">
        <v>11.2</v>
      </c>
      <c r="F243" s="2">
        <v>33.5</v>
      </c>
      <c r="G243" s="2">
        <v>92.5</v>
      </c>
      <c r="H243" s="2">
        <v>167</v>
      </c>
      <c r="I243" s="2"/>
      <c r="J243" s="2">
        <v>4.5</v>
      </c>
      <c r="K243" s="2">
        <v>10</v>
      </c>
      <c r="L243" s="2">
        <v>6</v>
      </c>
      <c r="M243" s="2">
        <v>170</v>
      </c>
      <c r="N243" s="2">
        <v>0.6</v>
      </c>
      <c r="O243" s="2"/>
      <c r="P243" s="2"/>
      <c r="Q243" s="2"/>
      <c r="R243" s="2">
        <v>37.5</v>
      </c>
      <c r="S243" s="2">
        <v>37.5</v>
      </c>
      <c r="T243" s="4">
        <f t="shared" si="12"/>
        <v>0</v>
      </c>
      <c r="U243" s="2">
        <v>210</v>
      </c>
      <c r="V243" s="2">
        <v>81</v>
      </c>
      <c r="W243" s="2">
        <v>14</v>
      </c>
      <c r="X243" s="2"/>
      <c r="Y243" s="2">
        <v>5520</v>
      </c>
      <c r="Z243" s="2">
        <v>8.6999999999999993</v>
      </c>
      <c r="AA243" s="2">
        <v>8.6999999999999993</v>
      </c>
      <c r="AB243" s="2">
        <v>136</v>
      </c>
      <c r="AC243" s="2">
        <v>3.3</v>
      </c>
      <c r="AD243" s="2"/>
      <c r="AE243" s="2">
        <v>6.7</v>
      </c>
      <c r="AF243">
        <f t="shared" si="13"/>
        <v>30.150000000000002</v>
      </c>
      <c r="AG243" s="2">
        <v>4.5</v>
      </c>
      <c r="AH243" s="2">
        <f>VLOOKUP(A243,[1]HDLAB!$D$1:$BI$65536,58,0)</f>
        <v>0.83</v>
      </c>
      <c r="AI243" s="2">
        <f>VLOOKUP(A243,[2]HDLAB!$D$3:$BK$264,60,0)</f>
        <v>1.76</v>
      </c>
      <c r="AJ243" s="5">
        <f>VLOOKUP(A243,[2]HDLAB!$D$1:$CA$65536,76,0)</f>
        <v>1.9321290035572343</v>
      </c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>
        <v>1.1100000000000001</v>
      </c>
      <c r="AW243" s="2"/>
      <c r="AZ243">
        <v>1.5</v>
      </c>
      <c r="BA243">
        <v>50</v>
      </c>
      <c r="BB243" s="6">
        <f t="shared" si="14"/>
        <v>0</v>
      </c>
      <c r="BC243" s="7">
        <f t="shared" si="15"/>
        <v>0</v>
      </c>
    </row>
    <row r="244" spans="1:55" customFormat="1">
      <c r="A244" t="s">
        <v>297</v>
      </c>
      <c r="B244">
        <v>1120405</v>
      </c>
      <c r="C244">
        <v>6.09</v>
      </c>
      <c r="D244">
        <v>4.0999999999999996</v>
      </c>
      <c r="E244">
        <v>12.7</v>
      </c>
      <c r="F244">
        <v>37.4</v>
      </c>
      <c r="G244">
        <v>91.2</v>
      </c>
      <c r="H244">
        <v>146</v>
      </c>
      <c r="J244">
        <v>4.3</v>
      </c>
      <c r="K244">
        <v>16</v>
      </c>
      <c r="L244">
        <v>15</v>
      </c>
      <c r="M244">
        <v>53</v>
      </c>
      <c r="N244">
        <v>0.6</v>
      </c>
      <c r="Q244" s="2"/>
      <c r="R244">
        <v>56.5</v>
      </c>
      <c r="S244">
        <v>54.25</v>
      </c>
      <c r="T244" s="4">
        <f t="shared" si="12"/>
        <v>2.25</v>
      </c>
      <c r="U244">
        <v>240</v>
      </c>
      <c r="V244">
        <v>68</v>
      </c>
      <c r="W244">
        <v>15</v>
      </c>
      <c r="Y244">
        <v>2640</v>
      </c>
      <c r="Z244">
        <v>9.7100000000000009</v>
      </c>
      <c r="AA244">
        <v>7</v>
      </c>
      <c r="AB244">
        <v>137</v>
      </c>
      <c r="AC244">
        <v>4.5999999999999996</v>
      </c>
      <c r="AE244">
        <v>9.4</v>
      </c>
      <c r="AF244">
        <f t="shared" si="13"/>
        <v>27.26</v>
      </c>
      <c r="AG244">
        <v>2.9</v>
      </c>
      <c r="AH244" s="2">
        <f>VLOOKUP(A244,[1]HDLAB!$D$1:$BI$65536,58,0)</f>
        <v>0.78</v>
      </c>
      <c r="AI244" s="2">
        <f>VLOOKUP(A244,[2]HDLAB!$D$3:$BK$264,60,0)</f>
        <v>1.51</v>
      </c>
      <c r="AJ244" s="5">
        <f>VLOOKUP(A244,[2]HDLAB!$D$1:$CA$65536,76,0)</f>
        <v>1.8020670345151004</v>
      </c>
      <c r="AV244" s="2">
        <v>1.53</v>
      </c>
      <c r="AZ244">
        <v>1.5</v>
      </c>
      <c r="BA244">
        <v>25</v>
      </c>
      <c r="BB244" s="6">
        <f t="shared" si="14"/>
        <v>4.1474654377880185E-2</v>
      </c>
      <c r="BC244" s="7">
        <f t="shared" si="15"/>
        <v>9.2475000000000005</v>
      </c>
    </row>
    <row r="245" spans="1:55" customFormat="1">
      <c r="A245" t="s">
        <v>298</v>
      </c>
      <c r="B245">
        <v>1120405</v>
      </c>
      <c r="C245">
        <v>10.61</v>
      </c>
      <c r="D245">
        <v>3.91</v>
      </c>
      <c r="E245">
        <v>11.3</v>
      </c>
      <c r="F245">
        <v>34.799999999999997</v>
      </c>
      <c r="G245">
        <v>89</v>
      </c>
      <c r="H245">
        <v>276</v>
      </c>
      <c r="J245">
        <v>3.9</v>
      </c>
      <c r="K245">
        <v>20</v>
      </c>
      <c r="L245">
        <v>25</v>
      </c>
      <c r="M245">
        <v>62</v>
      </c>
      <c r="N245">
        <v>0.8</v>
      </c>
      <c r="Q245" s="2"/>
      <c r="R245">
        <v>97.1</v>
      </c>
      <c r="S245">
        <v>93.5</v>
      </c>
      <c r="T245" s="4">
        <f t="shared" si="12"/>
        <v>3.5999999999999943</v>
      </c>
      <c r="U245">
        <v>240</v>
      </c>
      <c r="V245">
        <v>82</v>
      </c>
      <c r="W245">
        <v>26</v>
      </c>
      <c r="Y245">
        <v>2640</v>
      </c>
      <c r="Z245">
        <v>13.54</v>
      </c>
      <c r="AA245">
        <v>9.1</v>
      </c>
      <c r="AB245">
        <v>139</v>
      </c>
      <c r="AC245">
        <v>4.9000000000000004</v>
      </c>
      <c r="AE245">
        <v>9.3000000000000007</v>
      </c>
      <c r="AF245">
        <f t="shared" si="13"/>
        <v>59.52000000000001</v>
      </c>
      <c r="AG245">
        <v>6.4</v>
      </c>
      <c r="AH245" s="2">
        <f>VLOOKUP(A245,[1]HDLAB!$D$1:$BI$65536,58,0)</f>
        <v>0.68</v>
      </c>
      <c r="AI245" s="2">
        <f>VLOOKUP(A245,[2]HDLAB!$D$3:$BK$264,60,0)</f>
        <v>1.1499999999999999</v>
      </c>
      <c r="AJ245" s="5">
        <f>VLOOKUP(A245,[2]HDLAB!$D$1:$CA$65536,76,0)</f>
        <v>1.3662915104246844</v>
      </c>
      <c r="AV245" s="2">
        <v>1.28</v>
      </c>
      <c r="AZ245">
        <v>0</v>
      </c>
      <c r="BA245">
        <v>50</v>
      </c>
      <c r="BB245" s="6">
        <f t="shared" si="14"/>
        <v>3.8502673796791384E-2</v>
      </c>
      <c r="BC245" s="7">
        <f t="shared" si="15"/>
        <v>15.011999999999976</v>
      </c>
    </row>
    <row r="246" spans="1:55" customFormat="1">
      <c r="A246" t="s">
        <v>299</v>
      </c>
      <c r="B246">
        <v>1120405</v>
      </c>
      <c r="C246">
        <v>6.88</v>
      </c>
      <c r="D246">
        <v>3.82</v>
      </c>
      <c r="E246">
        <v>11.5</v>
      </c>
      <c r="F246">
        <v>34.1</v>
      </c>
      <c r="G246">
        <v>89.3</v>
      </c>
      <c r="H246">
        <v>188</v>
      </c>
      <c r="J246">
        <v>4.0999999999999996</v>
      </c>
      <c r="K246">
        <v>10</v>
      </c>
      <c r="L246">
        <v>18</v>
      </c>
      <c r="M246">
        <v>49</v>
      </c>
      <c r="N246">
        <v>0.6</v>
      </c>
      <c r="Q246" s="2"/>
      <c r="R246">
        <v>69</v>
      </c>
      <c r="S246">
        <v>66.099999999999994</v>
      </c>
      <c r="T246" s="4">
        <f t="shared" si="12"/>
        <v>2.9000000000000057</v>
      </c>
      <c r="U246">
        <v>240</v>
      </c>
      <c r="V246">
        <v>64</v>
      </c>
      <c r="W246">
        <v>19</v>
      </c>
      <c r="Y246">
        <v>2640</v>
      </c>
      <c r="Z246">
        <v>13.92</v>
      </c>
      <c r="AA246">
        <v>6.4</v>
      </c>
      <c r="AB246">
        <v>139</v>
      </c>
      <c r="AC246">
        <v>4.4000000000000004</v>
      </c>
      <c r="AE246">
        <v>9.8000000000000007</v>
      </c>
      <c r="AF246">
        <f t="shared" si="13"/>
        <v>36.260000000000005</v>
      </c>
      <c r="AG246">
        <v>3.7</v>
      </c>
      <c r="AH246" s="2">
        <f>VLOOKUP(A246,[1]HDLAB!$D$1:$BI$65536,58,0)</f>
        <v>0.7</v>
      </c>
      <c r="AI246" s="2">
        <f>VLOOKUP(A246,[2]HDLAB!$D$3:$BK$264,60,0)</f>
        <v>1.21</v>
      </c>
      <c r="AJ246" s="5">
        <f>VLOOKUP(A246,[2]HDLAB!$D$1:$CA$65536,76,0)</f>
        <v>1.4584022359186364</v>
      </c>
      <c r="AV246" s="2">
        <v>1.3</v>
      </c>
      <c r="AZ246">
        <v>1.5</v>
      </c>
      <c r="BA246">
        <v>25</v>
      </c>
      <c r="BB246" s="6">
        <f t="shared" si="14"/>
        <v>4.3872919818456972E-2</v>
      </c>
      <c r="BC246" s="7">
        <f t="shared" si="15"/>
        <v>12.093000000000025</v>
      </c>
    </row>
    <row r="247" spans="1:55" customFormat="1">
      <c r="A247" t="s">
        <v>300</v>
      </c>
      <c r="B247">
        <v>1120405</v>
      </c>
      <c r="C247">
        <v>5.74</v>
      </c>
      <c r="D247">
        <v>2.92</v>
      </c>
      <c r="E247">
        <v>9.4</v>
      </c>
      <c r="F247">
        <v>27.6</v>
      </c>
      <c r="G247">
        <v>94.5</v>
      </c>
      <c r="H247">
        <v>260</v>
      </c>
      <c r="J247">
        <v>3.5</v>
      </c>
      <c r="K247">
        <v>17</v>
      </c>
      <c r="L247">
        <v>9</v>
      </c>
      <c r="M247">
        <v>36</v>
      </c>
      <c r="N247">
        <v>0.5</v>
      </c>
      <c r="Q247" s="2">
        <v>152</v>
      </c>
      <c r="R247">
        <v>60.3</v>
      </c>
      <c r="S247">
        <v>57.05</v>
      </c>
      <c r="T247" s="4">
        <f t="shared" si="12"/>
        <v>3.25</v>
      </c>
      <c r="U247">
        <v>240</v>
      </c>
      <c r="V247">
        <v>95</v>
      </c>
      <c r="W247">
        <v>26</v>
      </c>
      <c r="Y247">
        <v>5520</v>
      </c>
      <c r="Z247">
        <v>4.2699999999999996</v>
      </c>
      <c r="AA247">
        <v>3.9</v>
      </c>
      <c r="AB247">
        <v>129</v>
      </c>
      <c r="AC247">
        <v>3.6</v>
      </c>
      <c r="AE247">
        <v>8.6</v>
      </c>
      <c r="AF247">
        <f t="shared" si="13"/>
        <v>26.66</v>
      </c>
      <c r="AG247">
        <v>3.1</v>
      </c>
      <c r="AH247" s="2">
        <f>VLOOKUP(A247,[1]HDLAB!$D$1:$BI$65536,58,0)</f>
        <v>0.73</v>
      </c>
      <c r="AI247" s="2">
        <f>VLOOKUP(A247,[2]HDLAB!$D$3:$BK$264,60,0)</f>
        <v>1.3</v>
      </c>
      <c r="AJ247" s="5">
        <f>VLOOKUP(A247,[2]HDLAB!$D$1:$CA$65536,76,0)</f>
        <v>1.5934246716875302</v>
      </c>
      <c r="AV247" s="2">
        <v>1.1299999999999999</v>
      </c>
      <c r="AZ247">
        <v>0</v>
      </c>
      <c r="BA247">
        <v>100</v>
      </c>
      <c r="BB247" s="6">
        <f t="shared" si="14"/>
        <v>5.696757230499562E-2</v>
      </c>
      <c r="BC247" s="7">
        <f t="shared" si="15"/>
        <v>12.577500000000001</v>
      </c>
    </row>
    <row r="248" spans="1:55" customFormat="1">
      <c r="A248" t="s">
        <v>301</v>
      </c>
      <c r="B248">
        <v>1120405</v>
      </c>
      <c r="C248">
        <v>6.59</v>
      </c>
      <c r="D248">
        <v>3.59</v>
      </c>
      <c r="E248">
        <v>11.6</v>
      </c>
      <c r="F248">
        <v>33.700000000000003</v>
      </c>
      <c r="G248">
        <v>93.9</v>
      </c>
      <c r="H248">
        <v>248</v>
      </c>
      <c r="J248">
        <v>3.8</v>
      </c>
      <c r="K248">
        <v>15</v>
      </c>
      <c r="L248">
        <v>13</v>
      </c>
      <c r="M248">
        <v>32</v>
      </c>
      <c r="N248">
        <v>0.4</v>
      </c>
      <c r="Q248" s="2">
        <v>215</v>
      </c>
      <c r="R248">
        <v>61.2</v>
      </c>
      <c r="S248">
        <v>58.8</v>
      </c>
      <c r="T248" s="4">
        <f t="shared" si="12"/>
        <v>2.4000000000000057</v>
      </c>
      <c r="U248">
        <v>230</v>
      </c>
      <c r="V248">
        <v>71</v>
      </c>
      <c r="W248">
        <v>13</v>
      </c>
      <c r="Y248">
        <v>2640</v>
      </c>
      <c r="Z248">
        <v>9.68</v>
      </c>
      <c r="AA248">
        <v>7.4</v>
      </c>
      <c r="AB248">
        <v>132</v>
      </c>
      <c r="AC248">
        <v>4.5999999999999996</v>
      </c>
      <c r="AE248">
        <v>9.6</v>
      </c>
      <c r="AF248">
        <f t="shared" si="13"/>
        <v>34.56</v>
      </c>
      <c r="AG248">
        <v>3.6</v>
      </c>
      <c r="AH248" s="2">
        <f>VLOOKUP(A248,[1]HDLAB!$D$1:$BI$65536,58,0)</f>
        <v>0.82</v>
      </c>
      <c r="AI248" s="2">
        <f>VLOOKUP(A248,[2]HDLAB!$D$3:$BK$264,60,0)</f>
        <v>1.7</v>
      </c>
      <c r="AJ248" s="5">
        <f>VLOOKUP(A248,[2]HDLAB!$D$1:$CA$65536,76,0)</f>
        <v>2.0179706151026795</v>
      </c>
      <c r="AV248" s="2">
        <v>1.41</v>
      </c>
      <c r="AZ248">
        <v>0</v>
      </c>
      <c r="BA248">
        <v>25</v>
      </c>
      <c r="BB248" s="6">
        <f t="shared" si="14"/>
        <v>4.0816326530612346E-2</v>
      </c>
      <c r="BC248" s="7">
        <f t="shared" si="15"/>
        <v>9.5040000000000227</v>
      </c>
    </row>
    <row r="249" spans="1:55" customFormat="1">
      <c r="A249" t="s">
        <v>302</v>
      </c>
      <c r="B249">
        <v>1120406</v>
      </c>
      <c r="C249">
        <v>4.42</v>
      </c>
      <c r="D249">
        <v>4.7</v>
      </c>
      <c r="E249">
        <v>9.6999999999999993</v>
      </c>
      <c r="F249">
        <v>32.1</v>
      </c>
      <c r="G249">
        <v>68.3</v>
      </c>
      <c r="H249">
        <v>163</v>
      </c>
      <c r="J249">
        <v>3.6</v>
      </c>
      <c r="K249">
        <v>11</v>
      </c>
      <c r="L249">
        <v>7</v>
      </c>
      <c r="M249">
        <v>53</v>
      </c>
      <c r="N249">
        <v>0.5</v>
      </c>
      <c r="Q249" s="2">
        <v>114</v>
      </c>
      <c r="R249">
        <v>72.5</v>
      </c>
      <c r="S249">
        <v>69.7</v>
      </c>
      <c r="T249" s="4">
        <f t="shared" si="12"/>
        <v>2.7999999999999972</v>
      </c>
      <c r="U249">
        <v>240</v>
      </c>
      <c r="V249">
        <v>49</v>
      </c>
      <c r="W249">
        <v>12</v>
      </c>
      <c r="Y249">
        <v>2640</v>
      </c>
      <c r="Z249">
        <v>6.76</v>
      </c>
      <c r="AA249">
        <v>5.3</v>
      </c>
      <c r="AB249">
        <v>133</v>
      </c>
      <c r="AC249">
        <v>5.0999999999999996</v>
      </c>
      <c r="AE249">
        <v>8.4</v>
      </c>
      <c r="AF249">
        <f t="shared" si="13"/>
        <v>48.72</v>
      </c>
      <c r="AG249">
        <v>5.8</v>
      </c>
      <c r="AH249" s="2">
        <f>VLOOKUP(A249,[1]HDLAB!$D$1:$BI$65536,58,0)</f>
        <v>0.76</v>
      </c>
      <c r="AI249" s="2">
        <f>VLOOKUP(A249,[2]HDLAB!$D$3:$BK$264,60,0)</f>
        <v>1.41</v>
      </c>
      <c r="AJ249" s="5">
        <f>VLOOKUP(A249,[2]HDLAB!$D$1:$CA$65536,76,0)</f>
        <v>1.67319767312719</v>
      </c>
      <c r="AV249" s="2">
        <v>1.37</v>
      </c>
      <c r="AZ249">
        <v>0</v>
      </c>
      <c r="BA249">
        <v>50</v>
      </c>
      <c r="BB249" s="6">
        <f t="shared" si="14"/>
        <v>4.0172166427546584E-2</v>
      </c>
      <c r="BC249" s="7">
        <f t="shared" si="15"/>
        <v>11.17199999999999</v>
      </c>
    </row>
    <row r="250" spans="1:55" customFormat="1">
      <c r="A250" t="s">
        <v>303</v>
      </c>
      <c r="B250">
        <v>1120406</v>
      </c>
      <c r="C250">
        <v>6.92</v>
      </c>
      <c r="D250">
        <v>3.92</v>
      </c>
      <c r="E250">
        <v>11.8</v>
      </c>
      <c r="F250">
        <v>34.4</v>
      </c>
      <c r="G250">
        <v>87.8</v>
      </c>
      <c r="H250">
        <v>166</v>
      </c>
      <c r="J250">
        <v>4.3</v>
      </c>
      <c r="K250">
        <v>8</v>
      </c>
      <c r="L250">
        <v>6</v>
      </c>
      <c r="M250">
        <v>86</v>
      </c>
      <c r="N250">
        <v>0.5</v>
      </c>
      <c r="Q250" s="2">
        <v>103</v>
      </c>
      <c r="R250">
        <v>70</v>
      </c>
      <c r="S250">
        <v>68.400000000000006</v>
      </c>
      <c r="T250" s="4">
        <f t="shared" si="12"/>
        <v>1.5999999999999943</v>
      </c>
      <c r="U250">
        <v>210</v>
      </c>
      <c r="V250">
        <v>91</v>
      </c>
      <c r="W250">
        <v>31</v>
      </c>
      <c r="Y250">
        <v>2640</v>
      </c>
      <c r="Z250">
        <v>10.91</v>
      </c>
      <c r="AA250">
        <v>8.4</v>
      </c>
      <c r="AB250">
        <v>137</v>
      </c>
      <c r="AC250">
        <v>4.5999999999999996</v>
      </c>
      <c r="AE250">
        <v>8.1</v>
      </c>
      <c r="AF250">
        <f t="shared" si="13"/>
        <v>45.359999999999992</v>
      </c>
      <c r="AG250">
        <v>5.6</v>
      </c>
      <c r="AH250" s="2">
        <f>VLOOKUP(A250,[1]HDLAB!$D$1:$BI$65536,58,0)</f>
        <v>0.66</v>
      </c>
      <c r="AI250" s="2">
        <f>VLOOKUP(A250,[2]HDLAB!$D$3:$BK$264,60,0)</f>
        <v>1.08</v>
      </c>
      <c r="AJ250" s="5">
        <f>VLOOKUP(A250,[2]HDLAB!$D$1:$CA$65536,76,0)</f>
        <v>1.2283180626910151</v>
      </c>
      <c r="AV250" s="2">
        <v>1.07</v>
      </c>
      <c r="AZ250">
        <v>0.5</v>
      </c>
      <c r="BA250">
        <v>12.5</v>
      </c>
      <c r="BB250" s="6">
        <f t="shared" si="14"/>
        <v>2.3391812865496991E-2</v>
      </c>
      <c r="BC250" s="7">
        <f t="shared" si="15"/>
        <v>6.5759999999999765</v>
      </c>
    </row>
    <row r="251" spans="1:55" customFormat="1">
      <c r="A251" t="s">
        <v>304</v>
      </c>
      <c r="B251">
        <v>1120405</v>
      </c>
      <c r="C251">
        <v>8.7799999999999994</v>
      </c>
      <c r="D251">
        <v>5.08</v>
      </c>
      <c r="E251">
        <v>10.5</v>
      </c>
      <c r="F251">
        <v>33.6</v>
      </c>
      <c r="G251">
        <v>66.099999999999994</v>
      </c>
      <c r="H251">
        <v>278</v>
      </c>
      <c r="J251">
        <v>3.7</v>
      </c>
      <c r="K251">
        <v>9</v>
      </c>
      <c r="L251">
        <v>7</v>
      </c>
      <c r="M251">
        <v>51</v>
      </c>
      <c r="N251">
        <v>0.7</v>
      </c>
      <c r="Q251" s="2">
        <v>147</v>
      </c>
      <c r="R251">
        <v>102.2</v>
      </c>
      <c r="S251">
        <v>98.4</v>
      </c>
      <c r="T251" s="4">
        <f t="shared" si="12"/>
        <v>3.7999999999999972</v>
      </c>
      <c r="U251">
        <v>240</v>
      </c>
      <c r="V251">
        <v>82</v>
      </c>
      <c r="W251">
        <v>25</v>
      </c>
      <c r="Y251">
        <v>2640</v>
      </c>
      <c r="Z251">
        <v>10.35</v>
      </c>
      <c r="AA251">
        <v>7.6</v>
      </c>
      <c r="AB251">
        <v>135</v>
      </c>
      <c r="AC251">
        <v>4.5999999999999996</v>
      </c>
      <c r="AE251">
        <v>9.9</v>
      </c>
      <c r="AF251">
        <f t="shared" si="13"/>
        <v>62.37</v>
      </c>
      <c r="AG251">
        <v>6.3</v>
      </c>
      <c r="AH251" s="2">
        <f>VLOOKUP(A251,[1]HDLAB!$D$1:$BI$65536,58,0)</f>
        <v>0.7</v>
      </c>
      <c r="AI251" s="2">
        <f>VLOOKUP(A251,[2]HDLAB!$D$3:$BK$264,60,0)</f>
        <v>1.19</v>
      </c>
      <c r="AJ251" s="5">
        <f>VLOOKUP(A251,[2]HDLAB!$D$1:$CA$65536,76,0)</f>
        <v>1.4119937258282071</v>
      </c>
      <c r="AV251" s="2">
        <v>1.18</v>
      </c>
      <c r="AZ251">
        <v>0</v>
      </c>
      <c r="BA251">
        <v>50</v>
      </c>
      <c r="BB251" s="6">
        <f t="shared" si="14"/>
        <v>3.8617886178861756E-2</v>
      </c>
      <c r="BC251" s="7">
        <f t="shared" si="15"/>
        <v>15.389999999999992</v>
      </c>
    </row>
    <row r="252" spans="1:55" customFormat="1">
      <c r="A252" t="s">
        <v>305</v>
      </c>
      <c r="B252">
        <v>1120405</v>
      </c>
      <c r="C252">
        <v>6.49</v>
      </c>
      <c r="D252">
        <v>4</v>
      </c>
      <c r="E252">
        <v>12</v>
      </c>
      <c r="F252">
        <v>35.9</v>
      </c>
      <c r="G252">
        <v>89.8</v>
      </c>
      <c r="H252">
        <v>209</v>
      </c>
      <c r="J252">
        <v>3.6</v>
      </c>
      <c r="K252">
        <v>15</v>
      </c>
      <c r="L252">
        <v>12</v>
      </c>
      <c r="M252">
        <v>97</v>
      </c>
      <c r="N252">
        <v>0.9</v>
      </c>
      <c r="Q252" s="2">
        <v>219</v>
      </c>
      <c r="R252">
        <v>60.55</v>
      </c>
      <c r="S252">
        <v>58.65</v>
      </c>
      <c r="T252" s="4">
        <f t="shared" si="12"/>
        <v>1.8999999999999986</v>
      </c>
      <c r="U252">
        <v>240</v>
      </c>
      <c r="V252">
        <v>73</v>
      </c>
      <c r="W252">
        <v>20</v>
      </c>
      <c r="Y252">
        <v>2640</v>
      </c>
      <c r="Z252">
        <v>6.72</v>
      </c>
      <c r="AA252">
        <v>5.7</v>
      </c>
      <c r="AB252">
        <v>135</v>
      </c>
      <c r="AC252">
        <v>4</v>
      </c>
      <c r="AE252">
        <v>8.1</v>
      </c>
      <c r="AF252">
        <f t="shared" si="13"/>
        <v>32.4</v>
      </c>
      <c r="AG252">
        <v>4</v>
      </c>
      <c r="AH252" s="2">
        <f>VLOOKUP(A252,[1]HDLAB!$D$1:$BI$65536,58,0)</f>
        <v>0.73</v>
      </c>
      <c r="AI252" s="2">
        <f>VLOOKUP(A252,[2]HDLAB!$D$3:$BK$264,60,0)</f>
        <v>1.29</v>
      </c>
      <c r="AJ252" s="5">
        <f>VLOOKUP(A252,[2]HDLAB!$D$1:$CA$65536,76,0)</f>
        <v>1.5174487964890147</v>
      </c>
      <c r="AV252" s="2">
        <v>1.31</v>
      </c>
      <c r="AZ252">
        <v>0</v>
      </c>
      <c r="BA252">
        <v>25</v>
      </c>
      <c r="BB252" s="6">
        <f t="shared" si="14"/>
        <v>3.2395566922421119E-2</v>
      </c>
      <c r="BC252" s="7">
        <f t="shared" si="15"/>
        <v>7.6949999999999958</v>
      </c>
    </row>
    <row r="253" spans="1:55" customFormat="1">
      <c r="A253" t="s">
        <v>306</v>
      </c>
      <c r="B253">
        <v>1120406</v>
      </c>
      <c r="C253">
        <v>5.52</v>
      </c>
      <c r="D253">
        <v>3.43</v>
      </c>
      <c r="E253">
        <v>11.2</v>
      </c>
      <c r="F253">
        <v>32.299999999999997</v>
      </c>
      <c r="G253">
        <v>94.2</v>
      </c>
      <c r="H253">
        <v>209</v>
      </c>
      <c r="J253">
        <v>4</v>
      </c>
      <c r="K253">
        <v>17</v>
      </c>
      <c r="L253">
        <v>7</v>
      </c>
      <c r="M253">
        <v>63</v>
      </c>
      <c r="N253">
        <v>0.6</v>
      </c>
      <c r="Q253" s="2"/>
      <c r="R253">
        <v>74.150000000000006</v>
      </c>
      <c r="S253">
        <v>72</v>
      </c>
      <c r="T253" s="4">
        <f t="shared" si="12"/>
        <v>2.1500000000000057</v>
      </c>
      <c r="U253">
        <v>230</v>
      </c>
      <c r="V253">
        <v>68</v>
      </c>
      <c r="W253">
        <v>21</v>
      </c>
      <c r="Y253">
        <v>2640</v>
      </c>
      <c r="Z253">
        <v>12.47</v>
      </c>
      <c r="AA253">
        <v>7.1</v>
      </c>
      <c r="AB253">
        <v>135</v>
      </c>
      <c r="AC253">
        <v>4.0999999999999996</v>
      </c>
      <c r="AE253">
        <v>8.6</v>
      </c>
      <c r="AF253">
        <f t="shared" si="13"/>
        <v>45.58</v>
      </c>
      <c r="AG253">
        <v>5.3</v>
      </c>
      <c r="AH253" s="2">
        <f>VLOOKUP(A253,[1]HDLAB!$D$1:$BI$65536,58,0)</f>
        <v>0.69</v>
      </c>
      <c r="AI253" s="2">
        <f>VLOOKUP(A253,[2]HDLAB!$D$3:$BK$264,60,0)</f>
        <v>1.17</v>
      </c>
      <c r="AJ253" s="5">
        <f>VLOOKUP(A253,[2]HDLAB!$D$1:$CA$65536,76,0)</f>
        <v>1.3666423017780305</v>
      </c>
      <c r="AV253" s="2">
        <v>1.18</v>
      </c>
      <c r="AZ253">
        <v>0.75</v>
      </c>
      <c r="BA253">
        <v>12.5</v>
      </c>
      <c r="BB253" s="6">
        <f t="shared" si="14"/>
        <v>2.9861111111111189E-2</v>
      </c>
      <c r="BC253" s="7">
        <f t="shared" si="15"/>
        <v>8.7075000000000244</v>
      </c>
    </row>
    <row r="254" spans="1:55" customFormat="1">
      <c r="A254" t="s">
        <v>307</v>
      </c>
      <c r="B254">
        <v>1120405</v>
      </c>
      <c r="C254">
        <v>6.29</v>
      </c>
      <c r="D254">
        <v>3.74</v>
      </c>
      <c r="E254">
        <v>10.199999999999999</v>
      </c>
      <c r="F254">
        <v>31.6</v>
      </c>
      <c r="G254">
        <v>84.5</v>
      </c>
      <c r="H254">
        <v>263</v>
      </c>
      <c r="J254">
        <v>3.8</v>
      </c>
      <c r="K254">
        <v>14</v>
      </c>
      <c r="L254">
        <v>9</v>
      </c>
      <c r="M254">
        <v>54</v>
      </c>
      <c r="N254">
        <v>0.4</v>
      </c>
      <c r="Q254" s="2"/>
      <c r="R254">
        <v>75.7</v>
      </c>
      <c r="S254">
        <v>73.05</v>
      </c>
      <c r="T254" s="4">
        <f t="shared" si="12"/>
        <v>2.6500000000000057</v>
      </c>
      <c r="U254">
        <v>240</v>
      </c>
      <c r="V254">
        <v>57</v>
      </c>
      <c r="W254">
        <v>16</v>
      </c>
      <c r="Y254">
        <v>2640</v>
      </c>
      <c r="Z254">
        <v>9.08</v>
      </c>
      <c r="AA254">
        <v>7.1</v>
      </c>
      <c r="AB254">
        <v>138</v>
      </c>
      <c r="AC254">
        <v>4.0999999999999996</v>
      </c>
      <c r="AE254">
        <v>9.6999999999999993</v>
      </c>
      <c r="AF254">
        <f t="shared" si="13"/>
        <v>47.53</v>
      </c>
      <c r="AG254">
        <v>4.9000000000000004</v>
      </c>
      <c r="AH254" s="2">
        <f>VLOOKUP(A254,[1]HDLAB!$D$1:$BI$65536,58,0)</f>
        <v>0.72</v>
      </c>
      <c r="AI254" s="2">
        <f>VLOOKUP(A254,[2]HDLAB!$D$3:$BK$264,60,0)</f>
        <v>1.27</v>
      </c>
      <c r="AJ254" s="5">
        <f>VLOOKUP(A254,[2]HDLAB!$D$1:$CA$65536,76,0)</f>
        <v>1.5009668729871597</v>
      </c>
      <c r="AV254" s="2">
        <v>1.29</v>
      </c>
      <c r="AZ254">
        <v>0.5</v>
      </c>
      <c r="BA254">
        <v>50</v>
      </c>
      <c r="BB254" s="6">
        <f t="shared" si="14"/>
        <v>3.627652292950042E-2</v>
      </c>
      <c r="BC254" s="7">
        <f t="shared" si="15"/>
        <v>10.971000000000025</v>
      </c>
    </row>
    <row r="255" spans="1:55" customFormat="1">
      <c r="A255" t="s">
        <v>308</v>
      </c>
      <c r="B255">
        <v>1120405</v>
      </c>
      <c r="C255">
        <v>5.6</v>
      </c>
      <c r="D255">
        <v>3.38</v>
      </c>
      <c r="E255">
        <v>10.7</v>
      </c>
      <c r="F255">
        <v>31.6</v>
      </c>
      <c r="G255">
        <v>93.5</v>
      </c>
      <c r="H255">
        <v>226</v>
      </c>
      <c r="J255">
        <v>4.2</v>
      </c>
      <c r="K255">
        <v>16</v>
      </c>
      <c r="L255">
        <v>10</v>
      </c>
      <c r="M255">
        <v>47</v>
      </c>
      <c r="N255">
        <v>0.8</v>
      </c>
      <c r="Q255" s="2">
        <v>127</v>
      </c>
      <c r="R255">
        <v>60.1</v>
      </c>
      <c r="S255">
        <v>59</v>
      </c>
      <c r="T255" s="4">
        <f t="shared" si="12"/>
        <v>1.1000000000000014</v>
      </c>
      <c r="U255">
        <v>230</v>
      </c>
      <c r="V255">
        <v>70</v>
      </c>
      <c r="W255">
        <v>14</v>
      </c>
      <c r="Y255">
        <v>2640</v>
      </c>
      <c r="Z255">
        <v>9.74</v>
      </c>
      <c r="AA255">
        <v>5.6</v>
      </c>
      <c r="AB255">
        <v>138</v>
      </c>
      <c r="AC255">
        <v>4.7</v>
      </c>
      <c r="AE255">
        <v>10.3</v>
      </c>
      <c r="AF255">
        <f t="shared" si="13"/>
        <v>51.5</v>
      </c>
      <c r="AG255">
        <v>5</v>
      </c>
      <c r="AH255" s="2">
        <f>VLOOKUP(A255,[1]HDLAB!$D$1:$BI$65536,58,0)</f>
        <v>0.8</v>
      </c>
      <c r="AI255" s="2">
        <f>VLOOKUP(A255,[2]HDLAB!$D$3:$BK$264,60,0)</f>
        <v>1.61</v>
      </c>
      <c r="AJ255" s="5">
        <f>VLOOKUP(A255,[2]HDLAB!$D$1:$CA$65536,76,0)</f>
        <v>1.837254075884341</v>
      </c>
      <c r="AV255" s="2">
        <v>1.59</v>
      </c>
      <c r="AZ255">
        <v>0</v>
      </c>
      <c r="BA255">
        <v>25</v>
      </c>
      <c r="BB255" s="6">
        <f t="shared" si="14"/>
        <v>1.8644067796610195E-2</v>
      </c>
      <c r="BC255" s="7">
        <f t="shared" si="15"/>
        <v>4.5540000000000056</v>
      </c>
    </row>
    <row r="256" spans="1:55" customFormat="1">
      <c r="A256" t="s">
        <v>309</v>
      </c>
      <c r="B256">
        <v>1120406</v>
      </c>
      <c r="C256">
        <v>3.57</v>
      </c>
      <c r="D256">
        <v>3.35</v>
      </c>
      <c r="E256">
        <v>10.4</v>
      </c>
      <c r="F256">
        <v>31.3</v>
      </c>
      <c r="G256">
        <v>93.4</v>
      </c>
      <c r="H256">
        <v>205</v>
      </c>
      <c r="J256">
        <v>3.9</v>
      </c>
      <c r="K256">
        <v>16</v>
      </c>
      <c r="L256">
        <v>11</v>
      </c>
      <c r="M256">
        <v>70</v>
      </c>
      <c r="N256">
        <v>0.8</v>
      </c>
      <c r="Q256" s="2"/>
      <c r="R256">
        <v>58</v>
      </c>
      <c r="S256">
        <v>54.85</v>
      </c>
      <c r="T256" s="4">
        <f t="shared" si="12"/>
        <v>3.1499999999999986</v>
      </c>
      <c r="U256">
        <v>180</v>
      </c>
      <c r="V256">
        <v>119</v>
      </c>
      <c r="W256">
        <v>37</v>
      </c>
      <c r="Y256">
        <v>2640</v>
      </c>
      <c r="Z256">
        <v>14.72</v>
      </c>
      <c r="AA256">
        <v>14.5</v>
      </c>
      <c r="AB256">
        <v>141</v>
      </c>
      <c r="AC256">
        <v>4.7</v>
      </c>
      <c r="AE256">
        <v>7.5</v>
      </c>
      <c r="AF256">
        <f t="shared" si="13"/>
        <v>68.25</v>
      </c>
      <c r="AG256">
        <v>9.1</v>
      </c>
      <c r="AH256" s="2">
        <f>VLOOKUP(A256,[1]HDLAB!$D$1:$BI$65536,58,0)</f>
        <v>0.69</v>
      </c>
      <c r="AI256" s="2">
        <f>VLOOKUP(A256,[2]HDLAB!$D$3:$BK$264,60,0)</f>
        <v>1.17</v>
      </c>
      <c r="AJ256" s="5">
        <f>VLOOKUP(A256,[2]HDLAB!$D$1:$CA$65536,76,0)</f>
        <v>1.4157573804995596</v>
      </c>
      <c r="AV256" s="2">
        <v>1.34</v>
      </c>
      <c r="AZ256">
        <v>2.25</v>
      </c>
      <c r="BA256">
        <v>12.5</v>
      </c>
      <c r="BB256" s="6">
        <f t="shared" si="14"/>
        <v>5.742935278030991E-2</v>
      </c>
      <c r="BC256" s="7">
        <f t="shared" si="15"/>
        <v>13.324499999999993</v>
      </c>
    </row>
    <row r="257" spans="1:55" customFormat="1">
      <c r="A257" t="s">
        <v>310</v>
      </c>
      <c r="B257">
        <v>1120406</v>
      </c>
      <c r="C257">
        <v>6.31</v>
      </c>
      <c r="D257">
        <v>3.24</v>
      </c>
      <c r="E257">
        <v>10.9</v>
      </c>
      <c r="F257">
        <v>33.4</v>
      </c>
      <c r="G257">
        <v>103.1</v>
      </c>
      <c r="H257">
        <v>226</v>
      </c>
      <c r="J257">
        <v>3.8</v>
      </c>
      <c r="K257">
        <v>13</v>
      </c>
      <c r="L257">
        <v>10</v>
      </c>
      <c r="M257">
        <v>46</v>
      </c>
      <c r="N257">
        <v>0.4</v>
      </c>
      <c r="Q257" s="2">
        <v>87</v>
      </c>
      <c r="R257">
        <v>80.099999999999994</v>
      </c>
      <c r="S257">
        <v>77.349999999999994</v>
      </c>
      <c r="T257" s="4">
        <f t="shared" si="12"/>
        <v>2.75</v>
      </c>
      <c r="U257">
        <v>240</v>
      </c>
      <c r="V257">
        <v>42</v>
      </c>
      <c r="W257">
        <v>10</v>
      </c>
      <c r="Y257">
        <v>2640</v>
      </c>
      <c r="Z257">
        <v>8.2899999999999991</v>
      </c>
      <c r="AA257">
        <v>5.2</v>
      </c>
      <c r="AB257">
        <v>138</v>
      </c>
      <c r="AC257">
        <v>4.4000000000000004</v>
      </c>
      <c r="AE257">
        <v>11</v>
      </c>
      <c r="AF257">
        <f t="shared" si="13"/>
        <v>55</v>
      </c>
      <c r="AG257">
        <v>5</v>
      </c>
      <c r="AH257" s="2">
        <f>VLOOKUP(A257,[1]HDLAB!$D$1:$BI$65536,58,0)</f>
        <v>0.76</v>
      </c>
      <c r="AI257" s="2">
        <f>VLOOKUP(A257,[2]HDLAB!$D$3:$BK$264,60,0)</f>
        <v>1.44</v>
      </c>
      <c r="AJ257" s="5">
        <f>VLOOKUP(A257,[2]HDLAB!$D$1:$CA$65536,76,0)</f>
        <v>1.6920003911156789</v>
      </c>
      <c r="AV257" s="2">
        <v>1.17</v>
      </c>
      <c r="AZ257">
        <v>0.75</v>
      </c>
      <c r="BA257">
        <v>25</v>
      </c>
      <c r="BB257" s="6">
        <f t="shared" si="14"/>
        <v>3.5552682611506146E-2</v>
      </c>
      <c r="BC257" s="7">
        <f t="shared" si="15"/>
        <v>11.385</v>
      </c>
    </row>
    <row r="258" spans="1:55" customFormat="1">
      <c r="A258" t="s">
        <v>311</v>
      </c>
      <c r="B258">
        <v>1120406</v>
      </c>
      <c r="C258">
        <v>8.69</v>
      </c>
      <c r="D258">
        <v>3.46</v>
      </c>
      <c r="E258">
        <v>10</v>
      </c>
      <c r="F258">
        <v>31</v>
      </c>
      <c r="G258">
        <v>89.6</v>
      </c>
      <c r="H258">
        <v>327</v>
      </c>
      <c r="J258">
        <v>3.7</v>
      </c>
      <c r="K258">
        <v>19</v>
      </c>
      <c r="L258">
        <v>13</v>
      </c>
      <c r="M258">
        <v>90</v>
      </c>
      <c r="N258">
        <v>0.4</v>
      </c>
      <c r="Q258" s="2">
        <v>108</v>
      </c>
      <c r="R258">
        <v>52.5</v>
      </c>
      <c r="S258">
        <v>50.6</v>
      </c>
      <c r="T258" s="4">
        <f t="shared" si="12"/>
        <v>1.8999999999999986</v>
      </c>
      <c r="U258">
        <v>240</v>
      </c>
      <c r="V258">
        <v>77</v>
      </c>
      <c r="W258">
        <v>15</v>
      </c>
      <c r="Y258">
        <v>2640</v>
      </c>
      <c r="Z258">
        <v>8.83</v>
      </c>
      <c r="AA258">
        <v>7.8</v>
      </c>
      <c r="AB258">
        <v>143</v>
      </c>
      <c r="AC258">
        <v>4</v>
      </c>
      <c r="AE258">
        <v>8.5</v>
      </c>
      <c r="AF258">
        <f t="shared" si="13"/>
        <v>37.400000000000006</v>
      </c>
      <c r="AG258">
        <v>4.4000000000000004</v>
      </c>
      <c r="AH258" s="2">
        <f>VLOOKUP(A258,[1]HDLAB!$D$1:$BI$65536,58,0)</f>
        <v>0.81</v>
      </c>
      <c r="AI258" s="2">
        <f>VLOOKUP(A258,[2]HDLAB!$D$3:$BK$264,60,0)</f>
        <v>1.64</v>
      </c>
      <c r="AJ258" s="5">
        <f>VLOOKUP(A258,[2]HDLAB!$D$1:$CA$65536,76,0)</f>
        <v>1.939796676771218</v>
      </c>
      <c r="AV258" s="2">
        <v>1.76</v>
      </c>
      <c r="AZ258">
        <v>0</v>
      </c>
      <c r="BA258">
        <v>50</v>
      </c>
      <c r="BB258" s="6">
        <f t="shared" si="14"/>
        <v>3.7549407114624477E-2</v>
      </c>
      <c r="BC258" s="7">
        <f t="shared" si="15"/>
        <v>8.1509999999999945</v>
      </c>
    </row>
    <row r="259" spans="1:55" customFormat="1">
      <c r="A259" t="s">
        <v>312</v>
      </c>
      <c r="B259">
        <v>1120406</v>
      </c>
      <c r="C259">
        <v>4.4000000000000004</v>
      </c>
      <c r="D259">
        <v>3.9</v>
      </c>
      <c r="E259">
        <v>10.199999999999999</v>
      </c>
      <c r="F259">
        <v>32.9</v>
      </c>
      <c r="G259">
        <v>84.4</v>
      </c>
      <c r="H259">
        <v>234</v>
      </c>
      <c r="J259">
        <v>4</v>
      </c>
      <c r="K259">
        <v>14</v>
      </c>
      <c r="L259">
        <v>12</v>
      </c>
      <c r="M259">
        <v>47</v>
      </c>
      <c r="N259">
        <v>0.4</v>
      </c>
      <c r="Q259">
        <v>218</v>
      </c>
      <c r="R259">
        <v>67.55</v>
      </c>
      <c r="S259">
        <v>65.650000000000006</v>
      </c>
      <c r="T259" s="4">
        <f t="shared" ref="T259:T267" si="16">R259-S259</f>
        <v>1.8999999999999915</v>
      </c>
      <c r="U259">
        <v>220</v>
      </c>
      <c r="V259">
        <v>68</v>
      </c>
      <c r="W259">
        <v>16</v>
      </c>
      <c r="Y259">
        <v>2640</v>
      </c>
      <c r="Z259">
        <v>8.09</v>
      </c>
      <c r="AA259">
        <v>6.6</v>
      </c>
      <c r="AB259">
        <v>135</v>
      </c>
      <c r="AC259">
        <v>4.5999999999999996</v>
      </c>
      <c r="AE259">
        <v>9</v>
      </c>
      <c r="AF259">
        <f t="shared" ref="AF259:AF267" si="17">AE259*AG259</f>
        <v>36.9</v>
      </c>
      <c r="AG259">
        <v>4.0999999999999996</v>
      </c>
      <c r="AH259" s="2">
        <f>VLOOKUP(A259,[1]HDLAB!$D$1:$BI$65536,58,0)</f>
        <v>0.76</v>
      </c>
      <c r="AI259" s="2">
        <f>VLOOKUP(A259,[2]HDLAB!$D$3:$BK$264,60,0)</f>
        <v>1.45</v>
      </c>
      <c r="AJ259" s="5">
        <f>VLOOKUP(A259,[2]HDLAB!$D$1:$CA$65536,76,0)</f>
        <v>1.6721303436744948</v>
      </c>
      <c r="AV259">
        <v>1.4</v>
      </c>
      <c r="AZ259">
        <v>0</v>
      </c>
      <c r="BA259">
        <v>50</v>
      </c>
      <c r="BB259" s="6">
        <f t="shared" ref="BB259:BB267" si="18">T259/S259</f>
        <v>2.894135567402881E-2</v>
      </c>
      <c r="BC259" s="7">
        <f t="shared" ref="BC259:BC267" si="19">(T259*AB259*6)/(2*100)</f>
        <v>7.6949999999999656</v>
      </c>
    </row>
    <row r="260" spans="1:55" customFormat="1">
      <c r="A260" t="s">
        <v>313</v>
      </c>
      <c r="B260">
        <v>1120405</v>
      </c>
      <c r="C260">
        <v>5.72</v>
      </c>
      <c r="D260">
        <v>3.15</v>
      </c>
      <c r="E260">
        <v>9.8000000000000007</v>
      </c>
      <c r="F260">
        <v>29.1</v>
      </c>
      <c r="G260">
        <v>92.4</v>
      </c>
      <c r="H260">
        <v>225</v>
      </c>
      <c r="J260">
        <v>3.9</v>
      </c>
      <c r="K260">
        <v>22</v>
      </c>
      <c r="L260">
        <v>34</v>
      </c>
      <c r="M260">
        <v>113</v>
      </c>
      <c r="N260">
        <v>0.5</v>
      </c>
      <c r="Q260">
        <v>144</v>
      </c>
      <c r="R260">
        <v>66.7</v>
      </c>
      <c r="S260">
        <v>64.05</v>
      </c>
      <c r="T260" s="4">
        <f t="shared" si="16"/>
        <v>2.6500000000000057</v>
      </c>
      <c r="U260">
        <v>230</v>
      </c>
      <c r="V260">
        <v>91</v>
      </c>
      <c r="W260">
        <v>25</v>
      </c>
      <c r="Y260">
        <v>2640</v>
      </c>
      <c r="Z260">
        <v>9.2799999999999994</v>
      </c>
      <c r="AA260">
        <v>6.5</v>
      </c>
      <c r="AB260">
        <v>140</v>
      </c>
      <c r="AC260">
        <v>4.8</v>
      </c>
      <c r="AE260">
        <v>8</v>
      </c>
      <c r="AF260">
        <f t="shared" si="17"/>
        <v>43.2</v>
      </c>
      <c r="AG260">
        <v>5.4</v>
      </c>
      <c r="AH260" s="2">
        <f>VLOOKUP(A260,[1]HDLAB!$D$1:$BI$65536,58,0)</f>
        <v>0.73</v>
      </c>
      <c r="AI260" s="2">
        <f>VLOOKUP(A260,[2]HDLAB!$D$3:$BK$264,60,0)</f>
        <v>1.29</v>
      </c>
      <c r="AJ260" s="5">
        <f>VLOOKUP(A260,[2]HDLAB!$D$1:$CA$65536,76,0)</f>
        <v>1.5359507128956282</v>
      </c>
      <c r="AV260">
        <v>1.31</v>
      </c>
      <c r="AZ260">
        <v>0</v>
      </c>
      <c r="BA260">
        <v>25</v>
      </c>
      <c r="BB260" s="6">
        <f t="shared" si="18"/>
        <v>4.1373926619828347E-2</v>
      </c>
      <c r="BC260" s="7">
        <f t="shared" si="19"/>
        <v>11.130000000000022</v>
      </c>
    </row>
    <row r="261" spans="1:55" customFormat="1">
      <c r="A261" t="s">
        <v>314</v>
      </c>
      <c r="B261">
        <v>1120405</v>
      </c>
      <c r="C261">
        <v>5.34</v>
      </c>
      <c r="D261">
        <v>3.3</v>
      </c>
      <c r="E261">
        <v>10.6</v>
      </c>
      <c r="F261">
        <v>30.8</v>
      </c>
      <c r="G261">
        <v>93.3</v>
      </c>
      <c r="H261">
        <v>108</v>
      </c>
      <c r="J261">
        <v>4.2</v>
      </c>
      <c r="K261">
        <v>10</v>
      </c>
      <c r="L261">
        <v>6</v>
      </c>
      <c r="M261">
        <v>42</v>
      </c>
      <c r="N261">
        <v>0.6</v>
      </c>
      <c r="Q261">
        <v>277</v>
      </c>
      <c r="R261">
        <v>69.7</v>
      </c>
      <c r="S261">
        <v>65.849999999999994</v>
      </c>
      <c r="T261" s="4">
        <f t="shared" si="16"/>
        <v>3.8500000000000085</v>
      </c>
      <c r="U261">
        <v>240</v>
      </c>
      <c r="V261">
        <v>50</v>
      </c>
      <c r="W261">
        <v>14</v>
      </c>
      <c r="Y261">
        <v>2640</v>
      </c>
      <c r="Z261">
        <v>11.63</v>
      </c>
      <c r="AA261">
        <v>5.3</v>
      </c>
      <c r="AB261">
        <v>136</v>
      </c>
      <c r="AC261">
        <v>4.7</v>
      </c>
      <c r="AE261">
        <v>9.6</v>
      </c>
      <c r="AF261">
        <f t="shared" si="17"/>
        <v>43.199999999999996</v>
      </c>
      <c r="AG261">
        <v>4.5</v>
      </c>
      <c r="AH261" s="2">
        <f>VLOOKUP(A261,[1]HDLAB!$D$1:$BI$65536,58,0)</f>
        <v>0.72</v>
      </c>
      <c r="AI261" s="2">
        <f>VLOOKUP(A261,[2]HDLAB!$D$3:$BK$264,60,0)</f>
        <v>1.27</v>
      </c>
      <c r="AJ261" s="5">
        <f>VLOOKUP(A261,[2]HDLAB!$D$1:$CA$65536,76,0)</f>
        <v>1.5708944902962745</v>
      </c>
      <c r="AV261">
        <v>1.25</v>
      </c>
      <c r="AZ261">
        <v>0</v>
      </c>
      <c r="BA261">
        <v>25</v>
      </c>
      <c r="BB261" s="6">
        <f t="shared" si="18"/>
        <v>5.8466211085801197E-2</v>
      </c>
      <c r="BC261" s="7">
        <f t="shared" si="19"/>
        <v>15.708000000000034</v>
      </c>
    </row>
    <row r="262" spans="1:55" customFormat="1">
      <c r="A262" t="s">
        <v>315</v>
      </c>
      <c r="B262">
        <v>1120405</v>
      </c>
      <c r="C262">
        <v>5.84</v>
      </c>
      <c r="D262">
        <v>3.62</v>
      </c>
      <c r="E262">
        <v>11.2</v>
      </c>
      <c r="F262">
        <v>33.5</v>
      </c>
      <c r="G262">
        <v>92.5</v>
      </c>
      <c r="H262">
        <v>264</v>
      </c>
      <c r="J262">
        <v>4.0999999999999996</v>
      </c>
      <c r="K262">
        <v>9</v>
      </c>
      <c r="L262">
        <v>15</v>
      </c>
      <c r="M262">
        <v>31</v>
      </c>
      <c r="N262">
        <v>0.7</v>
      </c>
      <c r="Q262">
        <v>158</v>
      </c>
      <c r="R262">
        <v>73.45</v>
      </c>
      <c r="S262">
        <v>70.5</v>
      </c>
      <c r="T262" s="4">
        <f t="shared" si="16"/>
        <v>2.9500000000000028</v>
      </c>
      <c r="U262">
        <v>240</v>
      </c>
      <c r="V262">
        <v>79</v>
      </c>
      <c r="W262">
        <v>23</v>
      </c>
      <c r="Y262">
        <v>2640</v>
      </c>
      <c r="Z262">
        <v>8.84</v>
      </c>
      <c r="AA262">
        <v>9.3000000000000007</v>
      </c>
      <c r="AB262">
        <v>136</v>
      </c>
      <c r="AC262">
        <v>4.4000000000000004</v>
      </c>
      <c r="AE262">
        <v>7.8</v>
      </c>
      <c r="AF262">
        <f t="shared" si="17"/>
        <v>60.06</v>
      </c>
      <c r="AG262">
        <v>7.7</v>
      </c>
      <c r="AH262" s="2">
        <f>VLOOKUP(A262,[1]HDLAB!$D$1:$BI$65536,58,0)</f>
        <v>0.71</v>
      </c>
      <c r="AI262" s="2">
        <f>VLOOKUP(A262,[2]HDLAB!$D$3:$BK$264,60,0)</f>
        <v>1.23</v>
      </c>
      <c r="AJ262" s="5">
        <f>VLOOKUP(A262,[2]HDLAB!$D$1:$CA$65536,76,0)</f>
        <v>1.4751271627126852</v>
      </c>
      <c r="AV262">
        <v>1.4</v>
      </c>
      <c r="AZ262">
        <v>0</v>
      </c>
      <c r="BA262">
        <v>25</v>
      </c>
      <c r="BB262" s="6">
        <f t="shared" si="18"/>
        <v>4.1843971631205713E-2</v>
      </c>
      <c r="BC262" s="7">
        <f t="shared" si="19"/>
        <v>12.036000000000012</v>
      </c>
    </row>
    <row r="263" spans="1:55" customFormat="1">
      <c r="A263" t="s">
        <v>316</v>
      </c>
      <c r="B263">
        <v>1120406</v>
      </c>
      <c r="C263">
        <v>7.83</v>
      </c>
      <c r="D263">
        <v>3.83</v>
      </c>
      <c r="E263">
        <v>11.6</v>
      </c>
      <c r="F263">
        <v>33.299999999999997</v>
      </c>
      <c r="G263">
        <v>86.9</v>
      </c>
      <c r="H263">
        <v>189</v>
      </c>
      <c r="J263">
        <v>4.4000000000000004</v>
      </c>
      <c r="K263">
        <v>33</v>
      </c>
      <c r="L263">
        <v>52</v>
      </c>
      <c r="M263">
        <v>121</v>
      </c>
      <c r="N263">
        <v>0.8</v>
      </c>
      <c r="R263">
        <v>52.55</v>
      </c>
      <c r="S263">
        <v>51</v>
      </c>
      <c r="T263" s="4">
        <f t="shared" si="16"/>
        <v>1.5499999999999972</v>
      </c>
      <c r="U263">
        <v>240</v>
      </c>
      <c r="V263">
        <v>61</v>
      </c>
      <c r="W263">
        <v>14</v>
      </c>
      <c r="Y263">
        <v>2640</v>
      </c>
      <c r="Z263">
        <v>13.26</v>
      </c>
      <c r="AA263">
        <v>7.7</v>
      </c>
      <c r="AB263">
        <v>136</v>
      </c>
      <c r="AC263">
        <v>4.0999999999999996</v>
      </c>
      <c r="AE263">
        <v>9.1999999999999993</v>
      </c>
      <c r="AF263">
        <f t="shared" si="17"/>
        <v>50.599999999999994</v>
      </c>
      <c r="AG263">
        <v>5.5</v>
      </c>
      <c r="AH263" s="2">
        <f>VLOOKUP(A263,[1]HDLAB!$D$1:$BI$65536,58,0)</f>
        <v>0.77</v>
      </c>
      <c r="AI263" s="2">
        <f>VLOOKUP(A263,[2]HDLAB!$D$3:$BK$264,60,0)</f>
        <v>1.47</v>
      </c>
      <c r="AJ263" s="5">
        <f>VLOOKUP(A263,[2]HDLAB!$D$1:$CA$65536,76,0)</f>
        <v>1.7191304486606143</v>
      </c>
      <c r="AV263">
        <v>1.36</v>
      </c>
      <c r="AZ263">
        <v>1.75</v>
      </c>
      <c r="BA263">
        <v>25</v>
      </c>
      <c r="BB263" s="6">
        <f t="shared" si="18"/>
        <v>3.0392156862745042E-2</v>
      </c>
      <c r="BC263" s="7">
        <f t="shared" si="19"/>
        <v>6.3239999999999883</v>
      </c>
    </row>
    <row r="264" spans="1:55" customFormat="1">
      <c r="A264" t="s">
        <v>317</v>
      </c>
      <c r="B264">
        <v>1120405</v>
      </c>
      <c r="C264">
        <v>3.54</v>
      </c>
      <c r="D264">
        <v>3.32</v>
      </c>
      <c r="E264">
        <v>10.9</v>
      </c>
      <c r="F264">
        <v>32.700000000000003</v>
      </c>
      <c r="G264">
        <v>98.5</v>
      </c>
      <c r="H264">
        <v>62</v>
      </c>
      <c r="J264">
        <v>3.7</v>
      </c>
      <c r="K264">
        <v>16</v>
      </c>
      <c r="L264">
        <v>14</v>
      </c>
      <c r="M264">
        <v>58</v>
      </c>
      <c r="N264">
        <v>0.6</v>
      </c>
      <c r="R264">
        <v>60</v>
      </c>
      <c r="S264">
        <v>59.95</v>
      </c>
      <c r="T264" s="4">
        <f t="shared" si="16"/>
        <v>4.9999999999997158E-2</v>
      </c>
      <c r="U264">
        <v>210</v>
      </c>
      <c r="V264">
        <v>71</v>
      </c>
      <c r="W264">
        <v>22</v>
      </c>
      <c r="Y264">
        <v>2640</v>
      </c>
      <c r="Z264">
        <v>8.01</v>
      </c>
      <c r="AA264">
        <v>6.3</v>
      </c>
      <c r="AB264">
        <v>141</v>
      </c>
      <c r="AC264">
        <v>5</v>
      </c>
      <c r="AE264">
        <v>7.1</v>
      </c>
      <c r="AF264">
        <f t="shared" si="17"/>
        <v>29.82</v>
      </c>
      <c r="AG264">
        <v>4.2</v>
      </c>
      <c r="AH264" s="2">
        <f>VLOOKUP(A264,[1]HDLAB!$D$1:$BI$65536,58,0)</f>
        <v>0.69</v>
      </c>
      <c r="AI264" s="2">
        <f>VLOOKUP(A264,[2]HDLAB!$D$3:$BK$264,60,0)</f>
        <v>1.17</v>
      </c>
      <c r="AJ264" s="5">
        <f>VLOOKUP(A264,[2]HDLAB!$D$1:$CA$65536,76,0)</f>
        <v>1.2687793872166466</v>
      </c>
      <c r="AV264">
        <v>1.1000000000000001</v>
      </c>
      <c r="AZ264">
        <v>0</v>
      </c>
      <c r="BA264">
        <v>25</v>
      </c>
      <c r="BB264" s="6">
        <f t="shared" si="18"/>
        <v>8.3402835696408937E-4</v>
      </c>
      <c r="BC264" s="7">
        <f t="shared" si="19"/>
        <v>0.21149999999998798</v>
      </c>
    </row>
    <row r="265" spans="1:55" customFormat="1">
      <c r="A265" t="s">
        <v>318</v>
      </c>
      <c r="B265">
        <v>1120404</v>
      </c>
      <c r="C265">
        <v>6.12</v>
      </c>
      <c r="D265">
        <v>2.69</v>
      </c>
      <c r="E265">
        <v>9</v>
      </c>
      <c r="F265">
        <v>26.9</v>
      </c>
      <c r="G265">
        <v>100</v>
      </c>
      <c r="H265">
        <v>216</v>
      </c>
      <c r="J265">
        <v>3.5</v>
      </c>
      <c r="K265">
        <v>11</v>
      </c>
      <c r="L265">
        <v>8</v>
      </c>
      <c r="M265">
        <v>44</v>
      </c>
      <c r="N265">
        <v>0.6</v>
      </c>
      <c r="Q265">
        <v>253</v>
      </c>
      <c r="R265">
        <v>51.15</v>
      </c>
      <c r="S265">
        <v>49.95</v>
      </c>
      <c r="T265" s="4">
        <f t="shared" si="16"/>
        <v>1.1999999999999957</v>
      </c>
      <c r="U265">
        <v>210</v>
      </c>
      <c r="V265">
        <v>106</v>
      </c>
      <c r="W265">
        <v>24</v>
      </c>
      <c r="Y265">
        <v>2640</v>
      </c>
      <c r="Z265">
        <v>8.77</v>
      </c>
      <c r="AA265">
        <v>8.6999999999999993</v>
      </c>
      <c r="AB265">
        <v>142</v>
      </c>
      <c r="AC265">
        <v>4.4000000000000004</v>
      </c>
      <c r="AE265">
        <v>9</v>
      </c>
      <c r="AF265">
        <f t="shared" si="17"/>
        <v>36</v>
      </c>
      <c r="AG265">
        <v>4</v>
      </c>
      <c r="AH265" s="2">
        <f>VLOOKUP(A265,[1]HDLAB!$D$1:$BI$65536,58,0)</f>
        <v>0.77</v>
      </c>
      <c r="AI265" s="2">
        <f>VLOOKUP(A265,[2]HDLAB!$D$3:$BK$264,60,0)</f>
        <v>1.49</v>
      </c>
      <c r="AJ265" s="5">
        <f>VLOOKUP(A265,[2]HDLAB!$D$1:$CA$65536,76,0)</f>
        <v>1.6944521969502242</v>
      </c>
      <c r="AV265">
        <v>1.27</v>
      </c>
      <c r="AZ265">
        <v>0</v>
      </c>
      <c r="BA265">
        <v>50</v>
      </c>
      <c r="BB265" s="6">
        <f t="shared" si="18"/>
        <v>2.4024024024023937E-2</v>
      </c>
      <c r="BC265" s="7">
        <f t="shared" si="19"/>
        <v>5.1119999999999823</v>
      </c>
    </row>
    <row r="266" spans="1:55" customFormat="1">
      <c r="A266" t="s">
        <v>319</v>
      </c>
      <c r="B266">
        <v>1120425</v>
      </c>
      <c r="C266">
        <v>5.96</v>
      </c>
      <c r="D266">
        <v>2.99</v>
      </c>
      <c r="E266">
        <v>8.6</v>
      </c>
      <c r="F266">
        <v>28.3</v>
      </c>
      <c r="G266">
        <v>94.6</v>
      </c>
      <c r="H266">
        <v>63</v>
      </c>
      <c r="J266">
        <v>3.5</v>
      </c>
      <c r="K266">
        <v>19</v>
      </c>
      <c r="L266">
        <v>25</v>
      </c>
      <c r="M266">
        <v>64</v>
      </c>
      <c r="N266">
        <v>0.7</v>
      </c>
      <c r="R266">
        <v>70.25</v>
      </c>
      <c r="S266">
        <v>69.25</v>
      </c>
      <c r="T266" s="4">
        <f t="shared" si="16"/>
        <v>1</v>
      </c>
      <c r="U266">
        <v>240</v>
      </c>
      <c r="V266">
        <v>70</v>
      </c>
      <c r="W266">
        <v>24</v>
      </c>
      <c r="Y266">
        <v>2640</v>
      </c>
      <c r="Z266">
        <v>6.57</v>
      </c>
      <c r="AA266">
        <v>6.1</v>
      </c>
      <c r="AB266">
        <v>137</v>
      </c>
      <c r="AC266">
        <v>5.2</v>
      </c>
      <c r="AE266">
        <v>8</v>
      </c>
      <c r="AF266">
        <f t="shared" si="17"/>
        <v>29.6</v>
      </c>
      <c r="AG266">
        <v>3.7</v>
      </c>
      <c r="AH266" s="2">
        <f>VLOOKUP(A266,[1]HDLAB!$D$1:$BI$65536,58,0)</f>
        <v>0</v>
      </c>
      <c r="AI266" s="2" t="e">
        <f>VLOOKUP(A266,[2]HDLAB!$D$3:$BK$264,60,0)</f>
        <v>#N/A</v>
      </c>
      <c r="AJ266" s="5">
        <f>VLOOKUP(A266,[2]HDLAB!$D$1:$CA$65536,76,0)</f>
        <v>1.208855033058007</v>
      </c>
      <c r="AV266">
        <v>1.22</v>
      </c>
      <c r="AZ266">
        <v>0</v>
      </c>
      <c r="BA266">
        <v>0</v>
      </c>
      <c r="BB266" s="6">
        <f t="shared" si="18"/>
        <v>1.444043321299639E-2</v>
      </c>
      <c r="BC266" s="7">
        <f t="shared" si="19"/>
        <v>4.1100000000000003</v>
      </c>
    </row>
    <row r="267" spans="1:55" customFormat="1">
      <c r="A267" t="s">
        <v>320</v>
      </c>
      <c r="B267">
        <v>1120404</v>
      </c>
      <c r="C267">
        <v>4.92</v>
      </c>
      <c r="D267">
        <v>2.85</v>
      </c>
      <c r="E267">
        <v>8</v>
      </c>
      <c r="F267">
        <v>25</v>
      </c>
      <c r="G267">
        <v>87.7</v>
      </c>
      <c r="H267">
        <v>192</v>
      </c>
      <c r="J267">
        <v>2.9</v>
      </c>
      <c r="K267">
        <v>33</v>
      </c>
      <c r="L267">
        <v>36</v>
      </c>
      <c r="M267">
        <v>64</v>
      </c>
      <c r="N267">
        <v>0.4</v>
      </c>
      <c r="R267">
        <v>56.95</v>
      </c>
      <c r="S267">
        <v>56.85</v>
      </c>
      <c r="T267" s="4">
        <f t="shared" si="16"/>
        <v>0.10000000000000142</v>
      </c>
      <c r="U267">
        <v>240</v>
      </c>
      <c r="V267">
        <v>65</v>
      </c>
      <c r="W267">
        <v>17</v>
      </c>
      <c r="Y267">
        <v>5520</v>
      </c>
      <c r="Z267">
        <v>5.41</v>
      </c>
      <c r="AA267">
        <v>6.3</v>
      </c>
      <c r="AB267">
        <v>140</v>
      </c>
      <c r="AC267">
        <v>3.6</v>
      </c>
      <c r="AE267">
        <v>7.4</v>
      </c>
      <c r="AF267">
        <f t="shared" si="17"/>
        <v>20.72</v>
      </c>
      <c r="AG267">
        <v>2.8</v>
      </c>
      <c r="AH267" s="2">
        <f>VLOOKUP(A267,[1]HDLAB!$D$1:$BI$65536,58,0)</f>
        <v>0.74</v>
      </c>
      <c r="AI267" s="2">
        <f>VLOOKUP(A267,[2]HDLAB!$D$3:$BK$264,60,0)</f>
        <v>1.34</v>
      </c>
      <c r="AJ267" s="5">
        <f>VLOOKUP(A267,[2]HDLAB!$D$1:$CA$65536,76,0)</f>
        <v>1.4771105597015799</v>
      </c>
      <c r="AV267">
        <v>1.26</v>
      </c>
      <c r="AZ267">
        <v>0.75</v>
      </c>
      <c r="BA267">
        <v>25</v>
      </c>
      <c r="BB267" s="6">
        <f t="shared" si="18"/>
        <v>1.7590149516271138E-3</v>
      </c>
      <c r="BC267" s="7">
        <f t="shared" si="19"/>
        <v>0.42000000000000598</v>
      </c>
    </row>
    <row r="268" spans="1:55" customFormat="1">
      <c r="BB268" s="8"/>
      <c r="BC268" s="7"/>
    </row>
    <row r="269" spans="1:55" customFormat="1">
      <c r="BB269" s="8"/>
      <c r="BC269" s="7"/>
    </row>
    <row r="270" spans="1:55" customFormat="1">
      <c r="BB270" s="8"/>
      <c r="BC270" s="7"/>
    </row>
    <row r="271" spans="1:55" customFormat="1">
      <c r="BB271" s="8"/>
      <c r="BC271" s="7"/>
    </row>
    <row r="272" spans="1:55" customFormat="1">
      <c r="BB272" s="8"/>
      <c r="BC272" s="7"/>
    </row>
    <row r="273" spans="1:55" customFormat="1">
      <c r="BB273" s="8"/>
      <c r="BC273" s="7"/>
    </row>
    <row r="274" spans="1:55" customFormat="1">
      <c r="BB274" s="8"/>
      <c r="BC274" s="7"/>
    </row>
    <row r="275" spans="1:55" customFormat="1"/>
    <row r="276" spans="1:55" customFormat="1"/>
    <row r="277" spans="1:55" customFormat="1"/>
    <row r="278" spans="1:55" customFormat="1"/>
    <row r="279" spans="1:55" customFormat="1">
      <c r="BB279" s="9"/>
    </row>
    <row r="280" spans="1:55">
      <c r="A280"/>
      <c r="B280" t="s">
        <v>321</v>
      </c>
      <c r="C280" s="10">
        <f>AVERAGE(C2:C279)</f>
        <v>6.3167293233082686</v>
      </c>
      <c r="D280" s="10">
        <f t="shared" ref="D280:BC280" si="20">AVERAGE(D2:D279)</f>
        <v>3.5763533834586476</v>
      </c>
      <c r="E280" s="10">
        <f t="shared" si="20"/>
        <v>10.65300751879699</v>
      </c>
      <c r="F280" s="10">
        <f t="shared" si="20"/>
        <v>32.475939849624055</v>
      </c>
      <c r="G280" s="10">
        <f t="shared" si="20"/>
        <v>91.611654135338298</v>
      </c>
      <c r="H280" s="10">
        <f t="shared" si="20"/>
        <v>184.54887218045113</v>
      </c>
      <c r="I280" s="10" t="e">
        <f t="shared" si="20"/>
        <v>#DIV/0!</v>
      </c>
      <c r="J280" s="10">
        <f t="shared" si="20"/>
        <v>3.8845864661654135</v>
      </c>
      <c r="K280" s="10">
        <f t="shared" si="20"/>
        <v>16.394736842105264</v>
      </c>
      <c r="L280" s="10">
        <f t="shared" si="20"/>
        <v>15.530075187969924</v>
      </c>
      <c r="M280" s="10">
        <f t="shared" si="20"/>
        <v>76.270676691729321</v>
      </c>
      <c r="N280" s="10">
        <f t="shared" si="20"/>
        <v>0.63082706766917318</v>
      </c>
      <c r="O280" s="10" t="e">
        <f t="shared" si="20"/>
        <v>#DIV/0!</v>
      </c>
      <c r="P280" s="10" t="e">
        <f t="shared" si="20"/>
        <v>#DIV/0!</v>
      </c>
      <c r="Q280" s="10">
        <f t="shared" si="20"/>
        <v>170.25333333333333</v>
      </c>
      <c r="R280" s="10">
        <f t="shared" si="20"/>
        <v>65.059962406015075</v>
      </c>
      <c r="S280" s="10">
        <f t="shared" si="20"/>
        <v>62.95902255639097</v>
      </c>
      <c r="T280" s="10">
        <f t="shared" si="20"/>
        <v>2.1009398496240599</v>
      </c>
      <c r="U280" s="10">
        <f t="shared" si="20"/>
        <v>234.3984962406015</v>
      </c>
      <c r="V280" s="10">
        <f t="shared" si="20"/>
        <v>76.890977443609017</v>
      </c>
      <c r="W280" s="10">
        <f t="shared" si="20"/>
        <v>19.233082706766918</v>
      </c>
      <c r="X280" s="10" t="e">
        <f t="shared" si="20"/>
        <v>#DIV/0!</v>
      </c>
      <c r="Y280" s="10">
        <f t="shared" si="20"/>
        <v>2786.1654135338345</v>
      </c>
      <c r="Z280" s="10">
        <f t="shared" si="20"/>
        <v>9.2852255639097709</v>
      </c>
      <c r="AA280" s="10">
        <f t="shared" si="20"/>
        <v>6.9789473684210508</v>
      </c>
      <c r="AB280" s="10">
        <f t="shared" si="20"/>
        <v>137.92105263157896</v>
      </c>
      <c r="AC280" s="10">
        <f t="shared" si="20"/>
        <v>4.618045112781954</v>
      </c>
      <c r="AD280" s="10" t="e">
        <f t="shared" si="20"/>
        <v>#DIV/0!</v>
      </c>
      <c r="AE280" s="10">
        <f t="shared" si="20"/>
        <v>9.0586466165413455</v>
      </c>
      <c r="AF280" s="10">
        <f t="shared" si="20"/>
        <v>44.899285714285746</v>
      </c>
      <c r="AG280" s="10">
        <f t="shared" si="20"/>
        <v>4.9477443609022549</v>
      </c>
      <c r="AH280" s="10" t="e">
        <f t="shared" si="20"/>
        <v>#N/A</v>
      </c>
      <c r="AI280" s="10" t="e">
        <f t="shared" si="20"/>
        <v>#N/A</v>
      </c>
      <c r="AJ280" s="10" t="e">
        <f t="shared" si="20"/>
        <v>#N/A</v>
      </c>
      <c r="AK280" s="10" t="e">
        <f t="shared" si="20"/>
        <v>#DIV/0!</v>
      </c>
      <c r="AL280" s="10" t="e">
        <f t="shared" si="20"/>
        <v>#DIV/0!</v>
      </c>
      <c r="AM280" s="10" t="e">
        <f t="shared" si="20"/>
        <v>#DIV/0!</v>
      </c>
      <c r="AN280" s="10" t="e">
        <f t="shared" si="20"/>
        <v>#DIV/0!</v>
      </c>
      <c r="AO280" s="10" t="e">
        <f t="shared" si="20"/>
        <v>#DIV/0!</v>
      </c>
      <c r="AP280" s="10" t="e">
        <f t="shared" si="20"/>
        <v>#DIV/0!</v>
      </c>
      <c r="AQ280" s="10" t="e">
        <f t="shared" si="20"/>
        <v>#DIV/0!</v>
      </c>
      <c r="AR280" s="10" t="e">
        <f t="shared" si="20"/>
        <v>#DIV/0!</v>
      </c>
      <c r="AS280" s="10" t="e">
        <f t="shared" si="20"/>
        <v>#DIV/0!</v>
      </c>
      <c r="AT280" s="10" t="e">
        <f t="shared" si="20"/>
        <v>#DIV/0!</v>
      </c>
      <c r="AU280" s="10" t="e">
        <f t="shared" si="20"/>
        <v>#DIV/0!</v>
      </c>
      <c r="AV280" s="10">
        <f t="shared" si="20"/>
        <v>1.378609022556391</v>
      </c>
      <c r="AW280" s="10" t="e">
        <f t="shared" si="20"/>
        <v>#DIV/0!</v>
      </c>
      <c r="AX280" s="10" t="e">
        <f t="shared" si="20"/>
        <v>#DIV/0!</v>
      </c>
      <c r="AY280" s="10" t="e">
        <f t="shared" si="20"/>
        <v>#DIV/0!</v>
      </c>
      <c r="AZ280" s="10">
        <f t="shared" si="20"/>
        <v>0.61983082706766912</v>
      </c>
      <c r="BA280" s="10">
        <f t="shared" si="20"/>
        <v>25.234962406015036</v>
      </c>
      <c r="BB280" s="11">
        <f t="shared" si="20"/>
        <v>3.3612965857938618E-2</v>
      </c>
      <c r="BC280" s="10">
        <f t="shared" si="20"/>
        <v>8.6828796992481205</v>
      </c>
    </row>
    <row r="281" spans="1:55">
      <c r="A281"/>
      <c r="B281" t="s">
        <v>322</v>
      </c>
      <c r="C281" s="10">
        <f>STDEV(C2:C279)</f>
        <v>1.7425557618226952</v>
      </c>
      <c r="D281" s="10">
        <f t="shared" ref="D281:BC281" si="21">STDEV(D2:D279)</f>
        <v>0.58436923834537424</v>
      </c>
      <c r="E281" s="10">
        <f t="shared" si="21"/>
        <v>1.3298071841861567</v>
      </c>
      <c r="F281" s="10">
        <f t="shared" si="21"/>
        <v>4.0284769419520821</v>
      </c>
      <c r="G281" s="10">
        <f t="shared" si="21"/>
        <v>7.9291518193477604</v>
      </c>
      <c r="H281" s="10">
        <f t="shared" si="21"/>
        <v>55.003117052724178</v>
      </c>
      <c r="I281" s="10" t="e">
        <f t="shared" si="21"/>
        <v>#DIV/0!</v>
      </c>
      <c r="J281" s="10">
        <f t="shared" si="21"/>
        <v>0.30534116095092878</v>
      </c>
      <c r="K281" s="10">
        <f t="shared" si="21"/>
        <v>7.7219492679325681</v>
      </c>
      <c r="L281" s="10">
        <f t="shared" si="21"/>
        <v>16.120098716690134</v>
      </c>
      <c r="M281" s="10">
        <f t="shared" si="21"/>
        <v>30.358021617382985</v>
      </c>
      <c r="N281" s="10">
        <f t="shared" si="21"/>
        <v>0.18292402841134892</v>
      </c>
      <c r="O281" s="10" t="e">
        <f t="shared" si="21"/>
        <v>#DIV/0!</v>
      </c>
      <c r="P281" s="10" t="e">
        <f t="shared" si="21"/>
        <v>#DIV/0!</v>
      </c>
      <c r="Q281" s="10">
        <f t="shared" si="21"/>
        <v>64.306542160601694</v>
      </c>
      <c r="R281" s="10">
        <f t="shared" si="21"/>
        <v>12.763064501532419</v>
      </c>
      <c r="S281" s="10">
        <f t="shared" si="21"/>
        <v>12.389510680008847</v>
      </c>
      <c r="T281" s="10">
        <f t="shared" si="21"/>
        <v>0.93077826035699152</v>
      </c>
      <c r="U281" s="10">
        <f t="shared" si="21"/>
        <v>10.551537382125918</v>
      </c>
      <c r="V281" s="10">
        <f t="shared" si="21"/>
        <v>17.677812374888276</v>
      </c>
      <c r="W281" s="10">
        <f t="shared" si="21"/>
        <v>6.609184253657495</v>
      </c>
      <c r="X281" s="10" t="e">
        <f t="shared" si="21"/>
        <v>#DIV/0!</v>
      </c>
      <c r="Y281" s="10">
        <f t="shared" si="21"/>
        <v>588.49436515410298</v>
      </c>
      <c r="Z281" s="10">
        <f t="shared" si="21"/>
        <v>2.1340575547632619</v>
      </c>
      <c r="AA281" s="10">
        <f t="shared" si="21"/>
        <v>1.6131559426579674</v>
      </c>
      <c r="AB281" s="10">
        <f t="shared" si="21"/>
        <v>2.9863476179662496</v>
      </c>
      <c r="AC281" s="10">
        <f t="shared" si="21"/>
        <v>0.65512027833767339</v>
      </c>
      <c r="AD281" s="10" t="e">
        <f t="shared" si="21"/>
        <v>#DIV/0!</v>
      </c>
      <c r="AE281" s="10">
        <f t="shared" si="21"/>
        <v>0.90379725724083504</v>
      </c>
      <c r="AF281" s="10">
        <f t="shared" si="21"/>
        <v>13.420670478468709</v>
      </c>
      <c r="AG281" s="10">
        <f t="shared" si="21"/>
        <v>1.3889369446770548</v>
      </c>
      <c r="AH281" s="10" t="e">
        <f t="shared" si="21"/>
        <v>#N/A</v>
      </c>
      <c r="AI281" s="10" t="e">
        <f t="shared" si="21"/>
        <v>#N/A</v>
      </c>
      <c r="AJ281" s="10" t="e">
        <f t="shared" si="21"/>
        <v>#N/A</v>
      </c>
      <c r="AK281" s="10" t="e">
        <f t="shared" si="21"/>
        <v>#DIV/0!</v>
      </c>
      <c r="AL281" s="10" t="e">
        <f t="shared" si="21"/>
        <v>#DIV/0!</v>
      </c>
      <c r="AM281" s="10" t="e">
        <f t="shared" si="21"/>
        <v>#DIV/0!</v>
      </c>
      <c r="AN281" s="10" t="e">
        <f t="shared" si="21"/>
        <v>#DIV/0!</v>
      </c>
      <c r="AO281" s="10" t="e">
        <f t="shared" si="21"/>
        <v>#DIV/0!</v>
      </c>
      <c r="AP281" s="10" t="e">
        <f t="shared" si="21"/>
        <v>#DIV/0!</v>
      </c>
      <c r="AQ281" s="10" t="e">
        <f t="shared" si="21"/>
        <v>#DIV/0!</v>
      </c>
      <c r="AR281" s="10" t="e">
        <f t="shared" si="21"/>
        <v>#DIV/0!</v>
      </c>
      <c r="AS281" s="10" t="e">
        <f t="shared" si="21"/>
        <v>#DIV/0!</v>
      </c>
      <c r="AT281" s="10" t="e">
        <f t="shared" si="21"/>
        <v>#DIV/0!</v>
      </c>
      <c r="AU281" s="10" t="e">
        <f t="shared" si="21"/>
        <v>#DIV/0!</v>
      </c>
      <c r="AV281" s="10">
        <f t="shared" si="21"/>
        <v>0.18963107517757058</v>
      </c>
      <c r="AW281" s="10" t="e">
        <f t="shared" si="21"/>
        <v>#DIV/0!</v>
      </c>
      <c r="AX281" s="10" t="e">
        <f t="shared" si="21"/>
        <v>#DIV/0!</v>
      </c>
      <c r="AY281" s="10" t="e">
        <f t="shared" si="21"/>
        <v>#DIV/0!</v>
      </c>
      <c r="AZ281" s="10">
        <f t="shared" si="21"/>
        <v>0.99137034449884875</v>
      </c>
      <c r="BA281" s="10">
        <f t="shared" si="21"/>
        <v>19.948430197814361</v>
      </c>
      <c r="BB281" s="12">
        <f t="shared" si="21"/>
        <v>1.399593415617594E-2</v>
      </c>
      <c r="BC281" s="10">
        <f t="shared" si="21"/>
        <v>3.8324070042012117</v>
      </c>
    </row>
    <row r="282" spans="1:55">
      <c r="A282"/>
      <c r="B282" t="s">
        <v>323</v>
      </c>
      <c r="C282" s="10">
        <f>MAX(C2:C279)</f>
        <v>13.69</v>
      </c>
      <c r="D282" s="10">
        <f t="shared" ref="D282:BC282" si="22">MAX(D2:D279)</f>
        <v>6.41</v>
      </c>
      <c r="E282" s="10">
        <f t="shared" si="22"/>
        <v>17.3</v>
      </c>
      <c r="F282" s="10">
        <f t="shared" si="22"/>
        <v>52.9</v>
      </c>
      <c r="G282" s="10">
        <f t="shared" si="22"/>
        <v>113.4</v>
      </c>
      <c r="H282" s="10">
        <f t="shared" si="22"/>
        <v>353</v>
      </c>
      <c r="I282" s="10">
        <f t="shared" si="22"/>
        <v>0</v>
      </c>
      <c r="J282" s="10">
        <f t="shared" si="22"/>
        <v>4.5999999999999996</v>
      </c>
      <c r="K282" s="10">
        <f t="shared" si="22"/>
        <v>58</v>
      </c>
      <c r="L282" s="10">
        <f t="shared" si="22"/>
        <v>223</v>
      </c>
      <c r="M282" s="10">
        <f t="shared" si="22"/>
        <v>304</v>
      </c>
      <c r="N282" s="10">
        <f t="shared" si="22"/>
        <v>1.5</v>
      </c>
      <c r="O282" s="10">
        <f t="shared" si="22"/>
        <v>0</v>
      </c>
      <c r="P282" s="10">
        <f t="shared" si="22"/>
        <v>0</v>
      </c>
      <c r="Q282" s="10">
        <f t="shared" si="22"/>
        <v>498</v>
      </c>
      <c r="R282" s="10">
        <f t="shared" si="22"/>
        <v>113.55</v>
      </c>
      <c r="S282" s="10">
        <f t="shared" si="22"/>
        <v>111.95</v>
      </c>
      <c r="T282" s="10">
        <f t="shared" si="22"/>
        <v>5.1000000000000085</v>
      </c>
      <c r="U282" s="10">
        <f t="shared" si="22"/>
        <v>255</v>
      </c>
      <c r="V282" s="10">
        <f t="shared" si="22"/>
        <v>141</v>
      </c>
      <c r="W282" s="10">
        <f t="shared" si="22"/>
        <v>54</v>
      </c>
      <c r="X282" s="10">
        <f t="shared" si="22"/>
        <v>0</v>
      </c>
      <c r="Y282" s="10">
        <f t="shared" si="22"/>
        <v>5520</v>
      </c>
      <c r="Z282" s="10">
        <f t="shared" si="22"/>
        <v>16.86</v>
      </c>
      <c r="AA282" s="10">
        <f t="shared" si="22"/>
        <v>14.8</v>
      </c>
      <c r="AB282" s="10">
        <f t="shared" si="22"/>
        <v>145</v>
      </c>
      <c r="AC282" s="10">
        <f t="shared" si="22"/>
        <v>6.6</v>
      </c>
      <c r="AD282" s="10">
        <f t="shared" si="22"/>
        <v>0</v>
      </c>
      <c r="AE282" s="10">
        <f t="shared" si="22"/>
        <v>12.3</v>
      </c>
      <c r="AF282" s="10">
        <f t="shared" si="22"/>
        <v>80.75</v>
      </c>
      <c r="AG282" s="10">
        <f t="shared" si="22"/>
        <v>9.5</v>
      </c>
      <c r="AH282" s="10" t="e">
        <f t="shared" si="22"/>
        <v>#N/A</v>
      </c>
      <c r="AI282" s="10" t="e">
        <f t="shared" si="22"/>
        <v>#N/A</v>
      </c>
      <c r="AJ282" s="10" t="e">
        <f t="shared" si="22"/>
        <v>#N/A</v>
      </c>
      <c r="AK282" s="10">
        <f t="shared" si="22"/>
        <v>0</v>
      </c>
      <c r="AL282" s="10">
        <f t="shared" si="22"/>
        <v>0</v>
      </c>
      <c r="AM282" s="10">
        <f t="shared" si="22"/>
        <v>0</v>
      </c>
      <c r="AN282" s="10">
        <f t="shared" si="22"/>
        <v>0</v>
      </c>
      <c r="AO282" s="10">
        <f t="shared" si="22"/>
        <v>0</v>
      </c>
      <c r="AP282" s="10">
        <f t="shared" si="22"/>
        <v>0</v>
      </c>
      <c r="AQ282" s="10">
        <f t="shared" si="22"/>
        <v>0</v>
      </c>
      <c r="AR282" s="10">
        <f t="shared" si="22"/>
        <v>0</v>
      </c>
      <c r="AS282" s="10">
        <f t="shared" si="22"/>
        <v>0</v>
      </c>
      <c r="AT282" s="10">
        <f t="shared" si="22"/>
        <v>0</v>
      </c>
      <c r="AU282" s="10">
        <f t="shared" si="22"/>
        <v>0</v>
      </c>
      <c r="AV282" s="10">
        <f t="shared" si="22"/>
        <v>1.87</v>
      </c>
      <c r="AW282" s="10">
        <f t="shared" si="22"/>
        <v>0</v>
      </c>
      <c r="AX282" s="10">
        <f t="shared" si="22"/>
        <v>0</v>
      </c>
      <c r="AY282" s="10">
        <f t="shared" si="22"/>
        <v>0</v>
      </c>
      <c r="AZ282" s="10">
        <f t="shared" si="22"/>
        <v>6</v>
      </c>
      <c r="BA282" s="10">
        <f t="shared" si="22"/>
        <v>100</v>
      </c>
      <c r="BB282" s="11">
        <f t="shared" si="22"/>
        <v>7.5000000000000025E-2</v>
      </c>
      <c r="BC282" s="10">
        <f t="shared" si="22"/>
        <v>20.961000000000034</v>
      </c>
    </row>
    <row r="283" spans="1:55">
      <c r="A283"/>
      <c r="B283" t="s">
        <v>324</v>
      </c>
      <c r="C283" s="10">
        <f>MIN(C2:C279)</f>
        <v>3.14</v>
      </c>
      <c r="D283" s="10">
        <f t="shared" ref="D283:BC283" si="23">MIN(D2:D279)</f>
        <v>2.0099999999999998</v>
      </c>
      <c r="E283" s="10">
        <f t="shared" si="23"/>
        <v>5</v>
      </c>
      <c r="F283" s="10">
        <f t="shared" si="23"/>
        <v>15.4</v>
      </c>
      <c r="G283" s="10">
        <f t="shared" si="23"/>
        <v>64.7</v>
      </c>
      <c r="H283" s="10">
        <f t="shared" si="23"/>
        <v>45</v>
      </c>
      <c r="I283" s="10">
        <f t="shared" si="23"/>
        <v>0</v>
      </c>
      <c r="J283" s="10">
        <f t="shared" si="23"/>
        <v>2.5</v>
      </c>
      <c r="K283" s="10">
        <f t="shared" si="23"/>
        <v>5</v>
      </c>
      <c r="L283" s="10">
        <f t="shared" si="23"/>
        <v>5</v>
      </c>
      <c r="M283" s="10">
        <f t="shared" si="23"/>
        <v>26</v>
      </c>
      <c r="N283" s="10">
        <f t="shared" si="23"/>
        <v>0.2</v>
      </c>
      <c r="O283" s="10">
        <f t="shared" si="23"/>
        <v>0</v>
      </c>
      <c r="P283" s="10">
        <f t="shared" si="23"/>
        <v>0</v>
      </c>
      <c r="Q283" s="10">
        <f t="shared" si="23"/>
        <v>59</v>
      </c>
      <c r="R283" s="10">
        <f t="shared" si="23"/>
        <v>37.5</v>
      </c>
      <c r="S283" s="10">
        <f t="shared" si="23"/>
        <v>36.200000000000003</v>
      </c>
      <c r="T283" s="10">
        <f t="shared" si="23"/>
        <v>-0.5</v>
      </c>
      <c r="U283" s="10">
        <f t="shared" si="23"/>
        <v>180</v>
      </c>
      <c r="V283" s="10">
        <f t="shared" si="23"/>
        <v>39</v>
      </c>
      <c r="W283" s="10">
        <f t="shared" si="23"/>
        <v>8</v>
      </c>
      <c r="X283" s="10">
        <f t="shared" si="23"/>
        <v>0</v>
      </c>
      <c r="Y283" s="10">
        <f t="shared" si="23"/>
        <v>2640</v>
      </c>
      <c r="Z283" s="10">
        <f t="shared" si="23"/>
        <v>4.08</v>
      </c>
      <c r="AA283" s="10">
        <f t="shared" si="23"/>
        <v>1.8</v>
      </c>
      <c r="AB283" s="10">
        <f t="shared" si="23"/>
        <v>127</v>
      </c>
      <c r="AC283" s="10">
        <f t="shared" si="23"/>
        <v>3.1</v>
      </c>
      <c r="AD283" s="10">
        <f t="shared" si="23"/>
        <v>0</v>
      </c>
      <c r="AE283" s="10">
        <f t="shared" si="23"/>
        <v>6.7</v>
      </c>
      <c r="AF283" s="10">
        <f t="shared" si="23"/>
        <v>16.38</v>
      </c>
      <c r="AG283" s="10">
        <f t="shared" si="23"/>
        <v>1.9</v>
      </c>
      <c r="AH283" s="10" t="e">
        <f t="shared" si="23"/>
        <v>#N/A</v>
      </c>
      <c r="AI283" s="10" t="e">
        <f t="shared" si="23"/>
        <v>#N/A</v>
      </c>
      <c r="AJ283" s="10" t="e">
        <f t="shared" si="23"/>
        <v>#N/A</v>
      </c>
      <c r="AK283" s="10">
        <f t="shared" si="23"/>
        <v>0</v>
      </c>
      <c r="AL283" s="10">
        <f t="shared" si="23"/>
        <v>0</v>
      </c>
      <c r="AM283" s="10">
        <f t="shared" si="23"/>
        <v>0</v>
      </c>
      <c r="AN283" s="10">
        <f t="shared" si="23"/>
        <v>0</v>
      </c>
      <c r="AO283" s="10">
        <f t="shared" si="23"/>
        <v>0</v>
      </c>
      <c r="AP283" s="10">
        <f t="shared" si="23"/>
        <v>0</v>
      </c>
      <c r="AQ283" s="10">
        <f t="shared" si="23"/>
        <v>0</v>
      </c>
      <c r="AR283" s="10">
        <f t="shared" si="23"/>
        <v>0</v>
      </c>
      <c r="AS283" s="10">
        <f t="shared" si="23"/>
        <v>0</v>
      </c>
      <c r="AT283" s="10">
        <f t="shared" si="23"/>
        <v>0</v>
      </c>
      <c r="AU283" s="10">
        <f t="shared" si="23"/>
        <v>0</v>
      </c>
      <c r="AV283" s="10">
        <f t="shared" si="23"/>
        <v>0.71</v>
      </c>
      <c r="AW283" s="10">
        <f t="shared" si="23"/>
        <v>0</v>
      </c>
      <c r="AX283" s="10">
        <f t="shared" si="23"/>
        <v>0</v>
      </c>
      <c r="AY283" s="10">
        <f t="shared" si="23"/>
        <v>0</v>
      </c>
      <c r="AZ283" s="10">
        <f t="shared" si="23"/>
        <v>0</v>
      </c>
      <c r="BA283" s="10">
        <f t="shared" si="23"/>
        <v>0</v>
      </c>
      <c r="BB283" s="10">
        <f t="shared" si="23"/>
        <v>-7.6335877862595417E-3</v>
      </c>
      <c r="BC283" s="10">
        <f t="shared" si="23"/>
        <v>-2.04</v>
      </c>
    </row>
    <row r="284" spans="1:55">
      <c r="A284" s="13"/>
      <c r="B284" s="13" t="s">
        <v>325</v>
      </c>
      <c r="C284"/>
      <c r="D284"/>
      <c r="E284" s="11">
        <f>E291/E290</f>
        <v>3.7593984962406013E-2</v>
      </c>
      <c r="F284" s="11">
        <f>F291/F290</f>
        <v>5.6390977443609019E-2</v>
      </c>
      <c r="G284"/>
      <c r="H284"/>
      <c r="I284"/>
      <c r="J284" s="11">
        <f>J291/J290</f>
        <v>6.3909774436090222E-2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 s="11">
        <f>Z291/Z290</f>
        <v>3.007518796992481E-2</v>
      </c>
      <c r="AA284"/>
      <c r="AB284"/>
      <c r="AC284" s="11">
        <f>AC291/AC290</f>
        <v>3.3834586466165412E-2</v>
      </c>
      <c r="AD284"/>
      <c r="AE284" s="11">
        <f t="shared" ref="AE284:AV284" si="24">AE291/AE290</f>
        <v>0.25563909774436089</v>
      </c>
      <c r="AF284" s="11">
        <f t="shared" si="24"/>
        <v>0.77819548872180455</v>
      </c>
      <c r="AG284" s="11">
        <f t="shared" si="24"/>
        <v>0.11654135338345864</v>
      </c>
      <c r="AH284" s="11">
        <f t="shared" si="24"/>
        <v>4.1509433962264149E-2</v>
      </c>
      <c r="AI284" s="11">
        <f t="shared" si="24"/>
        <v>2.681992337164751E-2</v>
      </c>
      <c r="AJ284" s="11">
        <f t="shared" si="24"/>
        <v>1.8867924528301886E-2</v>
      </c>
      <c r="AK284" s="11" t="e">
        <f t="shared" si="24"/>
        <v>#DIV/0!</v>
      </c>
      <c r="AL284" s="11" t="e">
        <f t="shared" si="24"/>
        <v>#DIV/0!</v>
      </c>
      <c r="AM284" s="11" t="e">
        <f t="shared" si="24"/>
        <v>#DIV/0!</v>
      </c>
      <c r="AN284" s="11" t="e">
        <f t="shared" si="24"/>
        <v>#DIV/0!</v>
      </c>
      <c r="AO284" s="11" t="e">
        <f t="shared" si="24"/>
        <v>#DIV/0!</v>
      </c>
      <c r="AP284" s="11" t="e">
        <f t="shared" si="24"/>
        <v>#DIV/0!</v>
      </c>
      <c r="AQ284" s="11" t="e">
        <f t="shared" si="24"/>
        <v>#DIV/0!</v>
      </c>
      <c r="AR284" s="11" t="e">
        <f t="shared" si="24"/>
        <v>#DIV/0!</v>
      </c>
      <c r="AS284" s="11" t="e">
        <f t="shared" si="24"/>
        <v>#DIV/0!</v>
      </c>
      <c r="AT284" s="11" t="e">
        <f t="shared" si="24"/>
        <v>#DIV/0!</v>
      </c>
      <c r="AU284" s="11" t="e">
        <f t="shared" si="24"/>
        <v>#DIV/0!</v>
      </c>
      <c r="AV284" s="11">
        <f t="shared" si="24"/>
        <v>0</v>
      </c>
      <c r="AW284" s="11"/>
      <c r="AX284" s="11" t="e">
        <f t="shared" ref="AX284" si="25">AX291/AX290</f>
        <v>#DIV/0!</v>
      </c>
      <c r="AY284" s="11"/>
      <c r="AZ284"/>
      <c r="BA284" s="11">
        <f>BA291/BA290</f>
        <v>0.20754716981132076</v>
      </c>
      <c r="BB284" s="11">
        <f>BB291/BB290</f>
        <v>0.54887218045112784</v>
      </c>
      <c r="BC284"/>
    </row>
    <row r="285" spans="1:55">
      <c r="A285" s="13"/>
      <c r="B285" s="14" t="s">
        <v>326</v>
      </c>
      <c r="C285"/>
      <c r="D285"/>
      <c r="E285" s="11">
        <f>E292/E290</f>
        <v>0.20676691729323307</v>
      </c>
      <c r="F285" s="11">
        <f>F292/F290</f>
        <v>0.14661654135338345</v>
      </c>
      <c r="G285"/>
      <c r="H285"/>
      <c r="I285"/>
      <c r="J285" s="11">
        <f>J292/J290</f>
        <v>0.24812030075187969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 s="11">
        <f>Z292/Z290</f>
        <v>0.24812030075187969</v>
      </c>
      <c r="AA285"/>
      <c r="AB285"/>
      <c r="AC285" s="11">
        <f>AC292/AC290</f>
        <v>0.86090225563909772</v>
      </c>
      <c r="AD285"/>
      <c r="AE285" s="11">
        <f t="shared" ref="AE285:AV285" si="26">AE292/AE290</f>
        <v>0.43984962406015038</v>
      </c>
      <c r="AF285" s="11">
        <f t="shared" si="26"/>
        <v>7.5187969924812026E-2</v>
      </c>
      <c r="AG285" s="11">
        <f t="shared" si="26"/>
        <v>0.52631578947368418</v>
      </c>
      <c r="AH285" s="11">
        <f t="shared" si="26"/>
        <v>0.37358490566037733</v>
      </c>
      <c r="AI285" s="11">
        <f t="shared" si="26"/>
        <v>0.11494252873563218</v>
      </c>
      <c r="AJ285" s="11">
        <f t="shared" si="26"/>
        <v>3.7735849056603772E-2</v>
      </c>
      <c r="AK285" s="11" t="e">
        <f t="shared" si="26"/>
        <v>#DIV/0!</v>
      </c>
      <c r="AL285" s="11" t="e">
        <f t="shared" si="26"/>
        <v>#DIV/0!</v>
      </c>
      <c r="AM285" s="11" t="e">
        <f t="shared" si="26"/>
        <v>#DIV/0!</v>
      </c>
      <c r="AN285" s="11" t="e">
        <f t="shared" si="26"/>
        <v>#DIV/0!</v>
      </c>
      <c r="AO285" s="11" t="e">
        <f t="shared" si="26"/>
        <v>#DIV/0!</v>
      </c>
      <c r="AP285" s="11" t="e">
        <f t="shared" si="26"/>
        <v>#DIV/0!</v>
      </c>
      <c r="AQ285" s="11" t="e">
        <f t="shared" si="26"/>
        <v>#DIV/0!</v>
      </c>
      <c r="AR285" s="11" t="e">
        <f t="shared" si="26"/>
        <v>#DIV/0!</v>
      </c>
      <c r="AS285" s="11" t="e">
        <f t="shared" si="26"/>
        <v>#DIV/0!</v>
      </c>
      <c r="AT285" s="11" t="e">
        <f t="shared" si="26"/>
        <v>#DIV/0!</v>
      </c>
      <c r="AU285" s="11" t="e">
        <f t="shared" si="26"/>
        <v>#DIV/0!</v>
      </c>
      <c r="AV285" s="11">
        <f t="shared" si="26"/>
        <v>1</v>
      </c>
      <c r="AW285" s="11"/>
      <c r="AX285" s="11" t="e">
        <f t="shared" ref="AX285" si="27">AX292/AX290</f>
        <v>#DIV/0!</v>
      </c>
      <c r="AY285" s="11"/>
      <c r="AZ285"/>
      <c r="BA285" s="11">
        <f>BA292/BA290</f>
        <v>0</v>
      </c>
      <c r="BB285" s="11">
        <f>BB292/BB290</f>
        <v>0.33082706766917291</v>
      </c>
      <c r="BC285"/>
    </row>
    <row r="286" spans="1:55">
      <c r="A286" s="13"/>
      <c r="B286" s="13" t="s">
        <v>327</v>
      </c>
      <c r="C286"/>
      <c r="D286"/>
      <c r="E286" s="11">
        <f>E293/E290</f>
        <v>0.75563909774436089</v>
      </c>
      <c r="F286" s="11">
        <f>F293/F290</f>
        <v>0.34586466165413532</v>
      </c>
      <c r="G286"/>
      <c r="H286"/>
      <c r="I286"/>
      <c r="J286" s="11">
        <f>J293/J290</f>
        <v>0.25187969924812031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 s="11">
        <f>Z293/Z290</f>
        <v>0.41729323308270677</v>
      </c>
      <c r="AA286"/>
      <c r="AB286"/>
      <c r="AC286" s="11">
        <f>AC293/AC290</f>
        <v>0.10526315789473684</v>
      </c>
      <c r="AD286"/>
      <c r="AE286" s="11">
        <f t="shared" ref="AE286:AV286" si="28">AE293/AE290</f>
        <v>0.22556390977443608</v>
      </c>
      <c r="AF286" s="11">
        <f t="shared" si="28"/>
        <v>0.14661654135338345</v>
      </c>
      <c r="AG286" s="11">
        <f t="shared" si="28"/>
        <v>0.15037593984962405</v>
      </c>
      <c r="AH286" s="11">
        <f t="shared" si="28"/>
        <v>0.56981132075471697</v>
      </c>
      <c r="AI286" s="11">
        <f t="shared" si="28"/>
        <v>0.65517241379310343</v>
      </c>
      <c r="AJ286" s="11">
        <f t="shared" si="28"/>
        <v>0.37358490566037733</v>
      </c>
      <c r="AK286" s="11" t="e">
        <f t="shared" si="28"/>
        <v>#DIV/0!</v>
      </c>
      <c r="AL286" s="11" t="e">
        <f t="shared" si="28"/>
        <v>#DIV/0!</v>
      </c>
      <c r="AM286" s="11" t="e">
        <f t="shared" si="28"/>
        <v>#DIV/0!</v>
      </c>
      <c r="AN286" s="11" t="e">
        <f t="shared" si="28"/>
        <v>#DIV/0!</v>
      </c>
      <c r="AO286" s="11" t="e">
        <f t="shared" si="28"/>
        <v>#DIV/0!</v>
      </c>
      <c r="AP286" s="11" t="e">
        <f t="shared" si="28"/>
        <v>#DIV/0!</v>
      </c>
      <c r="AQ286" s="11" t="e">
        <f t="shared" si="28"/>
        <v>#DIV/0!</v>
      </c>
      <c r="AR286" s="11" t="e">
        <f t="shared" si="28"/>
        <v>#DIV/0!</v>
      </c>
      <c r="AS286" s="11" t="e">
        <f t="shared" si="28"/>
        <v>#DIV/0!</v>
      </c>
      <c r="AT286" s="11" t="e">
        <f t="shared" si="28"/>
        <v>#DIV/0!</v>
      </c>
      <c r="AU286" s="11" t="e">
        <f t="shared" si="28"/>
        <v>#DIV/0!</v>
      </c>
      <c r="AV286" s="11">
        <f t="shared" si="28"/>
        <v>0</v>
      </c>
      <c r="AW286" s="11"/>
      <c r="AX286" s="11" t="e">
        <f t="shared" ref="AX286" si="29">AX293/AX290</f>
        <v>#DIV/0!</v>
      </c>
      <c r="AY286" s="11"/>
      <c r="AZ286"/>
      <c r="BA286" s="11">
        <f>BA293/BA290</f>
        <v>0</v>
      </c>
      <c r="BB286" s="11">
        <f>BB293/BB290</f>
        <v>7.8947368421052627E-2</v>
      </c>
      <c r="BC286"/>
    </row>
    <row r="287" spans="1:55">
      <c r="A287" s="13"/>
      <c r="B287" s="13" t="s">
        <v>328</v>
      </c>
      <c r="C287"/>
      <c r="D287"/>
      <c r="E287" s="15">
        <f>E294/E290</f>
        <v>0.43233082706766918</v>
      </c>
      <c r="F287" s="15">
        <f>F294/F290</f>
        <v>0.45112781954887216</v>
      </c>
      <c r="G287"/>
      <c r="H287"/>
      <c r="I287"/>
      <c r="J287" s="11">
        <f>J294/J290</f>
        <v>0.43609022556390975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 s="15">
        <f>Z294/Z290</f>
        <v>0.30451127819548873</v>
      </c>
      <c r="AA287"/>
      <c r="AB287"/>
      <c r="AC287" s="15">
        <f>AC294/AC290</f>
        <v>0</v>
      </c>
      <c r="AD287"/>
      <c r="AE287" s="15">
        <f t="shared" ref="AE287:AI288" si="30">AE294/AE290</f>
        <v>7.8947368421052627E-2</v>
      </c>
      <c r="AF287" s="15">
        <f t="shared" si="30"/>
        <v>0</v>
      </c>
      <c r="AG287" s="15">
        <f t="shared" si="30"/>
        <v>0.20676691729323307</v>
      </c>
      <c r="AH287" s="11">
        <f t="shared" si="30"/>
        <v>1.509433962264151E-2</v>
      </c>
      <c r="AI287" s="11">
        <f t="shared" si="30"/>
        <v>0.20306513409961685</v>
      </c>
      <c r="AJ287" s="11">
        <f>AJ294/AJ290</f>
        <v>0.57735849056603772</v>
      </c>
      <c r="AK287" s="11" t="e">
        <f t="shared" ref="AK287:AV287" si="31">AK294/AK290</f>
        <v>#DIV/0!</v>
      </c>
      <c r="AL287" s="11" t="e">
        <f t="shared" si="31"/>
        <v>#DIV/0!</v>
      </c>
      <c r="AM287" s="11" t="e">
        <f t="shared" si="31"/>
        <v>#DIV/0!</v>
      </c>
      <c r="AN287" s="11" t="e">
        <f t="shared" si="31"/>
        <v>#DIV/0!</v>
      </c>
      <c r="AO287" s="11" t="e">
        <f t="shared" si="31"/>
        <v>#DIV/0!</v>
      </c>
      <c r="AP287" s="11" t="e">
        <f t="shared" si="31"/>
        <v>#DIV/0!</v>
      </c>
      <c r="AQ287" s="11" t="e">
        <f t="shared" si="31"/>
        <v>#DIV/0!</v>
      </c>
      <c r="AR287" s="11" t="e">
        <f t="shared" si="31"/>
        <v>#DIV/0!</v>
      </c>
      <c r="AS287" s="11" t="e">
        <f t="shared" si="31"/>
        <v>#DIV/0!</v>
      </c>
      <c r="AT287" s="11" t="e">
        <f t="shared" si="31"/>
        <v>#DIV/0!</v>
      </c>
      <c r="AU287" s="11" t="e">
        <f t="shared" si="31"/>
        <v>#DIV/0!</v>
      </c>
      <c r="AV287" s="11">
        <f t="shared" si="31"/>
        <v>0</v>
      </c>
      <c r="AW287" s="11"/>
      <c r="AX287" s="11" t="e">
        <f t="shared" ref="AX287" si="32">AX294/AX290</f>
        <v>#DIV/0!</v>
      </c>
      <c r="AY287" s="11"/>
      <c r="AZ287"/>
      <c r="BA287" s="11">
        <f>BA294/BA290</f>
        <v>0.79622641509433967</v>
      </c>
      <c r="BB287" s="11">
        <f>BB294/BB290</f>
        <v>4.1353383458646614E-2</v>
      </c>
      <c r="BC287"/>
    </row>
    <row r="288" spans="1:5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 s="15">
        <f t="shared" si="30"/>
        <v>0</v>
      </c>
      <c r="AH288"/>
      <c r="AI288"/>
      <c r="AJ288"/>
      <c r="AK288"/>
      <c r="AL288"/>
      <c r="AM288"/>
      <c r="AN288"/>
      <c r="AO288" s="11" t="e">
        <f>AO295/AO290</f>
        <v>#DIV/0!</v>
      </c>
      <c r="AP288" s="11"/>
      <c r="AQ288"/>
      <c r="AR288"/>
      <c r="AS288"/>
      <c r="AT288"/>
      <c r="AU288"/>
      <c r="AV288" s="11">
        <f>AV295/AV290</f>
        <v>0</v>
      </c>
      <c r="AW288" s="11"/>
      <c r="AX288" s="11" t="e">
        <f t="shared" ref="AX288" si="33">AX295/AX290</f>
        <v>#DIV/0!</v>
      </c>
      <c r="AY288" s="11"/>
      <c r="AZ288"/>
      <c r="BA288"/>
      <c r="BB288"/>
      <c r="BC288"/>
    </row>
    <row r="289" spans="1:55">
      <c r="A289"/>
      <c r="B289"/>
      <c r="C289"/>
      <c r="D289"/>
      <c r="E289" s="11">
        <f>SUM(E284:E286)</f>
        <v>1</v>
      </c>
      <c r="F289" s="16">
        <f>SUM(F284:F288)</f>
        <v>1</v>
      </c>
      <c r="G289"/>
      <c r="H289"/>
      <c r="I289"/>
      <c r="J289" s="17">
        <f>J284+J285+J286+J287</f>
        <v>0.99999999999999989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 s="16">
        <f>SUM(Z284:Z287)</f>
        <v>1</v>
      </c>
      <c r="AA289"/>
      <c r="AB289"/>
      <c r="AC289" s="16">
        <f>SUM(AC284:AC287)</f>
        <v>1</v>
      </c>
      <c r="AD289"/>
      <c r="AE289" s="16">
        <f>SUM(AE284:AE287)</f>
        <v>1</v>
      </c>
      <c r="AF289">
        <f>AF284+AF285+AF286+AF287</f>
        <v>1</v>
      </c>
      <c r="AG289" s="16">
        <f>SUM(AG284:AG287)</f>
        <v>0.99999999999999989</v>
      </c>
      <c r="AH289">
        <f t="shared" ref="AH289:AN289" si="34">AH284+AH285+AH286+AH287</f>
        <v>1</v>
      </c>
      <c r="AI289">
        <f t="shared" si="34"/>
        <v>1</v>
      </c>
      <c r="AJ289">
        <f t="shared" si="34"/>
        <v>1.0075471698113208</v>
      </c>
      <c r="AK289" t="e">
        <f t="shared" si="34"/>
        <v>#DIV/0!</v>
      </c>
      <c r="AL289" t="e">
        <f t="shared" si="34"/>
        <v>#DIV/0!</v>
      </c>
      <c r="AM289" t="e">
        <f t="shared" si="34"/>
        <v>#DIV/0!</v>
      </c>
      <c r="AN289" t="e">
        <f t="shared" si="34"/>
        <v>#DIV/0!</v>
      </c>
      <c r="AO289" t="e">
        <f>SUM(AO284:AO288)</f>
        <v>#DIV/0!</v>
      </c>
      <c r="AP289" t="e">
        <f>SUM(AP284:AP288)</f>
        <v>#DIV/0!</v>
      </c>
      <c r="AQ289" t="e">
        <f>AQ284+AQ285+AQ286+AQ287</f>
        <v>#DIV/0!</v>
      </c>
      <c r="AR289" t="e">
        <f>AR284+AR285+AR286+AR287</f>
        <v>#DIV/0!</v>
      </c>
      <c r="AS289" t="e">
        <f>AS284+AS285+AS286+AS287</f>
        <v>#DIV/0!</v>
      </c>
      <c r="AT289" t="e">
        <f>AT284+AT285+AT286+AT287</f>
        <v>#DIV/0!</v>
      </c>
      <c r="AU289" s="18" t="e">
        <f>AU284+AU285+AU286+AU287</f>
        <v>#DIV/0!</v>
      </c>
      <c r="AV289" s="18">
        <f>SUM(AV284:AV288)</f>
        <v>1</v>
      </c>
      <c r="AW289" s="18"/>
      <c r="AX289" s="18" t="e">
        <f>SUM(AX285:AX288)</f>
        <v>#DIV/0!</v>
      </c>
      <c r="AY289" s="18"/>
      <c r="AZ289"/>
      <c r="BA289" s="18">
        <f>BA284+BA285+BA286+BA287</f>
        <v>1.0037735849056604</v>
      </c>
      <c r="BB289" s="18">
        <f>BB284+BB285+BB286+BB287</f>
        <v>1</v>
      </c>
      <c r="BC289"/>
    </row>
    <row r="290" spans="1:55">
      <c r="A290" s="19"/>
      <c r="B290" s="19"/>
      <c r="C290" s="19"/>
      <c r="D290" s="19"/>
      <c r="E290" s="19">
        <f>COUNT(E2:E279)</f>
        <v>266</v>
      </c>
      <c r="F290" s="19">
        <f>COUNT(F2:F279)</f>
        <v>266</v>
      </c>
      <c r="G290" s="19"/>
      <c r="H290" s="19"/>
      <c r="I290" s="19"/>
      <c r="J290" s="19">
        <f>COUNT(J2:J279)</f>
        <v>266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>
        <f>COUNT(Z2:Z279)</f>
        <v>266</v>
      </c>
      <c r="AA290" s="19"/>
      <c r="AB290" s="19"/>
      <c r="AC290" s="19">
        <f>COUNT(AC2:AC279)</f>
        <v>266</v>
      </c>
      <c r="AD290" s="19"/>
      <c r="AE290" s="19">
        <f t="shared" ref="AE290:AK290" si="35">COUNT(AE2:AE279)</f>
        <v>266</v>
      </c>
      <c r="AF290" s="19">
        <f t="shared" si="35"/>
        <v>266</v>
      </c>
      <c r="AG290" s="19">
        <f t="shared" si="35"/>
        <v>266</v>
      </c>
      <c r="AH290" s="19">
        <f t="shared" si="35"/>
        <v>265</v>
      </c>
      <c r="AI290" s="19">
        <f t="shared" si="35"/>
        <v>261</v>
      </c>
      <c r="AJ290" s="19">
        <f t="shared" si="35"/>
        <v>265</v>
      </c>
      <c r="AK290" s="19">
        <f t="shared" si="35"/>
        <v>0</v>
      </c>
      <c r="AL290" s="19"/>
      <c r="AM290" s="19"/>
      <c r="AN290" s="19"/>
      <c r="AO290" s="19">
        <f>COUNT(AO2:AO279)</f>
        <v>0</v>
      </c>
      <c r="AP290" s="19">
        <f>COUNT(AP2:AP279)</f>
        <v>0</v>
      </c>
      <c r="AQ290" s="19"/>
      <c r="AR290" s="19"/>
      <c r="AS290" s="19"/>
      <c r="AT290" s="19"/>
      <c r="AU290" s="19">
        <f>COUNT(AU2:AU279)</f>
        <v>0</v>
      </c>
      <c r="AV290" s="19">
        <f>COUNT(AV2:AV279)</f>
        <v>266</v>
      </c>
      <c r="AW290" s="19"/>
      <c r="AX290" s="19">
        <f>COUNT(AX2:AX279)</f>
        <v>0</v>
      </c>
      <c r="AY290" s="19"/>
      <c r="AZ290"/>
      <c r="BA290" s="19">
        <f>COUNT(BA3:BA279)</f>
        <v>265</v>
      </c>
      <c r="BB290">
        <f>COUNT(BB2:BB279)</f>
        <v>266</v>
      </c>
      <c r="BC290"/>
    </row>
    <row r="291" spans="1:55">
      <c r="A291" s="19"/>
      <c r="B291" s="19"/>
      <c r="C291" s="19"/>
      <c r="D291" s="19"/>
      <c r="E291" s="19">
        <f>COUNTIF(E2:E279,"&lt;8")</f>
        <v>10</v>
      </c>
      <c r="F291" s="19">
        <f>COUNTIF(F2:F279,"&lt;25.99")</f>
        <v>15</v>
      </c>
      <c r="G291" s="19"/>
      <c r="H291" s="19"/>
      <c r="I291" s="19"/>
      <c r="J291" s="19">
        <f>COUNTIF(J2:J279,"&lt;3.5")</f>
        <v>17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>
        <f>COUNTIF(Z2:Z279,"&lt;5.999")</f>
        <v>8</v>
      </c>
      <c r="AA291" s="19"/>
      <c r="AB291" s="19"/>
      <c r="AC291" s="19">
        <f>COUNTIF(AC2:AC279,"&lt;3.5")</f>
        <v>9</v>
      </c>
      <c r="AD291" s="19"/>
      <c r="AE291" s="19">
        <f>COUNTIF(AE2:AE279,"&lt;8.5")</f>
        <v>68</v>
      </c>
      <c r="AF291" s="19">
        <f>COUNTIF(AF2:AF279,"&lt;55")</f>
        <v>207</v>
      </c>
      <c r="AG291" s="19">
        <f>COUNTIF(AG2:AG279,"&lt;3.5")</f>
        <v>31</v>
      </c>
      <c r="AH291" s="19">
        <f>COUNTIF(AH2:AH279,"&lt;0.65")</f>
        <v>11</v>
      </c>
      <c r="AI291" s="19">
        <f>COUNTIF(AI2:AI279,"&lt;1.0")</f>
        <v>7</v>
      </c>
      <c r="AJ291" s="19">
        <f>COUNTIF(AJ2:AJ279,"&lt;1.2")</f>
        <v>5</v>
      </c>
      <c r="AK291" s="19">
        <f>COUNTIF(AK2:AK279,"&lt;0.8")</f>
        <v>0</v>
      </c>
      <c r="AL291" s="19"/>
      <c r="AM291" s="19"/>
      <c r="AN291" s="19"/>
      <c r="AO291" s="19">
        <f>COUNTIF(AO2:AO279,"&lt;100")</f>
        <v>0</v>
      </c>
      <c r="AP291" s="19">
        <f>COUNTIF(AP2:AP279,"&lt;20")</f>
        <v>0</v>
      </c>
      <c r="AQ291" s="19"/>
      <c r="AR291" s="19"/>
      <c r="AS291" s="19"/>
      <c r="AT291" s="19"/>
      <c r="AU291" s="19">
        <f>COUNTIF(AU2:AU279,"&lt;0.50")</f>
        <v>0</v>
      </c>
      <c r="AV291" s="19">
        <f>COUNTIF(AV2:AV279,"&lt;0.1")</f>
        <v>0</v>
      </c>
      <c r="AW291" s="19"/>
      <c r="AX291" s="19">
        <f>COUNTIF(AX2:AX279,"&lt;0.035")</f>
        <v>0</v>
      </c>
      <c r="AY291" s="19"/>
      <c r="AZ291"/>
      <c r="BA291" s="19">
        <f>COUNTIF(BA2:BA279,"&lt;0.035")</f>
        <v>55</v>
      </c>
      <c r="BB291">
        <f>COUNTIF(BB2:BB279,"&lt;0.035")</f>
        <v>146</v>
      </c>
      <c r="BC291"/>
    </row>
    <row r="292" spans="1:55">
      <c r="A292" s="19"/>
      <c r="B292" s="19"/>
      <c r="C292" s="19"/>
      <c r="D292" s="19"/>
      <c r="E292" s="19">
        <f>COUNTIF(E2:E279,"&lt;10")-E291</f>
        <v>55</v>
      </c>
      <c r="F292" s="19">
        <f>COUNTIF(F2:F279,"&lt;30")-F291</f>
        <v>39</v>
      </c>
      <c r="G292" s="19"/>
      <c r="H292" s="19"/>
      <c r="I292" s="19"/>
      <c r="J292" s="19">
        <f>COUNTIF(J2:J279,"&lt;3.8")-J291</f>
        <v>66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>
        <f>COUNTIF(Z2:Z279,"&lt;8")-Z291</f>
        <v>66</v>
      </c>
      <c r="AA292" s="19"/>
      <c r="AB292" s="19"/>
      <c r="AC292" s="19">
        <f>COUNTIF(AC2:AC279,"&lt;5.5")-AC291</f>
        <v>229</v>
      </c>
      <c r="AD292" s="19"/>
      <c r="AE292" s="19">
        <f>COUNTIF(AE2:AE279,"&lt;9.5")-AE291</f>
        <v>117</v>
      </c>
      <c r="AF292" s="19">
        <f>COUNTIF(AF2:AF279,"&lt;60")-AF291</f>
        <v>20</v>
      </c>
      <c r="AG292" s="19">
        <f>COUNTIF(AG2:AG279,"&lt;5.5")-AG291</f>
        <v>140</v>
      </c>
      <c r="AH292" s="19">
        <f>COUNTIF(AH2:AH279,"&lt;0.75")-AH291</f>
        <v>99</v>
      </c>
      <c r="AI292" s="19">
        <f>COUNTIF(AI2:AI279,"&lt;1.2")-AI291</f>
        <v>30</v>
      </c>
      <c r="AJ292" s="19">
        <f>COUNTIF(AJ2:AJ279,"&lt;1.3")-AJ291</f>
        <v>10</v>
      </c>
      <c r="AK292" s="19">
        <f>COUNTIF(AK2:AK279,"&lt;1.0")-AK291</f>
        <v>0</v>
      </c>
      <c r="AL292" s="19"/>
      <c r="AM292" s="19"/>
      <c r="AN292" s="19"/>
      <c r="AO292" s="19">
        <f>COUNTIF(AO2:AO279,"&lt;300")-AO291</f>
        <v>0</v>
      </c>
      <c r="AP292" s="19">
        <f>COUNTIF(AP2:AP279,"&lt;30")-AP291</f>
        <v>0</v>
      </c>
      <c r="AQ292" s="19"/>
      <c r="AR292" s="19"/>
      <c r="AS292" s="19"/>
      <c r="AT292" s="19"/>
      <c r="AU292">
        <f>COUNTIF(AU2:AU279,"&lt;0.55")-AU291</f>
        <v>0</v>
      </c>
      <c r="AV292">
        <f>COUNTIF(AV2:AV279,"&lt;99.9")-AV291</f>
        <v>266</v>
      </c>
      <c r="AW292"/>
      <c r="AX292">
        <f>COUNTIF(AX2:AX279,"&lt;0.055")-AX291</f>
        <v>0</v>
      </c>
      <c r="AY292"/>
      <c r="AZ292"/>
      <c r="BA292" s="16">
        <f>COUNTIF(BA2:BA279,"&lt;0.05")-BA291</f>
        <v>0</v>
      </c>
      <c r="BB292">
        <f>COUNTIF(BB2:BB279,"&lt;0.05")-BB291</f>
        <v>88</v>
      </c>
      <c r="BC292"/>
    </row>
    <row r="293" spans="1:55">
      <c r="A293" s="19"/>
      <c r="B293" s="19"/>
      <c r="C293" s="19"/>
      <c r="D293" s="19"/>
      <c r="E293" s="19">
        <f>COUNTIF(E2:E279,"&gt;=10")</f>
        <v>201</v>
      </c>
      <c r="F293" s="19">
        <f>COUNTIF(F2:F279,"&lt;33")-F292-F291</f>
        <v>92</v>
      </c>
      <c r="G293" s="19"/>
      <c r="H293" s="19"/>
      <c r="I293" s="19"/>
      <c r="J293" s="19">
        <f>COUNTIF(J2:J279,"&lt;4")-J292-J291</f>
        <v>67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>
        <f>COUNTIF(Z2:Z279,"&lt;9.999")-Z292-Z291</f>
        <v>111</v>
      </c>
      <c r="AA293" s="19"/>
      <c r="AB293" s="19"/>
      <c r="AC293" s="19">
        <f>COUNTIF(AC2:AC279,"&lt;7.5")-AC292-AC291</f>
        <v>28</v>
      </c>
      <c r="AD293" s="19"/>
      <c r="AE293" s="19">
        <f>COUNTIF(AE2:AE279,"&lt;10.5")-AE292-AE291</f>
        <v>60</v>
      </c>
      <c r="AF293" s="19">
        <f>COUNTIF(AF2:AF279,"&gt;59.99")</f>
        <v>39</v>
      </c>
      <c r="AG293" s="19">
        <f>COUNTIF(AG2:AG279,"&gt;=5.5")-AG294</f>
        <v>40</v>
      </c>
      <c r="AH293" s="19">
        <f>COUNTIF(AH2:AH279,"&lt;0.85")-AH292-AH291</f>
        <v>151</v>
      </c>
      <c r="AI293" s="19">
        <f>COUNTIF(AI2:AI279,"&lt;1.6")-AI292-AI291</f>
        <v>171</v>
      </c>
      <c r="AJ293" s="19">
        <f>COUNTIF(AJ2:AJ279,"&lt;1.6")-AJ292-AJ291</f>
        <v>99</v>
      </c>
      <c r="AK293" s="19">
        <f>COUNTIF(AK2:AK279,"&lt;1.2")-AK291-AK292</f>
        <v>0</v>
      </c>
      <c r="AL293" s="19"/>
      <c r="AM293" s="19"/>
      <c r="AN293" s="19"/>
      <c r="AO293" s="19">
        <f>COUNTIF(AO2:AO279,"&lt;500")-AO292-AO291</f>
        <v>0</v>
      </c>
      <c r="AP293" s="19">
        <f>COUNTIF(AP2:AP279,"&lt;50")-AP292-AP291</f>
        <v>0</v>
      </c>
      <c r="AQ293" s="19"/>
      <c r="AR293" s="19"/>
      <c r="AS293" s="19"/>
      <c r="AT293" s="19"/>
      <c r="AU293">
        <f>COUNTIF(AU2:AU279,"&lt;0.6")-AU292-AU291</f>
        <v>0</v>
      </c>
      <c r="AV293">
        <f>COUNTIF(AV2:AV279,"&lt;299.9")-AV292-AV291</f>
        <v>0</v>
      </c>
      <c r="AW293"/>
      <c r="AX293">
        <f>COUNTIF(AX2:AX279,"&lt;0.07")-AX292-AX291</f>
        <v>0</v>
      </c>
      <c r="AY293"/>
      <c r="AZ293"/>
      <c r="BA293" s="16">
        <f>COUNTIF(BA2:BA279,"&lt;0.06")-BA292-BA291</f>
        <v>0</v>
      </c>
      <c r="BB293">
        <f>COUNTIF(BB2:BB279,"&lt;0.06")-BB292-BB291</f>
        <v>21</v>
      </c>
      <c r="BC293"/>
    </row>
    <row r="294" spans="1:55">
      <c r="A294" s="19"/>
      <c r="B294" s="19"/>
      <c r="C294" s="19"/>
      <c r="D294" s="19"/>
      <c r="E294" s="19">
        <f>COUNTIF(E2:E279,"&gt;=11")</f>
        <v>115</v>
      </c>
      <c r="F294" s="19">
        <f>COUNTIF(F2:F279,"&gt;=33")</f>
        <v>120</v>
      </c>
      <c r="G294" s="19"/>
      <c r="H294" s="19"/>
      <c r="I294" s="19"/>
      <c r="J294" s="19">
        <f>COUNTIF(J2:J279,"&gt;=4.0")</f>
        <v>116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>
        <f>COUNTIF(Z2:Z279,"&gt;9.99")</f>
        <v>81</v>
      </c>
      <c r="AA294" s="19"/>
      <c r="AB294" s="19"/>
      <c r="AC294" s="19">
        <f>COUNTIF(AC2:AC279,"&gt;7.499")</f>
        <v>0</v>
      </c>
      <c r="AD294" s="19"/>
      <c r="AE294" s="19">
        <f>COUNTIF(AE2:AE280,"&gt;=10.5")</f>
        <v>21</v>
      </c>
      <c r="AF294" s="19"/>
      <c r="AG294" s="19">
        <f>COUNTIF(AG2:AG280,"&gt;5.99")</f>
        <v>55</v>
      </c>
      <c r="AH294" s="19">
        <f>COUNTIF(AH2:AH279,"&gt;=0.85")</f>
        <v>4</v>
      </c>
      <c r="AI294" s="19">
        <f>COUNTIF(AI2:AI279,"&gt;1.59")</f>
        <v>53</v>
      </c>
      <c r="AJ294" s="19">
        <f>COUNTIF(AJ2:AJ279,"&gt;1.59")</f>
        <v>153</v>
      </c>
      <c r="AK294" s="19">
        <f>COUNTIF(AK2:AK279,"&gt;=1.2")</f>
        <v>0</v>
      </c>
      <c r="AL294" s="19"/>
      <c r="AM294" s="19"/>
      <c r="AN294" s="19"/>
      <c r="AO294" s="19">
        <f>COUNTIF(AO2:AO279,"&lt;800")-AO291-AO292-AO293</f>
        <v>0</v>
      </c>
      <c r="AP294" s="19">
        <f>COUNTIF(AP2:AP279,"&gt;49.99")</f>
        <v>0</v>
      </c>
      <c r="AQ294" s="19"/>
      <c r="AR294" s="19"/>
      <c r="AS294" s="19"/>
      <c r="AT294" s="19"/>
      <c r="AU294" s="19">
        <f>COUNTIF(AU2:AU279,"&gt;0.5999")</f>
        <v>0</v>
      </c>
      <c r="AV294">
        <f>COUNTIF(AV2:AV279,"&lt;999.9")-AV293-AV292-AV291</f>
        <v>0</v>
      </c>
      <c r="AW294" s="19"/>
      <c r="AX294" s="19">
        <f>COUNTIF(AX2:AX279,"&gt;0.06999")</f>
        <v>0</v>
      </c>
      <c r="AY294"/>
      <c r="AZ294"/>
      <c r="BA294" s="19">
        <f>COUNTIF(BA2:BA279,"&gt;0.05999")</f>
        <v>211</v>
      </c>
      <c r="BB294">
        <f>COUNTIF(BB2:BB279,"&gt;0.05999")</f>
        <v>11</v>
      </c>
      <c r="BC294"/>
    </row>
    <row r="295" spans="1:5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>
        <f>COUNTIF(AH4:AH280,"&gt;0.899")</f>
        <v>0</v>
      </c>
      <c r="AI295" s="19"/>
      <c r="AJ295" s="19"/>
      <c r="AK295" s="19"/>
      <c r="AL295" s="19"/>
      <c r="AM295" s="19"/>
      <c r="AN295" s="19"/>
      <c r="AO295" s="19">
        <f>COUNTIF(AO2:AO279,"&gt;799.99")</f>
        <v>0</v>
      </c>
      <c r="AP295" s="19"/>
      <c r="AQ295" s="19"/>
      <c r="AR295" s="19"/>
      <c r="AS295" s="19"/>
      <c r="AT295" s="19"/>
      <c r="AU295" s="19"/>
      <c r="AV295" s="19">
        <f>COUNTIF(AV2:AV279,"&gt;999.99")</f>
        <v>0</v>
      </c>
      <c r="AW295" s="19"/>
      <c r="AX295"/>
      <c r="AY295" s="19"/>
      <c r="AZ295"/>
      <c r="BA295" s="19"/>
      <c r="BB295" s="19"/>
      <c r="BC295"/>
    </row>
    <row r="296" spans="1:55">
      <c r="A296"/>
      <c r="B296"/>
      <c r="C296"/>
      <c r="D296"/>
      <c r="E296">
        <f>SUM(E291:E293)</f>
        <v>266</v>
      </c>
      <c r="F296">
        <f>SUM(F291:F294)</f>
        <v>266</v>
      </c>
      <c r="G296">
        <f t="shared" ref="G296:AU296" si="36">SUM(G291:G294)</f>
        <v>0</v>
      </c>
      <c r="H296">
        <f t="shared" si="36"/>
        <v>0</v>
      </c>
      <c r="I296">
        <f t="shared" si="36"/>
        <v>0</v>
      </c>
      <c r="J296">
        <f t="shared" si="36"/>
        <v>266</v>
      </c>
      <c r="K296">
        <f t="shared" si="36"/>
        <v>0</v>
      </c>
      <c r="L296">
        <f t="shared" si="36"/>
        <v>0</v>
      </c>
      <c r="M296">
        <f t="shared" si="36"/>
        <v>0</v>
      </c>
      <c r="N296">
        <f t="shared" si="36"/>
        <v>0</v>
      </c>
      <c r="O296">
        <f t="shared" si="36"/>
        <v>0</v>
      </c>
      <c r="P296">
        <f t="shared" si="36"/>
        <v>0</v>
      </c>
      <c r="Q296">
        <f t="shared" si="36"/>
        <v>0</v>
      </c>
      <c r="R296">
        <f t="shared" si="36"/>
        <v>0</v>
      </c>
      <c r="S296">
        <f t="shared" si="36"/>
        <v>0</v>
      </c>
      <c r="T296">
        <f t="shared" si="36"/>
        <v>0</v>
      </c>
      <c r="U296">
        <f t="shared" si="36"/>
        <v>0</v>
      </c>
      <c r="V296">
        <f t="shared" si="36"/>
        <v>0</v>
      </c>
      <c r="W296">
        <f t="shared" si="36"/>
        <v>0</v>
      </c>
      <c r="X296">
        <f t="shared" si="36"/>
        <v>0</v>
      </c>
      <c r="Y296">
        <f t="shared" si="36"/>
        <v>0</v>
      </c>
      <c r="Z296">
        <f t="shared" si="36"/>
        <v>266</v>
      </c>
      <c r="AA296">
        <f t="shared" si="36"/>
        <v>0</v>
      </c>
      <c r="AB296">
        <f t="shared" si="36"/>
        <v>0</v>
      </c>
      <c r="AC296">
        <f t="shared" si="36"/>
        <v>266</v>
      </c>
      <c r="AD296">
        <f t="shared" si="36"/>
        <v>0</v>
      </c>
      <c r="AE296">
        <f>SUM(AE291:AE294)</f>
        <v>266</v>
      </c>
      <c r="AF296">
        <f>SUM(AF291:AF294)</f>
        <v>266</v>
      </c>
      <c r="AG296">
        <f>SUM(AG291:AG294)</f>
        <v>266</v>
      </c>
      <c r="AH296">
        <f t="shared" si="36"/>
        <v>265</v>
      </c>
      <c r="AI296">
        <f t="shared" si="36"/>
        <v>261</v>
      </c>
      <c r="AJ296">
        <f t="shared" si="36"/>
        <v>267</v>
      </c>
      <c r="AK296">
        <f t="shared" si="36"/>
        <v>0</v>
      </c>
      <c r="AL296">
        <f t="shared" si="36"/>
        <v>0</v>
      </c>
      <c r="AM296">
        <f t="shared" si="36"/>
        <v>0</v>
      </c>
      <c r="AN296">
        <f t="shared" si="36"/>
        <v>0</v>
      </c>
      <c r="AO296">
        <f>SUM(AO291:AO295)</f>
        <v>0</v>
      </c>
      <c r="AP296">
        <f>SUM(AP291:AP295)</f>
        <v>0</v>
      </c>
      <c r="AQ296">
        <f t="shared" si="36"/>
        <v>0</v>
      </c>
      <c r="AR296">
        <f t="shared" si="36"/>
        <v>0</v>
      </c>
      <c r="AS296">
        <f t="shared" si="36"/>
        <v>0</v>
      </c>
      <c r="AT296">
        <f t="shared" si="36"/>
        <v>0</v>
      </c>
      <c r="AU296">
        <f t="shared" si="36"/>
        <v>0</v>
      </c>
      <c r="AV296">
        <f>SUM(AV291:AV295)</f>
        <v>266</v>
      </c>
      <c r="AW296">
        <f t="shared" ref="AW296:AX296" si="37">SUM(AW291:AW295)</f>
        <v>0</v>
      </c>
      <c r="AX296">
        <f t="shared" si="37"/>
        <v>0</v>
      </c>
      <c r="AY296"/>
      <c r="AZ296"/>
      <c r="BA296">
        <f>SUM(BA291:BA294)</f>
        <v>266</v>
      </c>
      <c r="BB296">
        <f>SUM(BB291:BB294)</f>
        <v>266</v>
      </c>
      <c r="BC296"/>
    </row>
    <row r="298" spans="1:55">
      <c r="A298" t="s">
        <v>329</v>
      </c>
      <c r="E298" s="19">
        <f>COUNTIF(E2:E279,"&gt;=8.5")</f>
        <v>251</v>
      </c>
      <c r="F298" s="19">
        <f>COUNTIF(F2:F279,"&gt;=26")</f>
        <v>251</v>
      </c>
      <c r="J298" s="19">
        <f>COUNTIF(J2:J279,"&gt;=3.5")</f>
        <v>249</v>
      </c>
      <c r="AE298" s="19">
        <f>COUNTIF(AE2:AE279,"&lt;8.49")</f>
        <v>68</v>
      </c>
      <c r="AF298" s="19">
        <f>COUNTIF(AF2:AF279,"&lt;60")</f>
        <v>227</v>
      </c>
      <c r="AG298" s="19">
        <f>COUNTIF(AG2:AG279,"&lt;6")</f>
        <v>211</v>
      </c>
      <c r="AH298" s="19">
        <f>COUNTIF(AH2:AH279,"&gt;0.649")</f>
        <v>254</v>
      </c>
      <c r="AI298" s="19">
        <f>COUNTIF(AI2:AI279,"&gt;1.199")</f>
        <v>224</v>
      </c>
      <c r="AJ298" s="19">
        <f>COUNTIF(AJ2:AJ279,"&gt;=1.4")</f>
        <v>236</v>
      </c>
      <c r="AO298" s="19">
        <f>COUNTIF(AO3:AO279,"&lt;99.99")</f>
        <v>0</v>
      </c>
      <c r="AP298" s="19">
        <f>COUNTIF(AP3:AP279,"&gt;0.2")</f>
        <v>0</v>
      </c>
      <c r="AT298" s="19">
        <f>COUNTIF(AT3:AT279,"&lt;150")</f>
        <v>0</v>
      </c>
      <c r="AU298" s="19">
        <f>COUNTIF(AU3:AU279,"&lt;0.5")</f>
        <v>0</v>
      </c>
      <c r="AW298" s="19"/>
      <c r="AX298" s="20"/>
    </row>
    <row r="299" spans="1:55">
      <c r="F299" s="19">
        <f>COUNTIF(F2:F279,"&gt;=30")</f>
        <v>212</v>
      </c>
      <c r="AE299" s="19">
        <f>COUNTIF(AE2:AE279,"&lt;10.51")-AE298</f>
        <v>179</v>
      </c>
      <c r="AJ299" s="8">
        <f>AJ298/AJ296</f>
        <v>0.88389513108614237</v>
      </c>
      <c r="AT299" s="19">
        <f>COUNTIF(AT3:AT279,"&lt;300")-AT298</f>
        <v>0</v>
      </c>
      <c r="AX299" s="20"/>
    </row>
    <row r="300" spans="1:55">
      <c r="F300" s="1">
        <f>F299/F296</f>
        <v>0.79699248120300747</v>
      </c>
      <c r="AJ300" s="1">
        <f>COUNTIF(AJ2:AJ279,"&lt;1.4")</f>
        <v>29</v>
      </c>
      <c r="AT300" s="19">
        <f>COUNTIF(AT3:AT280,"&gt;799.99")-AT299</f>
        <v>0</v>
      </c>
      <c r="AX300" s="20"/>
    </row>
    <row r="301" spans="1:55">
      <c r="E301" s="1">
        <f>COUNTIF(E2:E279,"&gt;=10.5")</f>
        <v>159</v>
      </c>
      <c r="F301" s="1">
        <f>COUNTIF(F2:F279,"&lt;=26")</f>
        <v>15</v>
      </c>
      <c r="AJ301" s="1">
        <f>AJ300/AJ290</f>
        <v>0.10943396226415095</v>
      </c>
      <c r="AO301" s="1">
        <f>COUNTIF(AO2:AO241,"&gt;=800")</f>
        <v>0</v>
      </c>
      <c r="AP301" s="1">
        <f>COUNTIF(AP2:AP241,"&gt;=30")</f>
        <v>0</v>
      </c>
      <c r="AX301" s="20"/>
    </row>
    <row r="302" spans="1:55">
      <c r="E302" s="21">
        <f>COUNTIF(E2:E279,"&gt;=13.5")</f>
        <v>3</v>
      </c>
      <c r="AH302" s="1">
        <f>COUNTIF(AH2:AH279,"&gt;=0.65")</f>
        <v>254</v>
      </c>
      <c r="AI302" s="19">
        <f>COUNTIF(AI2:AI279,"&gt;=1.0")</f>
        <v>254</v>
      </c>
      <c r="AJ302" s="19">
        <f>COUNTIF(AJ2:AJ279,"&gt;=1.2")</f>
        <v>260</v>
      </c>
      <c r="AX302" s="20"/>
    </row>
    <row r="303" spans="1:55">
      <c r="AH303" s="8">
        <f>AH302/AH296</f>
        <v>0.95849056603773586</v>
      </c>
      <c r="AX303" s="20"/>
    </row>
    <row r="304" spans="1:55">
      <c r="B304" t="s">
        <v>330</v>
      </c>
      <c r="F304" s="10">
        <f>AVERAGE(F2:F279)</f>
        <v>32.475939849624055</v>
      </c>
      <c r="AX304" s="20"/>
    </row>
    <row r="305" spans="2:50">
      <c r="B305" t="s">
        <v>331</v>
      </c>
      <c r="F305" s="10">
        <f>STDEV(F2:F279)</f>
        <v>4.0284769419520821</v>
      </c>
      <c r="AX305" s="20"/>
    </row>
    <row r="306" spans="2:50">
      <c r="B306" t="s">
        <v>332</v>
      </c>
      <c r="F306" s="10">
        <f>MAX(F2:F279)</f>
        <v>52.9</v>
      </c>
      <c r="AX306" s="20"/>
    </row>
    <row r="307" spans="2:50">
      <c r="B307" t="s">
        <v>333</v>
      </c>
      <c r="F307" s="10">
        <f>MIN(F2:F279)</f>
        <v>15.4</v>
      </c>
      <c r="AX307" s="20"/>
    </row>
    <row r="308" spans="2:50">
      <c r="B308" s="13" t="s">
        <v>334</v>
      </c>
      <c r="F308" s="11">
        <f>F319/F$318</f>
        <v>5.6390977443609019E-2</v>
      </c>
      <c r="AX308" s="20"/>
    </row>
    <row r="309" spans="2:50">
      <c r="B309" s="22" t="s">
        <v>335</v>
      </c>
      <c r="F309" s="11">
        <f t="shared" ref="F309:F313" si="38">F320/F$318</f>
        <v>0.14661654135338345</v>
      </c>
      <c r="AX309" s="20"/>
    </row>
    <row r="310" spans="2:50">
      <c r="B310" s="22" t="s">
        <v>336</v>
      </c>
      <c r="F310" s="11">
        <f t="shared" si="38"/>
        <v>0.18796992481203006</v>
      </c>
      <c r="AX310" s="20"/>
    </row>
    <row r="311" spans="2:50">
      <c r="B311" s="22" t="s">
        <v>337</v>
      </c>
      <c r="F311" s="11">
        <f t="shared" si="38"/>
        <v>0.28195488721804512</v>
      </c>
      <c r="AX311" s="20"/>
    </row>
    <row r="312" spans="2:50">
      <c r="B312" s="23" t="s">
        <v>338</v>
      </c>
      <c r="F312" s="11">
        <f t="shared" si="38"/>
        <v>0.19172932330827067</v>
      </c>
      <c r="AX312" s="20"/>
    </row>
    <row r="313" spans="2:50">
      <c r="B313" s="3" t="s">
        <v>339</v>
      </c>
      <c r="F313" s="11">
        <f t="shared" si="38"/>
        <v>0.13533834586466165</v>
      </c>
      <c r="AX313" s="20"/>
    </row>
    <row r="314" spans="2:50">
      <c r="B314" s="3" t="s">
        <v>340</v>
      </c>
      <c r="F314" s="11">
        <f>F331/F318</f>
        <v>7.8947368421052627E-2</v>
      </c>
      <c r="AX314" s="20"/>
    </row>
    <row r="315" spans="2:50">
      <c r="B315" s="3"/>
      <c r="F315" s="11">
        <f>SUM(F308:F312)+F314</f>
        <v>0.9436090225563909</v>
      </c>
      <c r="AX315" s="20"/>
    </row>
    <row r="316" spans="2:50">
      <c r="B316" s="3"/>
      <c r="F316" s="11"/>
      <c r="AX316" s="20"/>
    </row>
    <row r="317" spans="2:50">
      <c r="F317" s="16">
        <f>SUM(F308:F313)</f>
        <v>0.99999999999999989</v>
      </c>
      <c r="AX317" s="20"/>
    </row>
    <row r="318" spans="2:50">
      <c r="F318" s="19">
        <f>COUNT(F$2:F$279)</f>
        <v>266</v>
      </c>
      <c r="AX318" s="20"/>
    </row>
    <row r="319" spans="2:50">
      <c r="F319" s="19">
        <f>COUNTIF(F2:F279,"&lt;26")</f>
        <v>15</v>
      </c>
      <c r="AX319" s="20"/>
    </row>
    <row r="320" spans="2:50">
      <c r="F320" s="19">
        <f>COUNTIF(F2:F279,"&lt;30")-F319</f>
        <v>39</v>
      </c>
      <c r="AX320" s="20"/>
    </row>
    <row r="321" spans="6:50">
      <c r="F321" s="19">
        <f>COUNTIF(F2:F279,"&lt;32")-F320-F319</f>
        <v>50</v>
      </c>
      <c r="AX321" s="20"/>
    </row>
    <row r="322" spans="6:50">
      <c r="F322" s="19">
        <f>COUNTIF(F2:F279,"&lt;34")-F321-F320-F319</f>
        <v>75</v>
      </c>
      <c r="AX322" s="20"/>
    </row>
    <row r="323" spans="6:50">
      <c r="F323" s="19">
        <f>COUNTIF(F2:F279,"&lt;36")-F322-F321-F320-F319</f>
        <v>51</v>
      </c>
      <c r="AX323" s="20"/>
    </row>
    <row r="324" spans="6:50">
      <c r="F324" s="19">
        <f>COUNTIF(F2:F279,"&gt;=36")</f>
        <v>36</v>
      </c>
      <c r="AX324" s="20"/>
    </row>
    <row r="325" spans="6:50">
      <c r="F325">
        <f>SUM(F319:F324)</f>
        <v>266</v>
      </c>
      <c r="AX325" s="20"/>
    </row>
    <row r="326" spans="6:50">
      <c r="AX326" s="20"/>
    </row>
    <row r="327" spans="6:50">
      <c r="F327" s="19">
        <f>COUNTIF(F2:F279,"&lt;24")</f>
        <v>9</v>
      </c>
      <c r="AX327" s="20"/>
    </row>
    <row r="328" spans="6:50">
      <c r="F328" s="19">
        <f>COUNTIF(F2:F279,"&gt;=32")</f>
        <v>162</v>
      </c>
      <c r="AX328" s="20"/>
    </row>
    <row r="329" spans="6:50">
      <c r="F329" s="1">
        <f>F328/F325</f>
        <v>0.60902255639097747</v>
      </c>
      <c r="AX329" s="20"/>
    </row>
    <row r="330" spans="6:50">
      <c r="AX330" s="20"/>
    </row>
    <row r="331" spans="6:50">
      <c r="F331" s="19">
        <f>COUNTIF(F2:F279,"&gt;37")</f>
        <v>21</v>
      </c>
      <c r="AX331" s="20"/>
    </row>
    <row r="332" spans="6:50">
      <c r="AX332" s="20"/>
    </row>
    <row r="333" spans="6:50">
      <c r="AX333" s="20"/>
    </row>
    <row r="334" spans="6:50">
      <c r="AX334" s="20"/>
    </row>
    <row r="335" spans="6:50">
      <c r="AX335" s="20"/>
    </row>
    <row r="336" spans="6:50">
      <c r="AX336" s="20"/>
    </row>
    <row r="337" spans="1:55">
      <c r="AX337" s="20"/>
    </row>
    <row r="338" spans="1:55">
      <c r="AX338" s="20"/>
    </row>
    <row r="339" spans="1:55">
      <c r="AX339" s="20"/>
    </row>
    <row r="340" spans="1:55">
      <c r="AX340" s="20"/>
    </row>
    <row r="341" spans="1:55">
      <c r="AX341" s="20"/>
    </row>
    <row r="342" spans="1:55">
      <c r="AX342" s="20"/>
    </row>
    <row r="343" spans="1:55">
      <c r="AX343" s="20"/>
    </row>
    <row r="344" spans="1:55">
      <c r="AX344" s="20"/>
    </row>
    <row r="345" spans="1:55">
      <c r="AX345" s="20"/>
    </row>
    <row r="346" spans="1:55">
      <c r="AX346" s="20"/>
    </row>
    <row r="347" spans="1:55">
      <c r="AX347" s="20"/>
    </row>
    <row r="348" spans="1:55">
      <c r="A348" t="s">
        <v>341</v>
      </c>
      <c r="AX348" s="20"/>
    </row>
    <row r="349" spans="1:55">
      <c r="A349" s="24" t="s">
        <v>342</v>
      </c>
      <c r="C349" s="8">
        <f>COUNT(C2:C279)/COUNTIF($A$2:$A$279,"*")</f>
        <v>1</v>
      </c>
      <c r="D349" s="8">
        <f t="shared" ref="D349:BC349" si="39">COUNT(D2:D279)/COUNTIF($A$2:$A$279,"*")</f>
        <v>1</v>
      </c>
      <c r="E349" s="8">
        <f t="shared" si="39"/>
        <v>1</v>
      </c>
      <c r="F349" s="8">
        <f t="shared" si="39"/>
        <v>1</v>
      </c>
      <c r="G349" s="8">
        <f t="shared" si="39"/>
        <v>1</v>
      </c>
      <c r="H349" s="8">
        <f t="shared" si="39"/>
        <v>1</v>
      </c>
      <c r="I349" s="8">
        <f t="shared" si="39"/>
        <v>0</v>
      </c>
      <c r="J349" s="8">
        <f t="shared" si="39"/>
        <v>1</v>
      </c>
      <c r="K349" s="8">
        <f t="shared" si="39"/>
        <v>1</v>
      </c>
      <c r="L349" s="8">
        <f t="shared" si="39"/>
        <v>1</v>
      </c>
      <c r="M349" s="8">
        <f t="shared" si="39"/>
        <v>1</v>
      </c>
      <c r="N349" s="8">
        <f t="shared" si="39"/>
        <v>1</v>
      </c>
      <c r="O349" s="8">
        <f t="shared" si="39"/>
        <v>0</v>
      </c>
      <c r="P349" s="8">
        <f t="shared" si="39"/>
        <v>0</v>
      </c>
      <c r="Q349" s="8">
        <f t="shared" si="39"/>
        <v>0.56390977443609025</v>
      </c>
      <c r="R349" s="8">
        <f t="shared" si="39"/>
        <v>1</v>
      </c>
      <c r="S349" s="8">
        <f t="shared" si="39"/>
        <v>1</v>
      </c>
      <c r="T349" s="8">
        <f t="shared" si="39"/>
        <v>1</v>
      </c>
      <c r="U349" s="8">
        <f t="shared" si="39"/>
        <v>1</v>
      </c>
      <c r="V349" s="8">
        <f t="shared" si="39"/>
        <v>1</v>
      </c>
      <c r="W349" s="8">
        <f t="shared" si="39"/>
        <v>1</v>
      </c>
      <c r="X349" s="8">
        <f t="shared" si="39"/>
        <v>0</v>
      </c>
      <c r="Y349" s="8">
        <f t="shared" si="39"/>
        <v>1</v>
      </c>
      <c r="Z349" s="8">
        <f t="shared" si="39"/>
        <v>1</v>
      </c>
      <c r="AA349" s="8">
        <f t="shared" si="39"/>
        <v>1</v>
      </c>
      <c r="AB349" s="8">
        <f t="shared" si="39"/>
        <v>1</v>
      </c>
      <c r="AC349" s="8">
        <f t="shared" si="39"/>
        <v>1</v>
      </c>
      <c r="AD349" s="8">
        <f t="shared" si="39"/>
        <v>0</v>
      </c>
      <c r="AE349" s="8">
        <f t="shared" si="39"/>
        <v>1</v>
      </c>
      <c r="AF349" s="8">
        <f t="shared" si="39"/>
        <v>1</v>
      </c>
      <c r="AG349" s="8">
        <f t="shared" si="39"/>
        <v>1</v>
      </c>
      <c r="AH349" s="8">
        <f t="shared" si="39"/>
        <v>0.99624060150375937</v>
      </c>
      <c r="AI349" s="8">
        <f t="shared" si="39"/>
        <v>0.98120300751879697</v>
      </c>
      <c r="AJ349" s="8">
        <f t="shared" si="39"/>
        <v>0.99624060150375937</v>
      </c>
      <c r="AK349" s="8">
        <f t="shared" si="39"/>
        <v>0</v>
      </c>
      <c r="AL349" s="8">
        <f t="shared" si="39"/>
        <v>0</v>
      </c>
      <c r="AM349" s="8">
        <f t="shared" si="39"/>
        <v>0</v>
      </c>
      <c r="AN349" s="8">
        <f t="shared" si="39"/>
        <v>0</v>
      </c>
      <c r="AO349" s="8">
        <f t="shared" si="39"/>
        <v>0</v>
      </c>
      <c r="AP349" s="8">
        <f t="shared" si="39"/>
        <v>0</v>
      </c>
      <c r="AQ349" s="8">
        <f t="shared" si="39"/>
        <v>0</v>
      </c>
      <c r="AR349" s="8">
        <f t="shared" si="39"/>
        <v>0</v>
      </c>
      <c r="AS349" s="8">
        <f t="shared" si="39"/>
        <v>0</v>
      </c>
      <c r="AT349" s="8">
        <f t="shared" si="39"/>
        <v>0</v>
      </c>
      <c r="AU349" s="8">
        <f t="shared" si="39"/>
        <v>0</v>
      </c>
      <c r="AV349" s="8">
        <f t="shared" si="39"/>
        <v>1</v>
      </c>
      <c r="AW349" s="8">
        <f t="shared" si="39"/>
        <v>0</v>
      </c>
      <c r="AX349" s="8">
        <f t="shared" si="39"/>
        <v>0</v>
      </c>
      <c r="AY349" s="8">
        <f t="shared" si="39"/>
        <v>0</v>
      </c>
      <c r="AZ349" s="8">
        <f t="shared" si="39"/>
        <v>1</v>
      </c>
      <c r="BA349" s="8">
        <f t="shared" si="39"/>
        <v>1</v>
      </c>
      <c r="BB349" s="8">
        <f t="shared" si="39"/>
        <v>1</v>
      </c>
      <c r="BC349" s="8">
        <f t="shared" si="39"/>
        <v>1</v>
      </c>
    </row>
    <row r="350" spans="1:55">
      <c r="A350" t="s">
        <v>330</v>
      </c>
      <c r="C350" s="7">
        <f>AVERAGE(C2:C279)</f>
        <v>6.3167293233082686</v>
      </c>
      <c r="D350" s="7">
        <f t="shared" ref="D350:BC350" si="40">AVERAGE(D2:D279)</f>
        <v>3.5763533834586476</v>
      </c>
      <c r="E350" s="7">
        <f t="shared" si="40"/>
        <v>10.65300751879699</v>
      </c>
      <c r="F350" s="7">
        <f t="shared" si="40"/>
        <v>32.475939849624055</v>
      </c>
      <c r="G350" s="7">
        <f t="shared" si="40"/>
        <v>91.611654135338298</v>
      </c>
      <c r="H350" s="7">
        <f t="shared" si="40"/>
        <v>184.54887218045113</v>
      </c>
      <c r="I350" s="7" t="e">
        <f t="shared" si="40"/>
        <v>#DIV/0!</v>
      </c>
      <c r="J350" s="7">
        <f t="shared" si="40"/>
        <v>3.8845864661654135</v>
      </c>
      <c r="K350" s="7">
        <f t="shared" si="40"/>
        <v>16.394736842105264</v>
      </c>
      <c r="L350" s="7">
        <f t="shared" si="40"/>
        <v>15.530075187969924</v>
      </c>
      <c r="M350" s="7">
        <f t="shared" si="40"/>
        <v>76.270676691729321</v>
      </c>
      <c r="N350" s="7">
        <f t="shared" si="40"/>
        <v>0.63082706766917318</v>
      </c>
      <c r="O350" s="7" t="e">
        <f t="shared" si="40"/>
        <v>#DIV/0!</v>
      </c>
      <c r="P350" s="7" t="e">
        <f t="shared" si="40"/>
        <v>#DIV/0!</v>
      </c>
      <c r="Q350" s="7">
        <f t="shared" si="40"/>
        <v>170.25333333333333</v>
      </c>
      <c r="R350" s="7">
        <f t="shared" si="40"/>
        <v>65.059962406015075</v>
      </c>
      <c r="S350" s="7">
        <f t="shared" si="40"/>
        <v>62.95902255639097</v>
      </c>
      <c r="T350" s="7">
        <f t="shared" si="40"/>
        <v>2.1009398496240599</v>
      </c>
      <c r="U350" s="7">
        <f t="shared" si="40"/>
        <v>234.3984962406015</v>
      </c>
      <c r="V350" s="7">
        <f t="shared" si="40"/>
        <v>76.890977443609017</v>
      </c>
      <c r="W350" s="7">
        <f t="shared" si="40"/>
        <v>19.233082706766918</v>
      </c>
      <c r="X350" s="7" t="e">
        <f t="shared" si="40"/>
        <v>#DIV/0!</v>
      </c>
      <c r="Y350" s="7">
        <f t="shared" si="40"/>
        <v>2786.1654135338345</v>
      </c>
      <c r="Z350" s="7">
        <f t="shared" si="40"/>
        <v>9.2852255639097709</v>
      </c>
      <c r="AA350" s="7">
        <f t="shared" si="40"/>
        <v>6.9789473684210508</v>
      </c>
      <c r="AB350" s="7">
        <f t="shared" si="40"/>
        <v>137.92105263157896</v>
      </c>
      <c r="AC350" s="7">
        <f t="shared" si="40"/>
        <v>4.618045112781954</v>
      </c>
      <c r="AD350" s="7" t="e">
        <f t="shared" si="40"/>
        <v>#DIV/0!</v>
      </c>
      <c r="AE350" s="7">
        <f t="shared" si="40"/>
        <v>9.0586466165413455</v>
      </c>
      <c r="AF350" s="7">
        <f t="shared" si="40"/>
        <v>44.899285714285746</v>
      </c>
      <c r="AG350" s="7">
        <f t="shared" si="40"/>
        <v>4.9477443609022549</v>
      </c>
      <c r="AH350" s="7" t="e">
        <f t="shared" si="40"/>
        <v>#N/A</v>
      </c>
      <c r="AI350" s="7" t="e">
        <f t="shared" si="40"/>
        <v>#N/A</v>
      </c>
      <c r="AJ350" s="7" t="e">
        <f t="shared" si="40"/>
        <v>#N/A</v>
      </c>
      <c r="AK350" s="7" t="e">
        <f t="shared" si="40"/>
        <v>#DIV/0!</v>
      </c>
      <c r="AL350" s="7" t="e">
        <f t="shared" si="40"/>
        <v>#DIV/0!</v>
      </c>
      <c r="AM350" s="7" t="e">
        <f t="shared" si="40"/>
        <v>#DIV/0!</v>
      </c>
      <c r="AN350" s="7" t="e">
        <f t="shared" si="40"/>
        <v>#DIV/0!</v>
      </c>
      <c r="AO350" s="7" t="e">
        <f t="shared" si="40"/>
        <v>#DIV/0!</v>
      </c>
      <c r="AP350" s="7" t="e">
        <f t="shared" si="40"/>
        <v>#DIV/0!</v>
      </c>
      <c r="AQ350" s="7" t="e">
        <f t="shared" si="40"/>
        <v>#DIV/0!</v>
      </c>
      <c r="AR350" s="7" t="e">
        <f t="shared" si="40"/>
        <v>#DIV/0!</v>
      </c>
      <c r="AS350" s="7" t="e">
        <f t="shared" si="40"/>
        <v>#DIV/0!</v>
      </c>
      <c r="AT350" s="7" t="e">
        <f t="shared" si="40"/>
        <v>#DIV/0!</v>
      </c>
      <c r="AU350" s="7" t="e">
        <f t="shared" si="40"/>
        <v>#DIV/0!</v>
      </c>
      <c r="AV350" s="7">
        <f t="shared" si="40"/>
        <v>1.378609022556391</v>
      </c>
      <c r="AW350" s="7" t="e">
        <f t="shared" si="40"/>
        <v>#DIV/0!</v>
      </c>
      <c r="AX350" s="7" t="e">
        <f t="shared" si="40"/>
        <v>#DIV/0!</v>
      </c>
      <c r="AY350" s="7" t="e">
        <f t="shared" si="40"/>
        <v>#DIV/0!</v>
      </c>
      <c r="AZ350" s="7">
        <f t="shared" si="40"/>
        <v>0.61983082706766912</v>
      </c>
      <c r="BA350" s="7">
        <f t="shared" si="40"/>
        <v>25.234962406015036</v>
      </c>
      <c r="BB350" s="7">
        <f t="shared" si="40"/>
        <v>3.3612965857938618E-2</v>
      </c>
      <c r="BC350" s="7">
        <f t="shared" si="40"/>
        <v>8.6828796992481205</v>
      </c>
    </row>
    <row r="351" spans="1:55">
      <c r="A351" t="s">
        <v>343</v>
      </c>
      <c r="F351" s="8">
        <f>COUNTIF(F2:F279,"&gt;=26")/COUNTIF($A$2:$A$279,"*")</f>
        <v>0.94360902255639101</v>
      </c>
      <c r="J351" s="8">
        <f>COUNTIF(J2:J279,"&gt;=3.5")/COUNTIF($A$2:$A$279,"*")</f>
        <v>0.93609022556390975</v>
      </c>
      <c r="O351" s="8">
        <f>COUNTIF(O2:O279,"&gt;300")/COUNTIF($A$2:$A$279,"*")</f>
        <v>0</v>
      </c>
      <c r="AE351" s="8">
        <f>COUNTIF(AE2:AE279,"&gt;=11")/COUNTIF($A$2:$A$279,"*")</f>
        <v>2.6315789473684209E-2</v>
      </c>
      <c r="AF351" s="8">
        <f>COUNTIF(AF2:AF279,"&gt;=60")/COUNTIF($A$2:$A$279,"*")</f>
        <v>0.14661654135338345</v>
      </c>
      <c r="AG351" s="8">
        <f>COUNTIF(AG2:AG279,"&gt;=6")/COUNTIF($A$2:$A$279,"*")</f>
        <v>0.20676691729323307</v>
      </c>
      <c r="AH351" s="8">
        <f>COUNTIF(AH2:AH279,"&gt;=0.65")/COUNTIF($A$2:$A$279,"*")</f>
        <v>0.95488721804511278</v>
      </c>
      <c r="AI351" s="8"/>
      <c r="AJ351" s="8">
        <f>COUNTIF(AJ2:AJ279,"&gt;=1.2")/COUNTIF($A$2:$A$279,"*")</f>
        <v>0.97744360902255634</v>
      </c>
      <c r="AO351" s="8">
        <f>COUNTIF(AO2:AO279,"&gt;800")/COUNTIF($A$2:$A$279,"*")</f>
        <v>0</v>
      </c>
      <c r="AT351" s="8">
        <f>COUNTIF(AT2:AT279,"&gt;800")/COUNTIF($A$2:$A$279,"*")</f>
        <v>0</v>
      </c>
      <c r="AU351" s="8">
        <f>COUNTIF(AU2:AU279,"&gt;0.6")/COUNTIF($A$2:$A$279,"*")</f>
        <v>0</v>
      </c>
      <c r="AV351" s="1">
        <v>3</v>
      </c>
      <c r="AX351" s="20"/>
    </row>
    <row r="352" spans="1:55">
      <c r="A352" t="s">
        <v>344</v>
      </c>
      <c r="F352" s="8">
        <f>COUNTIF(F2:F279,"&lt;24")/COUNTIF($A$2:$A$279,"*")</f>
        <v>3.3834586466165412E-2</v>
      </c>
      <c r="J352" s="8">
        <f>COUNTIF(J2:J279,"&lt;3.0")/COUNTIF($A$1:$A$279,"*")</f>
        <v>1.1235955056179775E-2</v>
      </c>
      <c r="O352" s="8">
        <f>COUNTIF(O2:O279,"&lt;200")/COUNTIF($A$2:$A$279,"*")</f>
        <v>0</v>
      </c>
      <c r="AF352" s="8">
        <f>COUNTIF(AF2:AF279,"&lt;60")/COUNTIF($A$2:$A$279,"*")</f>
        <v>0.85338345864661658</v>
      </c>
      <c r="AH352" s="8">
        <f>COUNTIF(AH2:AH279,"&lt;0.60")/COUNTIF($A$2:$A$279,"*")</f>
        <v>3.7593984962406013E-2</v>
      </c>
      <c r="AI352" s="8"/>
      <c r="AJ352" s="8">
        <f>COUNTIF(AJ2:AJ279,"&lt;1.0")/COUNTIF($A$2:$A$279,"*")</f>
        <v>3.7593984962406013E-3</v>
      </c>
      <c r="AO352" s="8"/>
      <c r="AT352" s="8">
        <f>COUNTIF(AT2:AT279,"&lt;100")/COUNTIF($A$2:$A$279,"*")</f>
        <v>0</v>
      </c>
      <c r="AU352" s="8">
        <f>COUNTIF(AU2:AU279,"&lt;0.5")/COUNTIF($A$2:$A$279,"*")</f>
        <v>0</v>
      </c>
      <c r="AV352" s="1">
        <v>1</v>
      </c>
      <c r="AX352" s="20"/>
    </row>
    <row r="353" spans="1:54">
      <c r="AX353" s="20"/>
    </row>
    <row r="354" spans="1:54">
      <c r="AX354" s="20"/>
    </row>
    <row r="355" spans="1:54">
      <c r="A355" t="s">
        <v>345</v>
      </c>
      <c r="E355" s="8">
        <f>COUNTIF(E2:E279,"&gt;=10")/COUNTIF($A$2:$A$279,"*")</f>
        <v>0.75563909774436089</v>
      </c>
      <c r="F355" s="8"/>
      <c r="J355" s="8">
        <f>COUNTIF(J2:J279,"&gt;=3.8")/COUNTIF($A$2:$A$279,"*")</f>
        <v>0.68796992481203012</v>
      </c>
      <c r="AF355" s="8">
        <f>COUNTIF(AF2:AF279,"&lt;55")/COUNTIF($A$2:$A$279,"*")</f>
        <v>0.77819548872180455</v>
      </c>
      <c r="AG355" s="8">
        <f>COUNTIF(AG2:AG279,"&lt;=5.5")/COUNTIF($A$2:$A$279,"*")</f>
        <v>0.68045112781954886</v>
      </c>
      <c r="AJ355" s="8">
        <f>COUNTIF(AJ2:AJ279,"&gt;=1.4")/COUNTIF($A$2:$A$279,"*")</f>
        <v>0.88721804511278191</v>
      </c>
      <c r="AP355" s="8">
        <f>COUNTIF(AP2:AP279,"&gt;=20")/COUNTIF($A$2:$A$279,"*")</f>
        <v>0</v>
      </c>
      <c r="AX355" s="20"/>
      <c r="BB355" s="8">
        <f>COUNTIF(BB2:BB279,"&lt;=0.045")/COUNTIF($A$2:$A$279,"*")</f>
        <v>0.83834586466165417</v>
      </c>
    </row>
    <row r="356" spans="1:54">
      <c r="A356" t="s">
        <v>346</v>
      </c>
      <c r="E356" s="25">
        <f>COUNTIF(E2:E279,"&lt;10")</f>
        <v>65</v>
      </c>
      <c r="J356" s="25">
        <f>COUNTIF(J2:J279,"&lt;3.8")</f>
        <v>83</v>
      </c>
      <c r="AF356" s="25">
        <f>COUNTIF(AF2:AF279,"&gt;55")</f>
        <v>58</v>
      </c>
      <c r="AG356" s="25">
        <f>COUNTIF(AG2:AG279,"&gt;5.5")</f>
        <v>85</v>
      </c>
      <c r="AJ356" s="25">
        <f>COUNTIF(AJ2:AJ279,"&lt;1.4")</f>
        <v>29</v>
      </c>
      <c r="AP356" s="25">
        <f>COUNTIF(AP2:AP279,"&lt;20")</f>
        <v>0</v>
      </c>
      <c r="AX356" s="20"/>
      <c r="BB356" s="25">
        <f>COUNTIF(BB2:BB279,"&gt;0.045")</f>
        <v>43</v>
      </c>
    </row>
    <row r="357" spans="1:54">
      <c r="A357" s="26" t="s">
        <v>347</v>
      </c>
      <c r="AX357" s="20"/>
    </row>
    <row r="358" spans="1:54">
      <c r="A358" s="26" t="s">
        <v>348</v>
      </c>
      <c r="AX358" s="20"/>
    </row>
    <row r="359" spans="1:54">
      <c r="A359" s="26" t="s">
        <v>349</v>
      </c>
      <c r="AX359" s="20"/>
    </row>
    <row r="360" spans="1:54">
      <c r="A360" s="26" t="s">
        <v>350</v>
      </c>
      <c r="AX360" s="20"/>
    </row>
    <row r="361" spans="1:54">
      <c r="A361" s="26" t="s">
        <v>351</v>
      </c>
      <c r="AX361" s="20"/>
    </row>
    <row r="362" spans="1:54">
      <c r="A362" s="26" t="s">
        <v>352</v>
      </c>
      <c r="AX362" s="20"/>
    </row>
    <row r="363" spans="1:54">
      <c r="AX363" s="20"/>
    </row>
    <row r="364" spans="1:54">
      <c r="A364" s="26" t="s">
        <v>353</v>
      </c>
      <c r="C364" s="1">
        <v>3</v>
      </c>
      <c r="D364" s="1">
        <v>2</v>
      </c>
      <c r="E364" s="1">
        <v>8</v>
      </c>
      <c r="F364" s="1">
        <v>26</v>
      </c>
      <c r="G364" s="1">
        <v>85</v>
      </c>
      <c r="H364" s="1">
        <v>50</v>
      </c>
      <c r="J364" s="1">
        <v>3.5</v>
      </c>
      <c r="K364" s="1">
        <v>0</v>
      </c>
      <c r="L364" s="1">
        <v>0</v>
      </c>
      <c r="M364" s="1">
        <v>100</v>
      </c>
      <c r="O364" s="1" t="s">
        <v>354</v>
      </c>
      <c r="P364" s="1" t="s">
        <v>355</v>
      </c>
      <c r="Q364" s="1">
        <v>80</v>
      </c>
      <c r="T364" s="1" t="s">
        <v>356</v>
      </c>
      <c r="V364" s="1">
        <v>40</v>
      </c>
      <c r="W364" s="1">
        <v>5</v>
      </c>
      <c r="X364" s="1">
        <v>40</v>
      </c>
      <c r="Y364">
        <v>2000</v>
      </c>
      <c r="Z364" s="1">
        <v>5</v>
      </c>
      <c r="AA364" s="1" t="s">
        <v>357</v>
      </c>
      <c r="AB364" s="1">
        <v>130</v>
      </c>
      <c r="AC364" s="1">
        <v>3.5</v>
      </c>
      <c r="AE364" s="1">
        <v>7</v>
      </c>
      <c r="AG364" s="1">
        <v>3</v>
      </c>
      <c r="AH364" s="1">
        <v>0.65</v>
      </c>
      <c r="AI364" s="1">
        <v>1</v>
      </c>
      <c r="AJ364" s="1">
        <v>1.2</v>
      </c>
      <c r="AK364" s="1" t="s">
        <v>358</v>
      </c>
      <c r="AM364" s="1">
        <v>100</v>
      </c>
      <c r="AO364" s="1">
        <v>100</v>
      </c>
      <c r="AP364" s="1">
        <v>18</v>
      </c>
      <c r="AT364" s="1">
        <v>100</v>
      </c>
      <c r="AU364" s="1" t="s">
        <v>359</v>
      </c>
      <c r="AV364" s="1">
        <v>0.8</v>
      </c>
      <c r="AW364" s="1" t="s">
        <v>360</v>
      </c>
      <c r="AX364" s="20"/>
      <c r="BB364" s="8">
        <v>1E-3</v>
      </c>
    </row>
    <row r="365" spans="1:54">
      <c r="C365" s="1">
        <v>9.5</v>
      </c>
      <c r="D365" s="1">
        <v>5</v>
      </c>
      <c r="E365" s="1">
        <v>14</v>
      </c>
      <c r="F365" s="1">
        <v>40</v>
      </c>
      <c r="G365" s="1">
        <v>110</v>
      </c>
      <c r="H365" s="1">
        <v>300</v>
      </c>
      <c r="J365" s="1">
        <v>4.5999999999999996</v>
      </c>
      <c r="K365" s="1">
        <v>40</v>
      </c>
      <c r="L365" s="1">
        <v>40</v>
      </c>
      <c r="M365" s="1">
        <v>800</v>
      </c>
      <c r="O365" s="1" t="s">
        <v>361</v>
      </c>
      <c r="Q365" s="1">
        <v>200</v>
      </c>
      <c r="V365" s="1">
        <v>100</v>
      </c>
      <c r="W365" s="1">
        <v>30</v>
      </c>
      <c r="X365" s="1">
        <v>100</v>
      </c>
      <c r="Y365" s="1">
        <f>60*24*5</f>
        <v>7200</v>
      </c>
      <c r="Z365" s="1">
        <v>12</v>
      </c>
      <c r="AB365" s="1">
        <v>145</v>
      </c>
      <c r="AC365" s="1">
        <v>6</v>
      </c>
      <c r="AE365" s="1">
        <v>11</v>
      </c>
      <c r="AF365" s="1" t="s">
        <v>362</v>
      </c>
      <c r="AG365" s="1">
        <v>6</v>
      </c>
      <c r="AH365" s="1">
        <v>0.9</v>
      </c>
      <c r="AI365" s="1">
        <v>2.2000000000000002</v>
      </c>
      <c r="AJ365" s="1">
        <v>2.5</v>
      </c>
      <c r="AK365" s="1" t="s">
        <v>363</v>
      </c>
      <c r="AM365" s="1">
        <v>800</v>
      </c>
      <c r="AO365" s="1">
        <v>800</v>
      </c>
      <c r="AP365" s="1">
        <v>45</v>
      </c>
      <c r="AT365" s="1">
        <v>300</v>
      </c>
      <c r="AV365" s="1">
        <v>2.5</v>
      </c>
      <c r="AX365" s="20"/>
      <c r="BB365" s="8">
        <v>0.05</v>
      </c>
    </row>
    <row r="366" spans="1:54">
      <c r="AX366" s="20"/>
    </row>
    <row r="367" spans="1:54">
      <c r="AX367" s="20"/>
    </row>
    <row r="368" spans="1:54">
      <c r="AX368" s="20"/>
    </row>
    <row r="369" spans="32:55">
      <c r="AX369" s="20"/>
    </row>
    <row r="370" spans="32:55">
      <c r="AX370" s="20"/>
    </row>
    <row r="371" spans="32:55">
      <c r="AF371"/>
      <c r="AX371" s="20"/>
    </row>
    <row r="372" spans="32:55">
      <c r="AF372"/>
      <c r="AX372" s="20"/>
      <c r="BB372" s="8"/>
      <c r="BC372" s="7"/>
    </row>
    <row r="373" spans="32:55">
      <c r="AF373"/>
      <c r="AX373" s="20"/>
      <c r="BB373" s="8"/>
      <c r="BC373" s="7"/>
    </row>
    <row r="374" spans="32:55">
      <c r="AF374"/>
      <c r="AX374" s="20"/>
      <c r="BB374" s="8"/>
      <c r="BC374" s="7"/>
    </row>
    <row r="375" spans="32:55">
      <c r="AF375"/>
      <c r="AX375" s="20"/>
      <c r="BB375" s="8"/>
      <c r="BC375" s="7"/>
    </row>
    <row r="376" spans="32:55">
      <c r="AF376"/>
      <c r="AX376" s="20"/>
      <c r="BB376" s="8"/>
      <c r="BC376" s="7"/>
    </row>
    <row r="377" spans="32:55">
      <c r="AF377"/>
      <c r="AX377" s="20"/>
      <c r="BB377" s="8"/>
      <c r="BC377" s="7"/>
    </row>
    <row r="378" spans="32:55">
      <c r="AF378"/>
      <c r="AX378" s="20"/>
      <c r="BB378" s="8"/>
      <c r="BC378" s="7"/>
    </row>
    <row r="379" spans="32:55">
      <c r="AF379"/>
      <c r="AX379" s="20"/>
      <c r="BB379" s="8"/>
      <c r="BC379" s="7"/>
    </row>
    <row r="380" spans="32:55">
      <c r="AX380" s="20"/>
      <c r="BB380" s="8"/>
      <c r="BC380" s="7"/>
    </row>
    <row r="381" spans="32:55">
      <c r="AX381" s="20"/>
      <c r="BB381" s="8"/>
      <c r="BC381" s="7"/>
    </row>
    <row r="382" spans="32:55">
      <c r="AX382" s="20"/>
      <c r="BB382" s="8"/>
      <c r="BC382" s="7"/>
    </row>
    <row r="383" spans="32:55">
      <c r="AX383" s="20"/>
      <c r="BB383" s="8"/>
      <c r="BC383" s="7"/>
    </row>
    <row r="384" spans="32:55">
      <c r="AX384" s="20"/>
      <c r="BB384" s="8"/>
      <c r="BC384" s="7"/>
    </row>
    <row r="385" spans="1:55">
      <c r="AX385" s="20"/>
      <c r="BB385" s="8"/>
      <c r="BC385" s="7"/>
    </row>
    <row r="386" spans="1:55">
      <c r="AX386" s="20"/>
      <c r="BB386" s="8"/>
      <c r="BC386" s="7"/>
    </row>
    <row r="387" spans="1:55">
      <c r="AX387" s="20"/>
      <c r="BB387" s="8"/>
      <c r="BC387" s="7"/>
    </row>
    <row r="388" spans="1:55">
      <c r="AX388" s="20"/>
      <c r="BB388" s="8"/>
      <c r="BC388" s="7"/>
    </row>
    <row r="389" spans="1:55" customFormat="1">
      <c r="AF389" s="2"/>
      <c r="BB389" s="8"/>
      <c r="BC389" s="7"/>
    </row>
    <row r="390" spans="1:55">
      <c r="Q390" s="2"/>
      <c r="AV390" s="2"/>
      <c r="AX390" s="27"/>
      <c r="BB390" s="8"/>
      <c r="BC390" s="7"/>
    </row>
    <row r="391" spans="1:55" customForma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BB391" s="8"/>
      <c r="BC391" s="7"/>
    </row>
    <row r="392" spans="1:55">
      <c r="Q392" s="2"/>
      <c r="AV392" s="2"/>
      <c r="AX392" s="27"/>
      <c r="BB392" s="8"/>
      <c r="BC392" s="7"/>
    </row>
    <row r="393" spans="1:55">
      <c r="Q393" s="2"/>
      <c r="AV393" s="2"/>
      <c r="AX393" s="27"/>
      <c r="BB393" s="8"/>
      <c r="BC393" s="7"/>
    </row>
    <row r="394" spans="1:55">
      <c r="Q394" s="2"/>
      <c r="AV394" s="2"/>
      <c r="AX394" s="27"/>
      <c r="BB394" s="8"/>
      <c r="BC394" s="7"/>
    </row>
    <row r="395" spans="1:55">
      <c r="Q395" s="2"/>
      <c r="AV395" s="2"/>
      <c r="AX395" s="27"/>
      <c r="BB395" s="8"/>
      <c r="BC395" s="7"/>
    </row>
    <row r="396" spans="1:55">
      <c r="Q396" s="2"/>
      <c r="AV396" s="2"/>
      <c r="AX396" s="27"/>
      <c r="BB396" s="8"/>
      <c r="BC396" s="7"/>
    </row>
    <row r="397" spans="1:55">
      <c r="Q397" s="2"/>
      <c r="AV397" s="2"/>
      <c r="AX397" s="27"/>
      <c r="BB397" s="8"/>
      <c r="BC397" s="7"/>
    </row>
    <row r="398" spans="1:55">
      <c r="Q398" s="2"/>
      <c r="AV398" s="2"/>
      <c r="AX398" s="27"/>
      <c r="BB398" s="8"/>
      <c r="BC398" s="7"/>
    </row>
    <row r="399" spans="1:55" s="2" customFormat="1">
      <c r="AF399"/>
      <c r="BB399" s="8"/>
      <c r="BC399" s="7"/>
    </row>
    <row r="400" spans="1:55" s="2" customFormat="1">
      <c r="AF400"/>
      <c r="BB400" s="8"/>
      <c r="BC400" s="7"/>
    </row>
    <row r="401" spans="32:55" s="2" customFormat="1">
      <c r="AF401"/>
      <c r="BB401" s="8"/>
      <c r="BC401" s="7"/>
    </row>
    <row r="402" spans="32:55" s="2" customFormat="1">
      <c r="AF402"/>
      <c r="BB402" s="8"/>
      <c r="BC402" s="7"/>
    </row>
    <row r="403" spans="32:55" s="2" customFormat="1">
      <c r="AF403"/>
      <c r="BB403" s="8"/>
      <c r="BC403" s="7"/>
    </row>
    <row r="404" spans="32:55" s="2" customFormat="1">
      <c r="AF404"/>
      <c r="BB404" s="8"/>
      <c r="BC404" s="7"/>
    </row>
    <row r="405" spans="32:55" s="2" customFormat="1">
      <c r="AF405"/>
      <c r="BB405" s="8"/>
      <c r="BC405" s="7"/>
    </row>
    <row r="406" spans="32:55" s="2" customFormat="1">
      <c r="AF406"/>
      <c r="BB406" s="8"/>
      <c r="BC406" s="7"/>
    </row>
    <row r="407" spans="32:55" s="2" customFormat="1">
      <c r="AF407"/>
      <c r="BB407" s="8"/>
      <c r="BC407" s="7"/>
    </row>
    <row r="408" spans="32:55" s="2" customFormat="1">
      <c r="AF408"/>
      <c r="BB408" s="8"/>
      <c r="BC408" s="7"/>
    </row>
    <row r="409" spans="32:55" s="2" customFormat="1">
      <c r="AF409"/>
      <c r="BB409" s="8"/>
      <c r="BC409" s="7"/>
    </row>
    <row r="410" spans="32:55" s="2" customFormat="1">
      <c r="AF410"/>
      <c r="BB410" s="8"/>
      <c r="BC410" s="7"/>
    </row>
    <row r="411" spans="32:55" s="2" customFormat="1">
      <c r="AF411"/>
      <c r="BB411" s="8"/>
      <c r="BC411" s="7"/>
    </row>
    <row r="412" spans="32:55" s="2" customFormat="1">
      <c r="AF412"/>
      <c r="BB412" s="8"/>
      <c r="BC412" s="7"/>
    </row>
    <row r="413" spans="32:55" s="2" customFormat="1">
      <c r="AF413"/>
      <c r="BB413" s="8"/>
      <c r="BC413" s="7"/>
    </row>
    <row r="414" spans="32:55">
      <c r="AF414"/>
      <c r="BB414" s="8"/>
      <c r="BC414" s="7"/>
    </row>
  </sheetData>
  <phoneticPr fontId="3" type="noConversion"/>
  <conditionalFormatting sqref="D391 D2:D279 D389">
    <cfRule type="cellIs" dxfId="771" priority="783" stopIfTrue="1" operator="notBetween">
      <formula>$D$364</formula>
      <formula>$D$365</formula>
    </cfRule>
  </conditionalFormatting>
  <conditionalFormatting sqref="E391 E3:E278 E389">
    <cfRule type="cellIs" dxfId="770" priority="782" stopIfTrue="1" operator="notBetween">
      <formula>$E$364</formula>
      <formula>$E$365</formula>
    </cfRule>
  </conditionalFormatting>
  <conditionalFormatting sqref="AM391 AM3:AM278 AL3:AL209 AM389">
    <cfRule type="cellIs" dxfId="769" priority="781" stopIfTrue="1" operator="notBetween">
      <formula>$AM$364</formula>
      <formula>$AM$365</formula>
    </cfRule>
  </conditionalFormatting>
  <conditionalFormatting sqref="AO391 AO3:AO278 AN3:AN209 AO389">
    <cfRule type="cellIs" dxfId="768" priority="780" stopIfTrue="1" operator="notBetween">
      <formula>$AO$364</formula>
      <formula>$AO$365</formula>
    </cfRule>
  </conditionalFormatting>
  <conditionalFormatting sqref="AP391 AP3:AP278 AO3:AO209 AP389">
    <cfRule type="cellIs" dxfId="767" priority="779" stopIfTrue="1" operator="notBetween">
      <formula>$AP$364</formula>
      <formula>$AP$365</formula>
    </cfRule>
  </conditionalFormatting>
  <conditionalFormatting sqref="AQ391 AQ2:AQ278">
    <cfRule type="cellIs" dxfId="766" priority="778" stopIfTrue="1" operator="greaterThan">
      <formula>10</formula>
    </cfRule>
  </conditionalFormatting>
  <conditionalFormatting sqref="AT391 AT3:AT278 AS3:AS209 AT389">
    <cfRule type="cellIs" dxfId="765" priority="777" stopIfTrue="1" operator="notBetween">
      <formula>$AT$364</formula>
      <formula>$AT$365</formula>
    </cfRule>
  </conditionalFormatting>
  <conditionalFormatting sqref="AU391 AU2:AU278">
    <cfRule type="cellIs" dxfId="764" priority="776" stopIfTrue="1" operator="greaterThan">
      <formula>0.55</formula>
    </cfRule>
  </conditionalFormatting>
  <conditionalFormatting sqref="AW391 AW2:AW278">
    <cfRule type="cellIs" dxfId="763" priority="775" stopIfTrue="1" operator="greaterThan">
      <formula>7</formula>
    </cfRule>
  </conditionalFormatting>
  <conditionalFormatting sqref="C391 C2:C279 C389">
    <cfRule type="cellIs" dxfId="762" priority="774" stopIfTrue="1" operator="notBetween">
      <formula>$C$364</formula>
      <formula>$C$365</formula>
    </cfRule>
  </conditionalFormatting>
  <conditionalFormatting sqref="F391 F2:F279 F389">
    <cfRule type="cellIs" dxfId="761" priority="773" stopIfTrue="1" operator="notBetween">
      <formula>$F$364</formula>
      <formula>$F$365</formula>
    </cfRule>
  </conditionalFormatting>
  <conditionalFormatting sqref="G391 G2:G279">
    <cfRule type="cellIs" dxfId="760" priority="772" operator="notBetween">
      <formula>$G$364</formula>
      <formula>$G$365</formula>
    </cfRule>
  </conditionalFormatting>
  <conditionalFormatting sqref="H391 H2:H279">
    <cfRule type="cellIs" dxfId="759" priority="771" operator="notBetween">
      <formula>$H$364</formula>
      <formula>$H$365</formula>
    </cfRule>
  </conditionalFormatting>
  <conditionalFormatting sqref="J391 J2:J279">
    <cfRule type="cellIs" dxfId="758" priority="770" operator="notBetween">
      <formula>$J$364</formula>
      <formula>$J$365</formula>
    </cfRule>
  </conditionalFormatting>
  <conditionalFormatting sqref="K391 K2:K279">
    <cfRule type="cellIs" dxfId="757" priority="769" operator="notBetween">
      <formula>$K$364</formula>
      <formula>$K$365</formula>
    </cfRule>
  </conditionalFormatting>
  <conditionalFormatting sqref="L391 L2:L279">
    <cfRule type="cellIs" dxfId="756" priority="768" operator="notBetween">
      <formula>$L$364</formula>
      <formula>$L$365</formula>
    </cfRule>
  </conditionalFormatting>
  <conditionalFormatting sqref="M391 M2:M279">
    <cfRule type="cellIs" dxfId="755" priority="767" operator="notBetween">
      <formula>$M$364</formula>
      <formula>$M$365</formula>
    </cfRule>
  </conditionalFormatting>
  <conditionalFormatting sqref="N391 N2:N279">
    <cfRule type="cellIs" dxfId="754" priority="766" operator="notBetween">
      <formula>$N$364</formula>
      <formula>$N$365</formula>
    </cfRule>
  </conditionalFormatting>
  <conditionalFormatting sqref="O391 O2:O279">
    <cfRule type="cellIs" dxfId="753" priority="765" operator="notBetween">
      <formula>$O$364</formula>
      <formula>$O$365</formula>
    </cfRule>
  </conditionalFormatting>
  <conditionalFormatting sqref="P391 P2:P279 O2:O209">
    <cfRule type="cellIs" dxfId="752" priority="764" operator="notBetween">
      <formula>$P$364</formula>
      <formula>$P$365</formula>
    </cfRule>
  </conditionalFormatting>
  <conditionalFormatting sqref="T391 T268:T279">
    <cfRule type="cellIs" dxfId="751" priority="763" operator="notBetween">
      <formula>$T$364</formula>
      <formula>$T$365</formula>
    </cfRule>
  </conditionalFormatting>
  <conditionalFormatting sqref="U391 U2:U279">
    <cfRule type="cellIs" dxfId="750" priority="762" operator="notBetween">
      <formula>$U$364</formula>
      <formula>$U$365</formula>
    </cfRule>
  </conditionalFormatting>
  <conditionalFormatting sqref="V391 V2:V279">
    <cfRule type="cellIs" dxfId="749" priority="761" operator="notBetween">
      <formula>$V$364</formula>
      <formula>$V$365</formula>
    </cfRule>
  </conditionalFormatting>
  <conditionalFormatting sqref="W391 W2:W279">
    <cfRule type="cellIs" dxfId="748" priority="760" operator="notBetween">
      <formula>$W$364</formula>
      <formula>$W$365</formula>
    </cfRule>
  </conditionalFormatting>
  <conditionalFormatting sqref="X391 X2:X279">
    <cfRule type="cellIs" dxfId="747" priority="759" operator="notBetween">
      <formula>$X$364</formula>
      <formula>$X$365</formula>
    </cfRule>
  </conditionalFormatting>
  <conditionalFormatting sqref="Y391 Y2:Y279">
    <cfRule type="cellIs" dxfId="746" priority="758" operator="notBetween">
      <formula>$Y$364</formula>
      <formula>$Y$365</formula>
    </cfRule>
  </conditionalFormatting>
  <conditionalFormatting sqref="Z391 Z2:Z279">
    <cfRule type="cellIs" dxfId="745" priority="757" operator="notBetween">
      <formula>$Z$364</formula>
      <formula>$Z$365</formula>
    </cfRule>
  </conditionalFormatting>
  <conditionalFormatting sqref="AA391 AA2:AA279">
    <cfRule type="cellIs" dxfId="744" priority="756" operator="notBetween">
      <formula>$AA$364</formula>
      <formula>$AA$365</formula>
    </cfRule>
  </conditionalFormatting>
  <conditionalFormatting sqref="AB391 AB2:AB279">
    <cfRule type="cellIs" dxfId="743" priority="755" operator="notBetween">
      <formula>$AB$364</formula>
      <formula>$AB$365</formula>
    </cfRule>
  </conditionalFormatting>
  <conditionalFormatting sqref="AC391 AC2:AC279">
    <cfRule type="cellIs" dxfId="742" priority="754" operator="notBetween">
      <formula>$AC$364</formula>
      <formula>$AC$365</formula>
    </cfRule>
  </conditionalFormatting>
  <conditionalFormatting sqref="AE391 AE2:AE279">
    <cfRule type="cellIs" dxfId="741" priority="753" operator="notBetween">
      <formula>$AE$364</formula>
      <formula>$AE$365</formula>
    </cfRule>
  </conditionalFormatting>
  <conditionalFormatting sqref="AF391 AF275:AF279">
    <cfRule type="cellIs" dxfId="740" priority="752" operator="notBetween">
      <formula>$AF$364</formula>
      <formula>$AF$365</formula>
    </cfRule>
  </conditionalFormatting>
  <conditionalFormatting sqref="AG391 AG2:AG279">
    <cfRule type="cellIs" dxfId="739" priority="751" operator="notBetween">
      <formula>$AG$364</formula>
      <formula>$AG$365</formula>
    </cfRule>
  </conditionalFormatting>
  <conditionalFormatting sqref="AH391 AH2:AH279">
    <cfRule type="cellIs" dxfId="738" priority="750" operator="notBetween">
      <formula>$AH$364</formula>
      <formula>$AH$365</formula>
    </cfRule>
  </conditionalFormatting>
  <conditionalFormatting sqref="AI391 AI2:AI279">
    <cfRule type="cellIs" dxfId="737" priority="749" operator="notBetween">
      <formula>$AI$364</formula>
      <formula>$AI$365</formula>
    </cfRule>
  </conditionalFormatting>
  <conditionalFormatting sqref="AJ391 AJ2:AJ279">
    <cfRule type="cellIs" dxfId="736" priority="748" operator="notBetween">
      <formula>$AJ$364</formula>
      <formula>$AJ$365</formula>
    </cfRule>
  </conditionalFormatting>
  <conditionalFormatting sqref="BB275:BB279">
    <cfRule type="cellIs" dxfId="735" priority="747" operator="notBetween">
      <formula>$BB$364</formula>
      <formula>$BB$365</formula>
    </cfRule>
  </conditionalFormatting>
  <conditionalFormatting sqref="AM2:AM177">
    <cfRule type="cellIs" dxfId="734" priority="784" stopIfTrue="1" operator="notBetween">
      <formula>$AM$357</formula>
      <formula>$AM$358</formula>
    </cfRule>
  </conditionalFormatting>
  <conditionalFormatting sqref="AO2:AO177">
    <cfRule type="cellIs" dxfId="733" priority="785" stopIfTrue="1" operator="notBetween">
      <formula>$AO$357</formula>
      <formula>$AO$358</formula>
    </cfRule>
  </conditionalFormatting>
  <conditionalFormatting sqref="AP2:AP177">
    <cfRule type="cellIs" dxfId="732" priority="786" stopIfTrue="1" operator="notBetween">
      <formula>$AP$357</formula>
      <formula>$AP$358</formula>
    </cfRule>
  </conditionalFormatting>
  <conditionalFormatting sqref="AT2:AT177">
    <cfRule type="cellIs" dxfId="731" priority="787" stopIfTrue="1" operator="notBetween">
      <formula>$AT$357</formula>
      <formula>$AT$358</formula>
    </cfRule>
  </conditionalFormatting>
  <conditionalFormatting sqref="A208:A212">
    <cfRule type="cellIs" dxfId="730" priority="746" stopIfTrue="1" operator="equal">
      <formula>"柳王阿瑾"</formula>
    </cfRule>
  </conditionalFormatting>
  <conditionalFormatting sqref="A213">
    <cfRule type="cellIs" dxfId="729" priority="745" stopIfTrue="1" operator="equal">
      <formula>"柳王阿瑾"</formula>
    </cfRule>
  </conditionalFormatting>
  <conditionalFormatting sqref="A211">
    <cfRule type="cellIs" dxfId="728" priority="744" stopIfTrue="1" operator="equal">
      <formula>"柳王阿瑾"</formula>
    </cfRule>
  </conditionalFormatting>
  <conditionalFormatting sqref="C279">
    <cfRule type="cellIs" dxfId="727" priority="743" stopIfTrue="1" operator="notBetween">
      <formula>$C$364</formula>
      <formula>$C$365</formula>
    </cfRule>
  </conditionalFormatting>
  <conditionalFormatting sqref="D279">
    <cfRule type="cellIs" dxfId="726" priority="741" stopIfTrue="1" operator="notBetween">
      <formula>$D$364</formula>
      <formula>$D$365</formula>
    </cfRule>
    <cfRule type="cellIs" dxfId="725" priority="742" stopIfTrue="1" operator="notBetween">
      <formula>$C$364</formula>
      <formula>$C$365</formula>
    </cfRule>
  </conditionalFormatting>
  <conditionalFormatting sqref="E279">
    <cfRule type="cellIs" dxfId="724" priority="740" stopIfTrue="1" operator="notBetween">
      <formula>$E$364</formula>
      <formula>$E$365</formula>
    </cfRule>
  </conditionalFormatting>
  <conditionalFormatting sqref="F279">
    <cfRule type="cellIs" dxfId="723" priority="739" stopIfTrue="1" operator="notBetween">
      <formula>$F$364</formula>
      <formula>$F$365</formula>
    </cfRule>
  </conditionalFormatting>
  <conditionalFormatting sqref="G279">
    <cfRule type="cellIs" dxfId="722" priority="738" stopIfTrue="1" operator="notBetween">
      <formula>$G$364</formula>
      <formula>$G$365</formula>
    </cfRule>
  </conditionalFormatting>
  <conditionalFormatting sqref="H279:H363 H389">
    <cfRule type="cellIs" dxfId="721" priority="737" stopIfTrue="1" operator="notBetween">
      <formula>$H$364</formula>
      <formula>$H$365</formula>
    </cfRule>
  </conditionalFormatting>
  <conditionalFormatting sqref="J279">
    <cfRule type="cellIs" dxfId="720" priority="736" stopIfTrue="1" operator="notBetween">
      <formula>$J$364</formula>
      <formula>$J$365</formula>
    </cfRule>
  </conditionalFormatting>
  <conditionalFormatting sqref="K279">
    <cfRule type="cellIs" dxfId="719" priority="735" stopIfTrue="1" operator="notBetween">
      <formula>$K$364</formula>
      <formula>$K$365</formula>
    </cfRule>
  </conditionalFormatting>
  <conditionalFormatting sqref="L279">
    <cfRule type="cellIs" dxfId="718" priority="734" stopIfTrue="1" operator="notBetween">
      <formula>$L$364</formula>
      <formula>$L$365</formula>
    </cfRule>
  </conditionalFormatting>
  <conditionalFormatting sqref="M279">
    <cfRule type="cellIs" dxfId="717" priority="733" stopIfTrue="1" operator="notBetween">
      <formula>$M$364</formula>
      <formula>$M$365</formula>
    </cfRule>
  </conditionalFormatting>
  <conditionalFormatting sqref="N279">
    <cfRule type="cellIs" dxfId="716" priority="732" stopIfTrue="1" operator="notBetween">
      <formula>$N$364</formula>
      <formula>$N$365</formula>
    </cfRule>
  </conditionalFormatting>
  <conditionalFormatting sqref="O279">
    <cfRule type="cellIs" dxfId="715" priority="731" stopIfTrue="1" operator="notBetween">
      <formula>$O$364</formula>
      <formula>$O$365</formula>
    </cfRule>
  </conditionalFormatting>
  <conditionalFormatting sqref="P279">
    <cfRule type="cellIs" dxfId="714" priority="730" stopIfTrue="1" operator="notBetween">
      <formula>$P$364</formula>
      <formula>$P$365</formula>
    </cfRule>
  </conditionalFormatting>
  <conditionalFormatting sqref="T279">
    <cfRule type="cellIs" dxfId="713" priority="729" stopIfTrue="1" operator="notBetween">
      <formula>$T$364</formula>
      <formula>$T$365</formula>
    </cfRule>
  </conditionalFormatting>
  <conditionalFormatting sqref="U279">
    <cfRule type="cellIs" dxfId="712" priority="728" stopIfTrue="1" operator="notBetween">
      <formula>$U$364</formula>
      <formula>$U$365</formula>
    </cfRule>
  </conditionalFormatting>
  <conditionalFormatting sqref="V279">
    <cfRule type="cellIs" dxfId="711" priority="727" stopIfTrue="1" operator="notBetween">
      <formula>$V$364</formula>
      <formula>$V$365</formula>
    </cfRule>
  </conditionalFormatting>
  <conditionalFormatting sqref="W279">
    <cfRule type="cellIs" dxfId="710" priority="726" stopIfTrue="1" operator="notBetween">
      <formula>$W$364</formula>
      <formula>$W$365</formula>
    </cfRule>
  </conditionalFormatting>
  <conditionalFormatting sqref="C279">
    <cfRule type="cellIs" dxfId="709" priority="725" stopIfTrue="1" operator="notBetween">
      <formula>$C$364</formula>
      <formula>$C$365</formula>
    </cfRule>
  </conditionalFormatting>
  <conditionalFormatting sqref="BB279">
    <cfRule type="cellIs" dxfId="708" priority="724" stopIfTrue="1" operator="notBetween">
      <formula>$BB$364</formula>
      <formula>$BB$365</formula>
    </cfRule>
  </conditionalFormatting>
  <conditionalFormatting sqref="D379:D384">
    <cfRule type="cellIs" dxfId="707" priority="723" stopIfTrue="1" operator="notBetween">
      <formula>$D$364</formula>
      <formula>$D$365</formula>
    </cfRule>
  </conditionalFormatting>
  <conditionalFormatting sqref="E379:E384">
    <cfRule type="cellIs" dxfId="706" priority="722" stopIfTrue="1" operator="notBetween">
      <formula>$E$364</formula>
      <formula>$E$365</formula>
    </cfRule>
  </conditionalFormatting>
  <conditionalFormatting sqref="AM379:AM384">
    <cfRule type="cellIs" dxfId="705" priority="721" stopIfTrue="1" operator="notBetween">
      <formula>$AM$364</formula>
      <formula>$AM$365</formula>
    </cfRule>
  </conditionalFormatting>
  <conditionalFormatting sqref="AO379:AO384">
    <cfRule type="cellIs" dxfId="704" priority="720" stopIfTrue="1" operator="notBetween">
      <formula>$AO$364</formula>
      <formula>$AO$365</formula>
    </cfRule>
  </conditionalFormatting>
  <conditionalFormatting sqref="AP379:AP384">
    <cfRule type="cellIs" dxfId="703" priority="719" stopIfTrue="1" operator="notBetween">
      <formula>$AP$364</formula>
      <formula>$AP$365</formula>
    </cfRule>
  </conditionalFormatting>
  <conditionalFormatting sqref="AQ379:AQ384">
    <cfRule type="cellIs" dxfId="702" priority="718" stopIfTrue="1" operator="greaterThan">
      <formula>10</formula>
    </cfRule>
  </conditionalFormatting>
  <conditionalFormatting sqref="AT379:AT384">
    <cfRule type="cellIs" dxfId="701" priority="717" stopIfTrue="1" operator="notBetween">
      <formula>$AT$364</formula>
      <formula>$AT$365</formula>
    </cfRule>
  </conditionalFormatting>
  <conditionalFormatting sqref="AU379:AU384">
    <cfRule type="cellIs" dxfId="700" priority="716" stopIfTrue="1" operator="greaterThan">
      <formula>0.55</formula>
    </cfRule>
  </conditionalFormatting>
  <conditionalFormatting sqref="AV379:AV384 AV389">
    <cfRule type="cellIs" dxfId="699" priority="715" stopIfTrue="1" operator="notBetween">
      <formula>$AV$364</formula>
      <formula>$AV$365</formula>
    </cfRule>
  </conditionalFormatting>
  <conditionalFormatting sqref="AW379:AW384">
    <cfRule type="cellIs" dxfId="698" priority="714" stopIfTrue="1" operator="greaterThan">
      <formula>7</formula>
    </cfRule>
  </conditionalFormatting>
  <conditionalFormatting sqref="C379:C384">
    <cfRule type="cellIs" dxfId="697" priority="713" stopIfTrue="1" operator="notBetween">
      <formula>$C$364</formula>
      <formula>$C$365</formula>
    </cfRule>
  </conditionalFormatting>
  <conditionalFormatting sqref="F379:F384">
    <cfRule type="cellIs" dxfId="696" priority="712" stopIfTrue="1" operator="notBetween">
      <formula>$F$364</formula>
      <formula>$F$365</formula>
    </cfRule>
  </conditionalFormatting>
  <conditionalFormatting sqref="G379:G384">
    <cfRule type="cellIs" dxfId="695" priority="711" operator="notBetween">
      <formula>$G$364</formula>
      <formula>$G$365</formula>
    </cfRule>
  </conditionalFormatting>
  <conditionalFormatting sqref="H379:H384">
    <cfRule type="cellIs" dxfId="694" priority="710" operator="notBetween">
      <formula>$H$364</formula>
      <formula>$H$365</formula>
    </cfRule>
  </conditionalFormatting>
  <conditionalFormatting sqref="J379:J384">
    <cfRule type="cellIs" dxfId="693" priority="709" operator="notBetween">
      <formula>$J$364</formula>
      <formula>$J$365</formula>
    </cfRule>
  </conditionalFormatting>
  <conditionalFormatting sqref="K379:K384">
    <cfRule type="cellIs" dxfId="692" priority="708" operator="notBetween">
      <formula>$K$364</formula>
      <formula>$K$365</formula>
    </cfRule>
  </conditionalFormatting>
  <conditionalFormatting sqref="L379:L384">
    <cfRule type="cellIs" dxfId="691" priority="707" operator="notBetween">
      <formula>$L$364</formula>
      <formula>$L$365</formula>
    </cfRule>
  </conditionalFormatting>
  <conditionalFormatting sqref="M379:M384">
    <cfRule type="cellIs" dxfId="690" priority="706" operator="notBetween">
      <formula>$M$364</formula>
      <formula>$M$365</formula>
    </cfRule>
  </conditionalFormatting>
  <conditionalFormatting sqref="N379:N384">
    <cfRule type="cellIs" dxfId="689" priority="705" operator="notBetween">
      <formula>$N$364</formula>
      <formula>$N$365</formula>
    </cfRule>
  </conditionalFormatting>
  <conditionalFormatting sqref="O379:O384">
    <cfRule type="cellIs" dxfId="688" priority="704" operator="notBetween">
      <formula>$O$364</formula>
      <formula>$O$365</formula>
    </cfRule>
  </conditionalFormatting>
  <conditionalFormatting sqref="P379:P384">
    <cfRule type="cellIs" dxfId="687" priority="703" operator="notBetween">
      <formula>$P$364</formula>
      <formula>$P$365</formula>
    </cfRule>
  </conditionalFormatting>
  <conditionalFormatting sqref="T379:T384">
    <cfRule type="cellIs" dxfId="686" priority="702" operator="notBetween">
      <formula>$T$364</formula>
      <formula>$T$365</formula>
    </cfRule>
  </conditionalFormatting>
  <conditionalFormatting sqref="U379:U384">
    <cfRule type="cellIs" dxfId="685" priority="701" operator="notBetween">
      <formula>$U$364</formula>
      <formula>$U$365</formula>
    </cfRule>
  </conditionalFormatting>
  <conditionalFormatting sqref="V379:V384">
    <cfRule type="cellIs" dxfId="684" priority="700" operator="notBetween">
      <formula>$V$364</formula>
      <formula>$V$365</formula>
    </cfRule>
  </conditionalFormatting>
  <conditionalFormatting sqref="W379:W384">
    <cfRule type="cellIs" dxfId="683" priority="699" operator="notBetween">
      <formula>$W$364</formula>
      <formula>$W$365</formula>
    </cfRule>
  </conditionalFormatting>
  <conditionalFormatting sqref="X379:X384">
    <cfRule type="cellIs" dxfId="682" priority="698" operator="notBetween">
      <formula>$X$364</formula>
      <formula>$X$365</formula>
    </cfRule>
  </conditionalFormatting>
  <conditionalFormatting sqref="Y379:Y384">
    <cfRule type="cellIs" dxfId="681" priority="697" operator="notBetween">
      <formula>$Y$364</formula>
      <formula>$Y$365</formula>
    </cfRule>
  </conditionalFormatting>
  <conditionalFormatting sqref="Z379:Z384">
    <cfRule type="cellIs" dxfId="680" priority="696" operator="notBetween">
      <formula>$Z$364</formula>
      <formula>$Z$365</formula>
    </cfRule>
  </conditionalFormatting>
  <conditionalFormatting sqref="AA379:AA384">
    <cfRule type="cellIs" dxfId="679" priority="695" operator="notBetween">
      <formula>$AA$364</formula>
      <formula>$AA$365</formula>
    </cfRule>
  </conditionalFormatting>
  <conditionalFormatting sqref="AB379:AB384">
    <cfRule type="cellIs" dxfId="678" priority="694" operator="notBetween">
      <formula>$AB$364</formula>
      <formula>$AB$365</formula>
    </cfRule>
  </conditionalFormatting>
  <conditionalFormatting sqref="AC379:AC384">
    <cfRule type="cellIs" dxfId="677" priority="693" operator="notBetween">
      <formula>$AC$364</formula>
      <formula>$AC$365</formula>
    </cfRule>
  </conditionalFormatting>
  <conditionalFormatting sqref="AE379:AE384">
    <cfRule type="cellIs" dxfId="676" priority="692" operator="notBetween">
      <formula>$AE$364</formula>
      <formula>$AE$365</formula>
    </cfRule>
  </conditionalFormatting>
  <conditionalFormatting sqref="AF379:AF385">
    <cfRule type="cellIs" dxfId="675" priority="691" operator="notBetween">
      <formula>$AF$364</formula>
      <formula>$AF$365</formula>
    </cfRule>
  </conditionalFormatting>
  <conditionalFormatting sqref="AG379:AG384">
    <cfRule type="cellIs" dxfId="674" priority="690" operator="notBetween">
      <formula>$AG$364</formula>
      <formula>$AG$365</formula>
    </cfRule>
  </conditionalFormatting>
  <conditionalFormatting sqref="AH379:AH384">
    <cfRule type="cellIs" dxfId="673" priority="689" operator="notBetween">
      <formula>$AH$364</formula>
      <formula>$AH$365</formula>
    </cfRule>
  </conditionalFormatting>
  <conditionalFormatting sqref="AI379:AI384">
    <cfRule type="cellIs" dxfId="672" priority="688" operator="notBetween">
      <formula>$AI$364</formula>
      <formula>$AI$365</formula>
    </cfRule>
  </conditionalFormatting>
  <conditionalFormatting sqref="AJ379:AJ384">
    <cfRule type="cellIs" dxfId="671" priority="687" operator="notBetween">
      <formula>$AJ$364</formula>
      <formula>$AJ$365</formula>
    </cfRule>
  </conditionalFormatting>
  <conditionalFormatting sqref="D2:D243">
    <cfRule type="cellIs" dxfId="670" priority="686" stopIfTrue="1" operator="notBetween">
      <formula>$D$364</formula>
      <formula>$D$365</formula>
    </cfRule>
  </conditionalFormatting>
  <conditionalFormatting sqref="E3:E243">
    <cfRule type="cellIs" dxfId="669" priority="685" stopIfTrue="1" operator="notBetween">
      <formula>$E$364</formula>
      <formula>$E$365</formula>
    </cfRule>
  </conditionalFormatting>
  <conditionalFormatting sqref="AM3:AM243">
    <cfRule type="cellIs" dxfId="668" priority="684" stopIfTrue="1" operator="notBetween">
      <formula>$AM$364</formula>
      <formula>$AM$365</formula>
    </cfRule>
  </conditionalFormatting>
  <conditionalFormatting sqref="AO3:AO243">
    <cfRule type="cellIs" dxfId="667" priority="683" stopIfTrue="1" operator="notBetween">
      <formula>$AO$364</formula>
      <formula>$AO$365</formula>
    </cfRule>
  </conditionalFormatting>
  <conditionalFormatting sqref="AP3:AP243">
    <cfRule type="cellIs" dxfId="666" priority="682" stopIfTrue="1" operator="notBetween">
      <formula>$AP$364</formula>
      <formula>$AP$365</formula>
    </cfRule>
  </conditionalFormatting>
  <conditionalFormatting sqref="AQ3:AQ243">
    <cfRule type="cellIs" dxfId="665" priority="681" stopIfTrue="1" operator="greaterThan">
      <formula>10</formula>
    </cfRule>
  </conditionalFormatting>
  <conditionalFormatting sqref="AT3:AT243">
    <cfRule type="cellIs" dxfId="664" priority="680" stopIfTrue="1" operator="notBetween">
      <formula>$AT$364</formula>
      <formula>$AT$365</formula>
    </cfRule>
  </conditionalFormatting>
  <conditionalFormatting sqref="AU3:AU243">
    <cfRule type="cellIs" dxfId="663" priority="679" stopIfTrue="1" operator="greaterThan">
      <formula>0.55</formula>
    </cfRule>
  </conditionalFormatting>
  <conditionalFormatting sqref="AW3:AW243">
    <cfRule type="cellIs" dxfId="662" priority="678" stopIfTrue="1" operator="greaterThan">
      <formula>7</formula>
    </cfRule>
  </conditionalFormatting>
  <conditionalFormatting sqref="C2:C243">
    <cfRule type="cellIs" dxfId="661" priority="677" stopIfTrue="1" operator="notBetween">
      <formula>$C$364</formula>
      <formula>$C$365</formula>
    </cfRule>
  </conditionalFormatting>
  <conditionalFormatting sqref="AM9:AM164">
    <cfRule type="cellIs" dxfId="660" priority="676" stopIfTrue="1" operator="notBetween">
      <formula>$AM$357</formula>
      <formula>$AM$358</formula>
    </cfRule>
  </conditionalFormatting>
  <conditionalFormatting sqref="AO9:AO164">
    <cfRule type="cellIs" dxfId="659" priority="675" stopIfTrue="1" operator="notBetween">
      <formula>$AO$357</formula>
      <formula>$AO$358</formula>
    </cfRule>
  </conditionalFormatting>
  <conditionalFormatting sqref="AP9:AP164">
    <cfRule type="cellIs" dxfId="658" priority="674" stopIfTrue="1" operator="notBetween">
      <formula>$AP$357</formula>
      <formula>$AP$358</formula>
    </cfRule>
  </conditionalFormatting>
  <conditionalFormatting sqref="AQ9:AQ164">
    <cfRule type="cellIs" dxfId="657" priority="673" stopIfTrue="1" operator="greaterThan">
      <formula>10</formula>
    </cfRule>
  </conditionalFormatting>
  <conditionalFormatting sqref="AT9:AT164">
    <cfRule type="cellIs" dxfId="656" priority="672" stopIfTrue="1" operator="notBetween">
      <formula>$AT$357</formula>
      <formula>$AT$358</formula>
    </cfRule>
  </conditionalFormatting>
  <conditionalFormatting sqref="AU9:AU164">
    <cfRule type="cellIs" dxfId="655" priority="671" stopIfTrue="1" operator="greaterThan">
      <formula>0.55</formula>
    </cfRule>
  </conditionalFormatting>
  <conditionalFormatting sqref="AW9:AW164">
    <cfRule type="cellIs" dxfId="654" priority="670" stopIfTrue="1" operator="greaterThan">
      <formula>7</formula>
    </cfRule>
  </conditionalFormatting>
  <conditionalFormatting sqref="AM2">
    <cfRule type="cellIs" dxfId="653" priority="669" stopIfTrue="1" operator="notBetween">
      <formula>$AM$357</formula>
      <formula>$AM$358</formula>
    </cfRule>
  </conditionalFormatting>
  <conditionalFormatting sqref="AO2">
    <cfRule type="cellIs" dxfId="652" priority="668" stopIfTrue="1" operator="notBetween">
      <formula>$AO$357</formula>
      <formula>$AO$358</formula>
    </cfRule>
  </conditionalFormatting>
  <conditionalFormatting sqref="AP2">
    <cfRule type="cellIs" dxfId="651" priority="667" stopIfTrue="1" operator="notBetween">
      <formula>$AP$357</formula>
      <formula>$AP$358</formula>
    </cfRule>
  </conditionalFormatting>
  <conditionalFormatting sqref="AQ2">
    <cfRule type="cellIs" dxfId="650" priority="666" stopIfTrue="1" operator="greaterThan">
      <formula>10</formula>
    </cfRule>
  </conditionalFormatting>
  <conditionalFormatting sqref="AT2">
    <cfRule type="cellIs" dxfId="649" priority="665" stopIfTrue="1" operator="notBetween">
      <formula>$AT$357</formula>
      <formula>$AT$358</formula>
    </cfRule>
  </conditionalFormatting>
  <conditionalFormatting sqref="AU2">
    <cfRule type="cellIs" dxfId="648" priority="664" stopIfTrue="1" operator="greaterThan">
      <formula>0.55</formula>
    </cfRule>
  </conditionalFormatting>
  <conditionalFormatting sqref="AW2">
    <cfRule type="cellIs" dxfId="647" priority="663" stopIfTrue="1" operator="greaterThan">
      <formula>7</formula>
    </cfRule>
  </conditionalFormatting>
  <conditionalFormatting sqref="AM3:AM23">
    <cfRule type="cellIs" dxfId="646" priority="662" stopIfTrue="1" operator="notBetween">
      <formula>$AM$357</formula>
      <formula>$AM$358</formula>
    </cfRule>
  </conditionalFormatting>
  <conditionalFormatting sqref="AO3:AO23">
    <cfRule type="cellIs" dxfId="645" priority="661" stopIfTrue="1" operator="notBetween">
      <formula>$AO$357</formula>
      <formula>$AO$358</formula>
    </cfRule>
  </conditionalFormatting>
  <conditionalFormatting sqref="AP3:AP23">
    <cfRule type="cellIs" dxfId="644" priority="660" stopIfTrue="1" operator="notBetween">
      <formula>$AP$357</formula>
      <formula>$AP$358</formula>
    </cfRule>
  </conditionalFormatting>
  <conditionalFormatting sqref="AQ3:AQ23">
    <cfRule type="cellIs" dxfId="643" priority="659" stopIfTrue="1" operator="greaterThan">
      <formula>10</formula>
    </cfRule>
  </conditionalFormatting>
  <conditionalFormatting sqref="AT3:AT23">
    <cfRule type="cellIs" dxfId="642" priority="658" stopIfTrue="1" operator="notBetween">
      <formula>$AT$357</formula>
      <formula>$AT$358</formula>
    </cfRule>
  </conditionalFormatting>
  <conditionalFormatting sqref="AU3:AU23">
    <cfRule type="cellIs" dxfId="641" priority="657" stopIfTrue="1" operator="greaterThan">
      <formula>0.55</formula>
    </cfRule>
  </conditionalFormatting>
  <conditionalFormatting sqref="AW3:AW23">
    <cfRule type="cellIs" dxfId="640" priority="656" stopIfTrue="1" operator="greaterThan">
      <formula>7</formula>
    </cfRule>
  </conditionalFormatting>
  <conditionalFormatting sqref="AM19:AM177">
    <cfRule type="cellIs" dxfId="639" priority="655" stopIfTrue="1" operator="notBetween">
      <formula>$AM$357</formula>
      <formula>$AM$358</formula>
    </cfRule>
  </conditionalFormatting>
  <conditionalFormatting sqref="AO19:AO177">
    <cfRule type="cellIs" dxfId="638" priority="654" stopIfTrue="1" operator="notBetween">
      <formula>$AO$357</formula>
      <formula>$AO$358</formula>
    </cfRule>
  </conditionalFormatting>
  <conditionalFormatting sqref="AP19:AP177">
    <cfRule type="cellIs" dxfId="637" priority="653" stopIfTrue="1" operator="notBetween">
      <formula>$AP$357</formula>
      <formula>$AP$358</formula>
    </cfRule>
  </conditionalFormatting>
  <conditionalFormatting sqref="AQ19:AQ177">
    <cfRule type="cellIs" dxfId="636" priority="652" stopIfTrue="1" operator="greaterThan">
      <formula>10</formula>
    </cfRule>
  </conditionalFormatting>
  <conditionalFormatting sqref="AT19:AT177">
    <cfRule type="cellIs" dxfId="635" priority="651" stopIfTrue="1" operator="notBetween">
      <formula>$AT$357</formula>
      <formula>$AT$358</formula>
    </cfRule>
  </conditionalFormatting>
  <conditionalFormatting sqref="AU19:AU177">
    <cfRule type="cellIs" dxfId="634" priority="650" stopIfTrue="1" operator="greaterThan">
      <formula>0.55</formula>
    </cfRule>
  </conditionalFormatting>
  <conditionalFormatting sqref="AW19:AW177">
    <cfRule type="cellIs" dxfId="633" priority="649" stopIfTrue="1" operator="greaterThan">
      <formula>7</formula>
    </cfRule>
  </conditionalFormatting>
  <conditionalFormatting sqref="F2:F243">
    <cfRule type="cellIs" dxfId="632" priority="648" stopIfTrue="1" operator="notBetween">
      <formula>$F$364</formula>
      <formula>$F$365</formula>
    </cfRule>
  </conditionalFormatting>
  <conditionalFormatting sqref="G2:G243">
    <cfRule type="cellIs" dxfId="631" priority="647" operator="notBetween">
      <formula>$G$364</formula>
      <formula>$G$365</formula>
    </cfRule>
  </conditionalFormatting>
  <conditionalFormatting sqref="H2:H243">
    <cfRule type="cellIs" dxfId="630" priority="646" operator="notBetween">
      <formula>$H$364</formula>
      <formula>$H$365</formula>
    </cfRule>
  </conditionalFormatting>
  <conditionalFormatting sqref="J2:J243">
    <cfRule type="cellIs" dxfId="629" priority="645" operator="notBetween">
      <formula>$J$364</formula>
      <formula>$J$365</formula>
    </cfRule>
  </conditionalFormatting>
  <conditionalFormatting sqref="K2:K243">
    <cfRule type="cellIs" dxfId="628" priority="644" operator="notBetween">
      <formula>$K$364</formula>
      <formula>$K$365</formula>
    </cfRule>
  </conditionalFormatting>
  <conditionalFormatting sqref="L2:L243">
    <cfRule type="cellIs" dxfId="627" priority="643" operator="notBetween">
      <formula>$L$364</formula>
      <formula>$L$365</formula>
    </cfRule>
  </conditionalFormatting>
  <conditionalFormatting sqref="M2:M243">
    <cfRule type="cellIs" dxfId="626" priority="642" operator="notBetween">
      <formula>$M$364</formula>
      <formula>$M$365</formula>
    </cfRule>
  </conditionalFormatting>
  <conditionalFormatting sqref="N2:N243">
    <cfRule type="cellIs" dxfId="625" priority="641" operator="notBetween">
      <formula>$N$364</formula>
      <formula>$N$365</formula>
    </cfRule>
  </conditionalFormatting>
  <conditionalFormatting sqref="O2:O243">
    <cfRule type="cellIs" dxfId="624" priority="640" operator="notBetween">
      <formula>$O$364</formula>
      <formula>$O$365</formula>
    </cfRule>
  </conditionalFormatting>
  <conditionalFormatting sqref="P2:P243">
    <cfRule type="cellIs" dxfId="623" priority="639" operator="notBetween">
      <formula>$P$364</formula>
      <formula>$P$365</formula>
    </cfRule>
  </conditionalFormatting>
  <conditionalFormatting sqref="U2:U243">
    <cfRule type="cellIs" dxfId="622" priority="638" operator="notBetween">
      <formula>$U$364</formula>
      <formula>$U$365</formula>
    </cfRule>
  </conditionalFormatting>
  <conditionalFormatting sqref="V2:V243">
    <cfRule type="cellIs" dxfId="621" priority="637" operator="notBetween">
      <formula>$V$364</formula>
      <formula>$V$365</formula>
    </cfRule>
  </conditionalFormatting>
  <conditionalFormatting sqref="W2:W243">
    <cfRule type="cellIs" dxfId="620" priority="636" operator="notBetween">
      <formula>$W$364</formula>
      <formula>$W$365</formula>
    </cfRule>
  </conditionalFormatting>
  <conditionalFormatting sqref="X2:X243">
    <cfRule type="cellIs" dxfId="619" priority="635" operator="notBetween">
      <formula>$X$364</formula>
      <formula>$X$365</formula>
    </cfRule>
  </conditionalFormatting>
  <conditionalFormatting sqref="Y2:Y243">
    <cfRule type="cellIs" dxfId="618" priority="634" operator="notBetween">
      <formula>$Y$364</formula>
      <formula>$Y$365</formula>
    </cfRule>
  </conditionalFormatting>
  <conditionalFormatting sqref="Z2:Z243">
    <cfRule type="cellIs" dxfId="617" priority="633" operator="notBetween">
      <formula>$Z$364</formula>
      <formula>$Z$365</formula>
    </cfRule>
  </conditionalFormatting>
  <conditionalFormatting sqref="AA2:AA243">
    <cfRule type="cellIs" dxfId="616" priority="632" operator="notBetween">
      <formula>$AA$364</formula>
      <formula>$AA$365</formula>
    </cfRule>
  </conditionalFormatting>
  <conditionalFormatting sqref="AB2:AB243">
    <cfRule type="cellIs" dxfId="615" priority="631" operator="notBetween">
      <formula>$AB$364</formula>
      <formula>$AB$365</formula>
    </cfRule>
  </conditionalFormatting>
  <conditionalFormatting sqref="AC2:AC243">
    <cfRule type="cellIs" dxfId="614" priority="630" operator="notBetween">
      <formula>$AC$364</formula>
      <formula>$AC$365</formula>
    </cfRule>
  </conditionalFormatting>
  <conditionalFormatting sqref="AE2:AE243">
    <cfRule type="cellIs" dxfId="613" priority="629" operator="notBetween">
      <formula>$AE$364</formula>
      <formula>$AE$365</formula>
    </cfRule>
  </conditionalFormatting>
  <conditionalFormatting sqref="AG2:AG243">
    <cfRule type="cellIs" dxfId="612" priority="628" operator="notBetween">
      <formula>$AG$364</formula>
      <formula>$AG$365</formula>
    </cfRule>
  </conditionalFormatting>
  <conditionalFormatting sqref="AH2:AH267">
    <cfRule type="cellIs" dxfId="611" priority="627" operator="notBetween">
      <formula>$AH$364</formula>
      <formula>$AH$365</formula>
    </cfRule>
  </conditionalFormatting>
  <conditionalFormatting sqref="AI2:AI267">
    <cfRule type="cellIs" dxfId="610" priority="626" operator="notBetween">
      <formula>$AI$364</formula>
      <formula>$AI$365</formula>
    </cfRule>
  </conditionalFormatting>
  <conditionalFormatting sqref="AJ2:AJ267">
    <cfRule type="cellIs" dxfId="609" priority="625" operator="notBetween">
      <formula>$AJ$364</formula>
      <formula>$AJ$365</formula>
    </cfRule>
  </conditionalFormatting>
  <conditionalFormatting sqref="D2:D243">
    <cfRule type="cellIs" dxfId="608" priority="624" stopIfTrue="1" operator="notBetween">
      <formula>$D$364</formula>
      <formula>$D$365</formula>
    </cfRule>
  </conditionalFormatting>
  <conditionalFormatting sqref="E3:E243">
    <cfRule type="cellIs" dxfId="607" priority="623" stopIfTrue="1" operator="notBetween">
      <formula>$E$364</formula>
      <formula>$E$365</formula>
    </cfRule>
  </conditionalFormatting>
  <conditionalFormatting sqref="AM3:AM243">
    <cfRule type="cellIs" dxfId="606" priority="622" stopIfTrue="1" operator="notBetween">
      <formula>$AM$364</formula>
      <formula>$AM$365</formula>
    </cfRule>
  </conditionalFormatting>
  <conditionalFormatting sqref="AO3:AO243">
    <cfRule type="cellIs" dxfId="605" priority="621" stopIfTrue="1" operator="notBetween">
      <formula>$AO$364</formula>
      <formula>$AO$365</formula>
    </cfRule>
  </conditionalFormatting>
  <conditionalFormatting sqref="AP3:AP243">
    <cfRule type="cellIs" dxfId="604" priority="620" stopIfTrue="1" operator="notBetween">
      <formula>$AP$364</formula>
      <formula>$AP$365</formula>
    </cfRule>
  </conditionalFormatting>
  <conditionalFormatting sqref="AQ3:AQ243">
    <cfRule type="cellIs" dxfId="603" priority="619" stopIfTrue="1" operator="greaterThan">
      <formula>10</formula>
    </cfRule>
  </conditionalFormatting>
  <conditionalFormatting sqref="AT3:AT243">
    <cfRule type="cellIs" dxfId="602" priority="618" stopIfTrue="1" operator="notBetween">
      <formula>$AT$364</formula>
      <formula>$AT$365</formula>
    </cfRule>
  </conditionalFormatting>
  <conditionalFormatting sqref="AU3:AU243">
    <cfRule type="cellIs" dxfId="601" priority="617" stopIfTrue="1" operator="greaterThan">
      <formula>0.55</formula>
    </cfRule>
  </conditionalFormatting>
  <conditionalFormatting sqref="AW3:AW243">
    <cfRule type="cellIs" dxfId="600" priority="616" stopIfTrue="1" operator="greaterThan">
      <formula>7</formula>
    </cfRule>
  </conditionalFormatting>
  <conditionalFormatting sqref="C2:C243">
    <cfRule type="cellIs" dxfId="599" priority="615" stopIfTrue="1" operator="notBetween">
      <formula>$C$364</formula>
      <formula>$C$365</formula>
    </cfRule>
  </conditionalFormatting>
  <conditionalFormatting sqref="AM33:AM188">
    <cfRule type="cellIs" dxfId="598" priority="614" stopIfTrue="1" operator="notBetween">
      <formula>$AM$357</formula>
      <formula>$AM$358</formula>
    </cfRule>
  </conditionalFormatting>
  <conditionalFormatting sqref="AO33:AO188">
    <cfRule type="cellIs" dxfId="597" priority="613" stopIfTrue="1" operator="notBetween">
      <formula>$AO$357</formula>
      <formula>$AO$358</formula>
    </cfRule>
  </conditionalFormatting>
  <conditionalFormatting sqref="AP33:AP188">
    <cfRule type="cellIs" dxfId="596" priority="612" stopIfTrue="1" operator="notBetween">
      <formula>$AP$357</formula>
      <formula>$AP$358</formula>
    </cfRule>
  </conditionalFormatting>
  <conditionalFormatting sqref="AQ33:AQ188">
    <cfRule type="cellIs" dxfId="595" priority="611" stopIfTrue="1" operator="greaterThan">
      <formula>10</formula>
    </cfRule>
  </conditionalFormatting>
  <conditionalFormatting sqref="AT33:AT188">
    <cfRule type="cellIs" dxfId="594" priority="610" stopIfTrue="1" operator="notBetween">
      <formula>$AT$357</formula>
      <formula>$AT$358</formula>
    </cfRule>
  </conditionalFormatting>
  <conditionalFormatting sqref="AU33:AU188">
    <cfRule type="cellIs" dxfId="593" priority="609" stopIfTrue="1" operator="greaterThan">
      <formula>0.55</formula>
    </cfRule>
  </conditionalFormatting>
  <conditionalFormatting sqref="AW33:AW188">
    <cfRule type="cellIs" dxfId="592" priority="608" stopIfTrue="1" operator="greaterThan">
      <formula>7</formula>
    </cfRule>
  </conditionalFormatting>
  <conditionalFormatting sqref="AM2">
    <cfRule type="cellIs" dxfId="591" priority="607" stopIfTrue="1" operator="notBetween">
      <formula>$AM$357</formula>
      <formula>$AM$358</formula>
    </cfRule>
  </conditionalFormatting>
  <conditionalFormatting sqref="AO2">
    <cfRule type="cellIs" dxfId="590" priority="606" stopIfTrue="1" operator="notBetween">
      <formula>$AO$357</formula>
      <formula>$AO$358</formula>
    </cfRule>
  </conditionalFormatting>
  <conditionalFormatting sqref="AP2">
    <cfRule type="cellIs" dxfId="589" priority="605" stopIfTrue="1" operator="notBetween">
      <formula>$AP$357</formula>
      <formula>$AP$358</formula>
    </cfRule>
  </conditionalFormatting>
  <conditionalFormatting sqref="AQ2">
    <cfRule type="cellIs" dxfId="588" priority="604" stopIfTrue="1" operator="greaterThan">
      <formula>10</formula>
    </cfRule>
  </conditionalFormatting>
  <conditionalFormatting sqref="AT2">
    <cfRule type="cellIs" dxfId="587" priority="603" stopIfTrue="1" operator="notBetween">
      <formula>$AT$357</formula>
      <formula>$AT$358</formula>
    </cfRule>
  </conditionalFormatting>
  <conditionalFormatting sqref="AU2">
    <cfRule type="cellIs" dxfId="586" priority="602" stopIfTrue="1" operator="greaterThan">
      <formula>0.55</formula>
    </cfRule>
  </conditionalFormatting>
  <conditionalFormatting sqref="AW2">
    <cfRule type="cellIs" dxfId="585" priority="601" stopIfTrue="1" operator="greaterThan">
      <formula>7</formula>
    </cfRule>
  </conditionalFormatting>
  <conditionalFormatting sqref="AM3:AM47">
    <cfRule type="cellIs" dxfId="584" priority="600" stopIfTrue="1" operator="notBetween">
      <formula>$AM$357</formula>
      <formula>$AM$358</formula>
    </cfRule>
  </conditionalFormatting>
  <conditionalFormatting sqref="AO3:AO47">
    <cfRule type="cellIs" dxfId="583" priority="599" stopIfTrue="1" operator="notBetween">
      <formula>$AO$357</formula>
      <formula>$AO$358</formula>
    </cfRule>
  </conditionalFormatting>
  <conditionalFormatting sqref="AP3:AP47">
    <cfRule type="cellIs" dxfId="582" priority="598" stopIfTrue="1" operator="notBetween">
      <formula>$AP$357</formula>
      <formula>$AP$358</formula>
    </cfRule>
  </conditionalFormatting>
  <conditionalFormatting sqref="AQ3:AQ47">
    <cfRule type="cellIs" dxfId="581" priority="597" stopIfTrue="1" operator="greaterThan">
      <formula>10</formula>
    </cfRule>
  </conditionalFormatting>
  <conditionalFormatting sqref="AT3:AT47">
    <cfRule type="cellIs" dxfId="580" priority="596" stopIfTrue="1" operator="notBetween">
      <formula>$AT$357</formula>
      <formula>$AT$358</formula>
    </cfRule>
  </conditionalFormatting>
  <conditionalFormatting sqref="AU3:AU47">
    <cfRule type="cellIs" dxfId="579" priority="595" stopIfTrue="1" operator="greaterThan">
      <formula>0.55</formula>
    </cfRule>
  </conditionalFormatting>
  <conditionalFormatting sqref="AW3:AW47">
    <cfRule type="cellIs" dxfId="578" priority="594" stopIfTrue="1" operator="greaterThan">
      <formula>7</formula>
    </cfRule>
  </conditionalFormatting>
  <conditionalFormatting sqref="AM43:AM201">
    <cfRule type="cellIs" dxfId="577" priority="593" stopIfTrue="1" operator="notBetween">
      <formula>$AM$357</formula>
      <formula>$AM$358</formula>
    </cfRule>
  </conditionalFormatting>
  <conditionalFormatting sqref="AO43:AO201">
    <cfRule type="cellIs" dxfId="576" priority="592" stopIfTrue="1" operator="notBetween">
      <formula>$AO$357</formula>
      <formula>$AO$358</formula>
    </cfRule>
  </conditionalFormatting>
  <conditionalFormatting sqref="AP43:AP201">
    <cfRule type="cellIs" dxfId="575" priority="591" stopIfTrue="1" operator="notBetween">
      <formula>$AP$357</formula>
      <formula>$AP$358</formula>
    </cfRule>
  </conditionalFormatting>
  <conditionalFormatting sqref="AQ43:AQ201">
    <cfRule type="cellIs" dxfId="574" priority="590" stopIfTrue="1" operator="greaterThan">
      <formula>10</formula>
    </cfRule>
  </conditionalFormatting>
  <conditionalFormatting sqref="AT43:AT201">
    <cfRule type="cellIs" dxfId="573" priority="589" stopIfTrue="1" operator="notBetween">
      <formula>$AT$357</formula>
      <formula>$AT$358</formula>
    </cfRule>
  </conditionalFormatting>
  <conditionalFormatting sqref="AU43:AU201">
    <cfRule type="cellIs" dxfId="572" priority="588" stopIfTrue="1" operator="greaterThan">
      <formula>0.55</formula>
    </cfRule>
  </conditionalFormatting>
  <conditionalFormatting sqref="AW43:AW201">
    <cfRule type="cellIs" dxfId="571" priority="587" stopIfTrue="1" operator="greaterThan">
      <formula>7</formula>
    </cfRule>
  </conditionalFormatting>
  <conditionalFormatting sqref="F2:F243">
    <cfRule type="cellIs" dxfId="570" priority="586" stopIfTrue="1" operator="notBetween">
      <formula>$F$364</formula>
      <formula>$F$365</formula>
    </cfRule>
  </conditionalFormatting>
  <conditionalFormatting sqref="G2:G243">
    <cfRule type="cellIs" dxfId="569" priority="585" operator="notBetween">
      <formula>$G$364</formula>
      <formula>$G$365</formula>
    </cfRule>
  </conditionalFormatting>
  <conditionalFormatting sqref="H2:H243">
    <cfRule type="cellIs" dxfId="568" priority="584" operator="notBetween">
      <formula>$H$364</formula>
      <formula>$H$365</formula>
    </cfRule>
  </conditionalFormatting>
  <conditionalFormatting sqref="J2:J243">
    <cfRule type="cellIs" dxfId="567" priority="583" operator="notBetween">
      <formula>$J$364</formula>
      <formula>$J$365</formula>
    </cfRule>
  </conditionalFormatting>
  <conditionalFormatting sqref="K2:K243">
    <cfRule type="cellIs" dxfId="566" priority="582" operator="notBetween">
      <formula>$K$364</formula>
      <formula>$K$365</formula>
    </cfRule>
  </conditionalFormatting>
  <conditionalFormatting sqref="L2:L243">
    <cfRule type="cellIs" dxfId="565" priority="581" operator="notBetween">
      <formula>$L$364</formula>
      <formula>$L$365</formula>
    </cfRule>
  </conditionalFormatting>
  <conditionalFormatting sqref="M2:M243">
    <cfRule type="cellIs" dxfId="564" priority="580" operator="notBetween">
      <formula>$M$364</formula>
      <formula>$M$365</formula>
    </cfRule>
  </conditionalFormatting>
  <conditionalFormatting sqref="N2:N243">
    <cfRule type="cellIs" dxfId="563" priority="579" operator="notBetween">
      <formula>$N$364</formula>
      <formula>$N$365</formula>
    </cfRule>
  </conditionalFormatting>
  <conditionalFormatting sqref="O2:O243">
    <cfRule type="cellIs" dxfId="562" priority="578" operator="notBetween">
      <formula>$O$364</formula>
      <formula>$O$365</formula>
    </cfRule>
  </conditionalFormatting>
  <conditionalFormatting sqref="P2:P243">
    <cfRule type="cellIs" dxfId="561" priority="577" operator="notBetween">
      <formula>$P$364</formula>
      <formula>$P$365</formula>
    </cfRule>
  </conditionalFormatting>
  <conditionalFormatting sqref="U2:U243">
    <cfRule type="cellIs" dxfId="560" priority="576" operator="notBetween">
      <formula>$U$364</formula>
      <formula>$U$365</formula>
    </cfRule>
  </conditionalFormatting>
  <conditionalFormatting sqref="V2:V243">
    <cfRule type="cellIs" dxfId="559" priority="575" operator="notBetween">
      <formula>$V$364</formula>
      <formula>$V$365</formula>
    </cfRule>
  </conditionalFormatting>
  <conditionalFormatting sqref="W2:W243">
    <cfRule type="cellIs" dxfId="558" priority="574" operator="notBetween">
      <formula>$W$364</formula>
      <formula>$W$365</formula>
    </cfRule>
  </conditionalFormatting>
  <conditionalFormatting sqref="X2:X243">
    <cfRule type="cellIs" dxfId="557" priority="573" operator="notBetween">
      <formula>$X$364</formula>
      <formula>$X$365</formula>
    </cfRule>
  </conditionalFormatting>
  <conditionalFormatting sqref="Y2:Y243">
    <cfRule type="cellIs" dxfId="556" priority="572" operator="notBetween">
      <formula>$Y$364</formula>
      <formula>$Y$365</formula>
    </cfRule>
  </conditionalFormatting>
  <conditionalFormatting sqref="Z2:Z243">
    <cfRule type="cellIs" dxfId="555" priority="571" operator="notBetween">
      <formula>$Z$364</formula>
      <formula>$Z$365</formula>
    </cfRule>
  </conditionalFormatting>
  <conditionalFormatting sqref="AA2:AA243">
    <cfRule type="cellIs" dxfId="554" priority="570" operator="notBetween">
      <formula>$AA$364</formula>
      <formula>$AA$365</formula>
    </cfRule>
  </conditionalFormatting>
  <conditionalFormatting sqref="AB2:AB243">
    <cfRule type="cellIs" dxfId="553" priority="569" operator="notBetween">
      <formula>$AB$364</formula>
      <formula>$AB$365</formula>
    </cfRule>
  </conditionalFormatting>
  <conditionalFormatting sqref="AC2:AC243">
    <cfRule type="cellIs" dxfId="552" priority="568" operator="notBetween">
      <formula>$AC$364</formula>
      <formula>$AC$365</formula>
    </cfRule>
  </conditionalFormatting>
  <conditionalFormatting sqref="AE2:AE243">
    <cfRule type="cellIs" dxfId="551" priority="567" operator="notBetween">
      <formula>$AE$364</formula>
      <formula>$AE$365</formula>
    </cfRule>
  </conditionalFormatting>
  <conditionalFormatting sqref="AG2:AG243">
    <cfRule type="cellIs" dxfId="550" priority="566" operator="notBetween">
      <formula>$AG$364</formula>
      <formula>$AG$365</formula>
    </cfRule>
  </conditionalFormatting>
  <conditionalFormatting sqref="AH2:AH267">
    <cfRule type="cellIs" dxfId="549" priority="565" operator="notBetween">
      <formula>$AH$364</formula>
      <formula>$AH$365</formula>
    </cfRule>
  </conditionalFormatting>
  <conditionalFormatting sqref="AI2:AI267">
    <cfRule type="cellIs" dxfId="548" priority="564" operator="notBetween">
      <formula>$AI$364</formula>
      <formula>$AI$365</formula>
    </cfRule>
  </conditionalFormatting>
  <conditionalFormatting sqref="AJ2:AJ267">
    <cfRule type="cellIs" dxfId="547" priority="563" operator="notBetween">
      <formula>$AJ$364</formula>
      <formula>$AJ$365</formula>
    </cfRule>
  </conditionalFormatting>
  <conditionalFormatting sqref="D2:D243">
    <cfRule type="cellIs" dxfId="546" priority="562" stopIfTrue="1" operator="notBetween">
      <formula>$D$364</formula>
      <formula>$D$365</formula>
    </cfRule>
  </conditionalFormatting>
  <conditionalFormatting sqref="E3:E243">
    <cfRule type="cellIs" dxfId="545" priority="561" stopIfTrue="1" operator="notBetween">
      <formula>$E$364</formula>
      <formula>$E$365</formula>
    </cfRule>
  </conditionalFormatting>
  <conditionalFormatting sqref="AM3:AM243">
    <cfRule type="cellIs" dxfId="544" priority="560" stopIfTrue="1" operator="notBetween">
      <formula>$AM$364</formula>
      <formula>$AM$365</formula>
    </cfRule>
  </conditionalFormatting>
  <conditionalFormatting sqref="AO3:AO243">
    <cfRule type="cellIs" dxfId="543" priority="559" stopIfTrue="1" operator="notBetween">
      <formula>$AO$364</formula>
      <formula>$AO$365</formula>
    </cfRule>
  </conditionalFormatting>
  <conditionalFormatting sqref="AP3:AP243">
    <cfRule type="cellIs" dxfId="542" priority="558" stopIfTrue="1" operator="notBetween">
      <formula>$AP$364</formula>
      <formula>$AP$365</formula>
    </cfRule>
  </conditionalFormatting>
  <conditionalFormatting sqref="AQ3:AQ243">
    <cfRule type="cellIs" dxfId="541" priority="557" stopIfTrue="1" operator="greaterThan">
      <formula>10</formula>
    </cfRule>
  </conditionalFormatting>
  <conditionalFormatting sqref="AT3:AT243">
    <cfRule type="cellIs" dxfId="540" priority="556" stopIfTrue="1" operator="notBetween">
      <formula>$AT$364</formula>
      <formula>$AT$365</formula>
    </cfRule>
  </conditionalFormatting>
  <conditionalFormatting sqref="AU3:AU243">
    <cfRule type="cellIs" dxfId="539" priority="555" stopIfTrue="1" operator="greaterThan">
      <formula>0.55</formula>
    </cfRule>
  </conditionalFormatting>
  <conditionalFormatting sqref="AW3:AW243">
    <cfRule type="cellIs" dxfId="538" priority="554" stopIfTrue="1" operator="greaterThan">
      <formula>7</formula>
    </cfRule>
  </conditionalFormatting>
  <conditionalFormatting sqref="C2:C243">
    <cfRule type="cellIs" dxfId="537" priority="553" stopIfTrue="1" operator="notBetween">
      <formula>$C$364</formula>
      <formula>$C$365</formula>
    </cfRule>
  </conditionalFormatting>
  <conditionalFormatting sqref="AM9:AM164">
    <cfRule type="cellIs" dxfId="536" priority="552" stopIfTrue="1" operator="notBetween">
      <formula>$AM$357</formula>
      <formula>$AM$358</formula>
    </cfRule>
  </conditionalFormatting>
  <conditionalFormatting sqref="AO9:AO164">
    <cfRule type="cellIs" dxfId="535" priority="551" stopIfTrue="1" operator="notBetween">
      <formula>$AO$357</formula>
      <formula>$AO$358</formula>
    </cfRule>
  </conditionalFormatting>
  <conditionalFormatting sqref="AP9:AP164">
    <cfRule type="cellIs" dxfId="534" priority="550" stopIfTrue="1" operator="notBetween">
      <formula>$AP$357</formula>
      <formula>$AP$358</formula>
    </cfRule>
  </conditionalFormatting>
  <conditionalFormatting sqref="AQ9:AQ164">
    <cfRule type="cellIs" dxfId="533" priority="549" stopIfTrue="1" operator="greaterThan">
      <formula>10</formula>
    </cfRule>
  </conditionalFormatting>
  <conditionalFormatting sqref="AT9:AT164">
    <cfRule type="cellIs" dxfId="532" priority="548" stopIfTrue="1" operator="notBetween">
      <formula>$AT$357</formula>
      <formula>$AT$358</formula>
    </cfRule>
  </conditionalFormatting>
  <conditionalFormatting sqref="AU9:AU164">
    <cfRule type="cellIs" dxfId="531" priority="547" stopIfTrue="1" operator="greaterThan">
      <formula>0.55</formula>
    </cfRule>
  </conditionalFormatting>
  <conditionalFormatting sqref="AW9:AW164">
    <cfRule type="cellIs" dxfId="530" priority="546" stopIfTrue="1" operator="greaterThan">
      <formula>7</formula>
    </cfRule>
  </conditionalFormatting>
  <conditionalFormatting sqref="AM2">
    <cfRule type="cellIs" dxfId="529" priority="545" stopIfTrue="1" operator="notBetween">
      <formula>$AM$357</formula>
      <formula>$AM$358</formula>
    </cfRule>
  </conditionalFormatting>
  <conditionalFormatting sqref="AO2">
    <cfRule type="cellIs" dxfId="528" priority="544" stopIfTrue="1" operator="notBetween">
      <formula>$AO$357</formula>
      <formula>$AO$358</formula>
    </cfRule>
  </conditionalFormatting>
  <conditionalFormatting sqref="AP2">
    <cfRule type="cellIs" dxfId="527" priority="543" stopIfTrue="1" operator="notBetween">
      <formula>$AP$357</formula>
      <formula>$AP$358</formula>
    </cfRule>
  </conditionalFormatting>
  <conditionalFormatting sqref="AQ2">
    <cfRule type="cellIs" dxfId="526" priority="542" stopIfTrue="1" operator="greaterThan">
      <formula>10</formula>
    </cfRule>
  </conditionalFormatting>
  <conditionalFormatting sqref="AT2">
    <cfRule type="cellIs" dxfId="525" priority="541" stopIfTrue="1" operator="notBetween">
      <formula>$AT$357</formula>
      <formula>$AT$358</formula>
    </cfRule>
  </conditionalFormatting>
  <conditionalFormatting sqref="AU2">
    <cfRule type="cellIs" dxfId="524" priority="540" stopIfTrue="1" operator="greaterThan">
      <formula>0.55</formula>
    </cfRule>
  </conditionalFormatting>
  <conditionalFormatting sqref="AW2">
    <cfRule type="cellIs" dxfId="523" priority="539" stopIfTrue="1" operator="greaterThan">
      <formula>7</formula>
    </cfRule>
  </conditionalFormatting>
  <conditionalFormatting sqref="AM3:AM23">
    <cfRule type="cellIs" dxfId="522" priority="538" stopIfTrue="1" operator="notBetween">
      <formula>$AM$357</formula>
      <formula>$AM$358</formula>
    </cfRule>
  </conditionalFormatting>
  <conditionalFormatting sqref="AO3:AO23">
    <cfRule type="cellIs" dxfId="521" priority="537" stopIfTrue="1" operator="notBetween">
      <formula>$AO$357</formula>
      <formula>$AO$358</formula>
    </cfRule>
  </conditionalFormatting>
  <conditionalFormatting sqref="AP3:AP23">
    <cfRule type="cellIs" dxfId="520" priority="536" stopIfTrue="1" operator="notBetween">
      <formula>$AP$357</formula>
      <formula>$AP$358</formula>
    </cfRule>
  </conditionalFormatting>
  <conditionalFormatting sqref="AQ3:AQ23">
    <cfRule type="cellIs" dxfId="519" priority="535" stopIfTrue="1" operator="greaterThan">
      <formula>10</formula>
    </cfRule>
  </conditionalFormatting>
  <conditionalFormatting sqref="AT3:AT23">
    <cfRule type="cellIs" dxfId="518" priority="534" stopIfTrue="1" operator="notBetween">
      <formula>$AT$357</formula>
      <formula>$AT$358</formula>
    </cfRule>
  </conditionalFormatting>
  <conditionalFormatting sqref="AU3:AU23">
    <cfRule type="cellIs" dxfId="517" priority="533" stopIfTrue="1" operator="greaterThan">
      <formula>0.55</formula>
    </cfRule>
  </conditionalFormatting>
  <conditionalFormatting sqref="AW3:AW23">
    <cfRule type="cellIs" dxfId="516" priority="532" stopIfTrue="1" operator="greaterThan">
      <formula>7</formula>
    </cfRule>
  </conditionalFormatting>
  <conditionalFormatting sqref="AM19:AM177">
    <cfRule type="cellIs" dxfId="515" priority="531" stopIfTrue="1" operator="notBetween">
      <formula>$AM$357</formula>
      <formula>$AM$358</formula>
    </cfRule>
  </conditionalFormatting>
  <conditionalFormatting sqref="AO19:AO177">
    <cfRule type="cellIs" dxfId="514" priority="530" stopIfTrue="1" operator="notBetween">
      <formula>$AO$357</formula>
      <formula>$AO$358</formula>
    </cfRule>
  </conditionalFormatting>
  <conditionalFormatting sqref="AP19:AP177">
    <cfRule type="cellIs" dxfId="513" priority="529" stopIfTrue="1" operator="notBetween">
      <formula>$AP$357</formula>
      <formula>$AP$358</formula>
    </cfRule>
  </conditionalFormatting>
  <conditionalFormatting sqref="AQ19:AQ177">
    <cfRule type="cellIs" dxfId="512" priority="528" stopIfTrue="1" operator="greaterThan">
      <formula>10</formula>
    </cfRule>
  </conditionalFormatting>
  <conditionalFormatting sqref="AT19:AT177">
    <cfRule type="cellIs" dxfId="511" priority="527" stopIfTrue="1" operator="notBetween">
      <formula>$AT$357</formula>
      <formula>$AT$358</formula>
    </cfRule>
  </conditionalFormatting>
  <conditionalFormatting sqref="AU19:AU177">
    <cfRule type="cellIs" dxfId="510" priority="526" stopIfTrue="1" operator="greaterThan">
      <formula>0.55</formula>
    </cfRule>
  </conditionalFormatting>
  <conditionalFormatting sqref="AW19:AW177">
    <cfRule type="cellIs" dxfId="509" priority="525" stopIfTrue="1" operator="greaterThan">
      <formula>7</formula>
    </cfRule>
  </conditionalFormatting>
  <conditionalFormatting sqref="F2:F243">
    <cfRule type="cellIs" dxfId="508" priority="524" stopIfTrue="1" operator="notBetween">
      <formula>$F$364</formula>
      <formula>$F$365</formula>
    </cfRule>
  </conditionalFormatting>
  <conditionalFormatting sqref="G2:G243">
    <cfRule type="cellIs" dxfId="507" priority="523" operator="notBetween">
      <formula>$G$364</formula>
      <formula>$G$365</formula>
    </cfRule>
  </conditionalFormatting>
  <conditionalFormatting sqref="H2:H243">
    <cfRule type="cellIs" dxfId="506" priority="522" operator="notBetween">
      <formula>$H$364</formula>
      <formula>$H$365</formula>
    </cfRule>
  </conditionalFormatting>
  <conditionalFormatting sqref="J2:J243">
    <cfRule type="cellIs" dxfId="505" priority="521" operator="notBetween">
      <formula>$J$364</formula>
      <formula>$J$365</formula>
    </cfRule>
  </conditionalFormatting>
  <conditionalFormatting sqref="K2:K243">
    <cfRule type="cellIs" dxfId="504" priority="520" operator="notBetween">
      <formula>$K$364</formula>
      <formula>$K$365</formula>
    </cfRule>
  </conditionalFormatting>
  <conditionalFormatting sqref="L2:L243">
    <cfRule type="cellIs" dxfId="503" priority="519" operator="notBetween">
      <formula>$L$364</formula>
      <formula>$L$365</formula>
    </cfRule>
  </conditionalFormatting>
  <conditionalFormatting sqref="M2:M243">
    <cfRule type="cellIs" dxfId="502" priority="518" operator="notBetween">
      <formula>$M$364</formula>
      <formula>$M$365</formula>
    </cfRule>
  </conditionalFormatting>
  <conditionalFormatting sqref="O2:O243">
    <cfRule type="cellIs" dxfId="501" priority="517" operator="notBetween">
      <formula>$O$364</formula>
      <formula>$O$365</formula>
    </cfRule>
  </conditionalFormatting>
  <conditionalFormatting sqref="P2:P243">
    <cfRule type="cellIs" dxfId="500" priority="516" operator="notBetween">
      <formula>$P$364</formula>
      <formula>$P$365</formula>
    </cfRule>
  </conditionalFormatting>
  <conditionalFormatting sqref="U2:U243">
    <cfRule type="cellIs" dxfId="499" priority="515" operator="notBetween">
      <formula>$U$364</formula>
      <formula>$U$365</formula>
    </cfRule>
  </conditionalFormatting>
  <conditionalFormatting sqref="V2:V243">
    <cfRule type="cellIs" dxfId="498" priority="514" operator="notBetween">
      <formula>$V$364</formula>
      <formula>$V$365</formula>
    </cfRule>
  </conditionalFormatting>
  <conditionalFormatting sqref="W2:W243">
    <cfRule type="cellIs" dxfId="497" priority="513" operator="notBetween">
      <formula>$W$364</formula>
      <formula>$W$365</formula>
    </cfRule>
  </conditionalFormatting>
  <conditionalFormatting sqref="X2:X243">
    <cfRule type="cellIs" dxfId="496" priority="512" operator="notBetween">
      <formula>$X$364</formula>
      <formula>$X$365</formula>
    </cfRule>
  </conditionalFormatting>
  <conditionalFormatting sqref="Y2:Y243">
    <cfRule type="cellIs" dxfId="495" priority="511" operator="notBetween">
      <formula>$Y$364</formula>
      <formula>$Y$365</formula>
    </cfRule>
  </conditionalFormatting>
  <conditionalFormatting sqref="Z2:Z243">
    <cfRule type="cellIs" dxfId="494" priority="510" operator="notBetween">
      <formula>$Z$364</formula>
      <formula>$Z$365</formula>
    </cfRule>
  </conditionalFormatting>
  <conditionalFormatting sqref="AA2:AA243">
    <cfRule type="cellIs" dxfId="493" priority="509" operator="notBetween">
      <formula>$AA$364</formula>
      <formula>$AA$365</formula>
    </cfRule>
  </conditionalFormatting>
  <conditionalFormatting sqref="AB2:AB243">
    <cfRule type="cellIs" dxfId="492" priority="508" operator="notBetween">
      <formula>$AB$364</formula>
      <formula>$AB$365</formula>
    </cfRule>
  </conditionalFormatting>
  <conditionalFormatting sqref="AC2:AC243">
    <cfRule type="cellIs" dxfId="491" priority="507" operator="notBetween">
      <formula>$AC$364</formula>
      <formula>$AC$365</formula>
    </cfRule>
  </conditionalFormatting>
  <conditionalFormatting sqref="AE2:AE243">
    <cfRule type="cellIs" dxfId="490" priority="506" operator="notBetween">
      <formula>$AE$364</formula>
      <formula>$AE$365</formula>
    </cfRule>
  </conditionalFormatting>
  <conditionalFormatting sqref="AG2:AG243">
    <cfRule type="cellIs" dxfId="489" priority="505" operator="notBetween">
      <formula>$AG$364</formula>
      <formula>$AG$365</formula>
    </cfRule>
  </conditionalFormatting>
  <conditionalFormatting sqref="AH2:AH267">
    <cfRule type="cellIs" dxfId="488" priority="504" operator="notBetween">
      <formula>$AH$364</formula>
      <formula>$AH$365</formula>
    </cfRule>
  </conditionalFormatting>
  <conditionalFormatting sqref="AI2:AI267">
    <cfRule type="cellIs" dxfId="487" priority="503" operator="notBetween">
      <formula>$AI$364</formula>
      <formula>$AI$365</formula>
    </cfRule>
  </conditionalFormatting>
  <conditionalFormatting sqref="AJ2:AJ267">
    <cfRule type="cellIs" dxfId="486" priority="502" operator="notBetween">
      <formula>$AJ$364</formula>
      <formula>$AJ$365</formula>
    </cfRule>
  </conditionalFormatting>
  <conditionalFormatting sqref="AM210:AM243">
    <cfRule type="cellIs" dxfId="485" priority="501" stopIfTrue="1" operator="notBetween">
      <formula>$AM$364</formula>
      <formula>$AM$365</formula>
    </cfRule>
  </conditionalFormatting>
  <conditionalFormatting sqref="AO210:AO243">
    <cfRule type="cellIs" dxfId="484" priority="500" stopIfTrue="1" operator="notBetween">
      <formula>$AO$364</formula>
      <formula>$AO$365</formula>
    </cfRule>
  </conditionalFormatting>
  <conditionalFormatting sqref="AP210:AP243">
    <cfRule type="cellIs" dxfId="483" priority="499" stopIfTrue="1" operator="notBetween">
      <formula>$AP$364</formula>
      <formula>$AP$365</formula>
    </cfRule>
  </conditionalFormatting>
  <conditionalFormatting sqref="AQ210:AQ243 AP3:AP209">
    <cfRule type="cellIs" dxfId="482" priority="498" stopIfTrue="1" operator="greaterThan">
      <formula>10</formula>
    </cfRule>
  </conditionalFormatting>
  <conditionalFormatting sqref="AT210:AT243">
    <cfRule type="cellIs" dxfId="481" priority="497" stopIfTrue="1" operator="notBetween">
      <formula>$AT$364</formula>
      <formula>$AT$365</formula>
    </cfRule>
  </conditionalFormatting>
  <conditionalFormatting sqref="AU210:AU243 AT3:AT209">
    <cfRule type="cellIs" dxfId="480" priority="496" stopIfTrue="1" operator="greaterThan">
      <formula>0.55</formula>
    </cfRule>
  </conditionalFormatting>
  <conditionalFormatting sqref="C210:C243">
    <cfRule type="cellIs" dxfId="479" priority="495" stopIfTrue="1" operator="notBetween">
      <formula>$C$364</formula>
      <formula>$C$365</formula>
    </cfRule>
  </conditionalFormatting>
  <conditionalFormatting sqref="AL9:AL164">
    <cfRule type="cellIs" dxfId="478" priority="494" stopIfTrue="1" operator="notBetween">
      <formula>$AM$357</formula>
      <formula>$AM$358</formula>
    </cfRule>
  </conditionalFormatting>
  <conditionalFormatting sqref="AN9:AN164">
    <cfRule type="cellIs" dxfId="477" priority="493" stopIfTrue="1" operator="notBetween">
      <formula>$AO$357</formula>
      <formula>$AO$358</formula>
    </cfRule>
  </conditionalFormatting>
  <conditionalFormatting sqref="AO9:AO164">
    <cfRule type="cellIs" dxfId="476" priority="492" stopIfTrue="1" operator="notBetween">
      <formula>$AP$357</formula>
      <formula>$AP$358</formula>
    </cfRule>
  </conditionalFormatting>
  <conditionalFormatting sqref="AP9:AP164">
    <cfRule type="cellIs" dxfId="475" priority="491" stopIfTrue="1" operator="greaterThan">
      <formula>10</formula>
    </cfRule>
  </conditionalFormatting>
  <conditionalFormatting sqref="AS9:AS164">
    <cfRule type="cellIs" dxfId="474" priority="490" stopIfTrue="1" operator="notBetween">
      <formula>$AT$357</formula>
      <formula>$AT$358</formula>
    </cfRule>
  </conditionalFormatting>
  <conditionalFormatting sqref="AT9:AT164">
    <cfRule type="cellIs" dxfId="473" priority="489" stopIfTrue="1" operator="greaterThan">
      <formula>0.55</formula>
    </cfRule>
  </conditionalFormatting>
  <conditionalFormatting sqref="AU9:AU164">
    <cfRule type="cellIs" dxfId="472" priority="488" stopIfTrue="1" operator="notBetween">
      <formula>$AV$357</formula>
      <formula>$AV$358</formula>
    </cfRule>
  </conditionalFormatting>
  <conditionalFormatting sqref="AL2">
    <cfRule type="cellIs" dxfId="471" priority="487" stopIfTrue="1" operator="notBetween">
      <formula>$AM$357</formula>
      <formula>$AM$358</formula>
    </cfRule>
  </conditionalFormatting>
  <conditionalFormatting sqref="AN2">
    <cfRule type="cellIs" dxfId="470" priority="486" stopIfTrue="1" operator="notBetween">
      <formula>$AO$357</formula>
      <formula>$AO$358</formula>
    </cfRule>
  </conditionalFormatting>
  <conditionalFormatting sqref="AO2">
    <cfRule type="cellIs" dxfId="469" priority="485" stopIfTrue="1" operator="notBetween">
      <formula>$AP$357</formula>
      <formula>$AP$358</formula>
    </cfRule>
  </conditionalFormatting>
  <conditionalFormatting sqref="AP2">
    <cfRule type="cellIs" dxfId="468" priority="484" stopIfTrue="1" operator="greaterThan">
      <formula>10</formula>
    </cfRule>
  </conditionalFormatting>
  <conditionalFormatting sqref="AS2">
    <cfRule type="cellIs" dxfId="467" priority="483" stopIfTrue="1" operator="notBetween">
      <formula>$AT$357</formula>
      <formula>$AT$358</formula>
    </cfRule>
  </conditionalFormatting>
  <conditionalFormatting sqref="AT2">
    <cfRule type="cellIs" dxfId="466" priority="482" stopIfTrue="1" operator="greaterThan">
      <formula>0.55</formula>
    </cfRule>
  </conditionalFormatting>
  <conditionalFormatting sqref="AU2">
    <cfRule type="cellIs" dxfId="465" priority="481" stopIfTrue="1" operator="notBetween">
      <formula>$AV$357</formula>
      <formula>$AV$358</formula>
    </cfRule>
  </conditionalFormatting>
  <conditionalFormatting sqref="AL3:AL23">
    <cfRule type="cellIs" dxfId="464" priority="480" stopIfTrue="1" operator="notBetween">
      <formula>$AM$357</formula>
      <formula>$AM$358</formula>
    </cfRule>
  </conditionalFormatting>
  <conditionalFormatting sqref="AN3:AN23">
    <cfRule type="cellIs" dxfId="463" priority="479" stopIfTrue="1" operator="notBetween">
      <formula>$AO$357</formula>
      <formula>$AO$358</formula>
    </cfRule>
  </conditionalFormatting>
  <conditionalFormatting sqref="AO3:AO23">
    <cfRule type="cellIs" dxfId="462" priority="478" stopIfTrue="1" operator="notBetween">
      <formula>$AP$357</formula>
      <formula>$AP$358</formula>
    </cfRule>
  </conditionalFormatting>
  <conditionalFormatting sqref="AP3:AP23">
    <cfRule type="cellIs" dxfId="461" priority="477" stopIfTrue="1" operator="greaterThan">
      <formula>10</formula>
    </cfRule>
  </conditionalFormatting>
  <conditionalFormatting sqref="AS3:AS23">
    <cfRule type="cellIs" dxfId="460" priority="476" stopIfTrue="1" operator="notBetween">
      <formula>$AT$357</formula>
      <formula>$AT$358</formula>
    </cfRule>
  </conditionalFormatting>
  <conditionalFormatting sqref="AT3:AT23">
    <cfRule type="cellIs" dxfId="459" priority="475" stopIfTrue="1" operator="greaterThan">
      <formula>0.55</formula>
    </cfRule>
  </conditionalFormatting>
  <conditionalFormatting sqref="AU3:AU23">
    <cfRule type="cellIs" dxfId="458" priority="474" stopIfTrue="1" operator="notBetween">
      <formula>$AV$357</formula>
      <formula>$AV$358</formula>
    </cfRule>
  </conditionalFormatting>
  <conditionalFormatting sqref="AL19:AL177">
    <cfRule type="cellIs" dxfId="457" priority="473" stopIfTrue="1" operator="notBetween">
      <formula>$AM$357</formula>
      <formula>$AM$358</formula>
    </cfRule>
  </conditionalFormatting>
  <conditionalFormatting sqref="AN19:AN177">
    <cfRule type="cellIs" dxfId="456" priority="472" stopIfTrue="1" operator="notBetween">
      <formula>$AO$357</formula>
      <formula>$AO$358</formula>
    </cfRule>
  </conditionalFormatting>
  <conditionalFormatting sqref="AO19:AO177">
    <cfRule type="cellIs" dxfId="455" priority="471" stopIfTrue="1" operator="notBetween">
      <formula>$AP$357</formula>
      <formula>$AP$358</formula>
    </cfRule>
  </conditionalFormatting>
  <conditionalFormatting sqref="AP19:AP177">
    <cfRule type="cellIs" dxfId="454" priority="470" stopIfTrue="1" operator="greaterThan">
      <formula>10</formula>
    </cfRule>
  </conditionalFormatting>
  <conditionalFormatting sqref="AS19:AS177">
    <cfRule type="cellIs" dxfId="453" priority="469" stopIfTrue="1" operator="notBetween">
      <formula>$AT$357</formula>
      <formula>$AT$358</formula>
    </cfRule>
  </conditionalFormatting>
  <conditionalFormatting sqref="AT19:AT177">
    <cfRule type="cellIs" dxfId="452" priority="468" stopIfTrue="1" operator="greaterThan">
      <formula>0.55</formula>
    </cfRule>
  </conditionalFormatting>
  <conditionalFormatting sqref="AU19:AU177">
    <cfRule type="cellIs" dxfId="451" priority="467" stopIfTrue="1" operator="notBetween">
      <formula>$AV$357</formula>
      <formula>$AV$358</formula>
    </cfRule>
  </conditionalFormatting>
  <conditionalFormatting sqref="P210:P243">
    <cfRule type="cellIs" dxfId="450" priority="466" operator="notBetween">
      <formula>$P$364</formula>
      <formula>$P$365</formula>
    </cfRule>
  </conditionalFormatting>
  <conditionalFormatting sqref="Z210:Z243">
    <cfRule type="cellIs" dxfId="449" priority="465" operator="notBetween">
      <formula>$Z$364</formula>
      <formula>$Z$365</formula>
    </cfRule>
  </conditionalFormatting>
  <conditionalFormatting sqref="AC210:AC243">
    <cfRule type="cellIs" dxfId="448" priority="464" operator="notBetween">
      <formula>$AC$364</formula>
      <formula>$AC$365</formula>
    </cfRule>
  </conditionalFormatting>
  <conditionalFormatting sqref="AE2:AE209">
    <cfRule type="cellIs" dxfId="447" priority="463" operator="notBetween">
      <formula>$AF$364+$AE$364</formula>
      <formula>$AE$365</formula>
    </cfRule>
  </conditionalFormatting>
  <conditionalFormatting sqref="AG210:AG243">
    <cfRule type="cellIs" dxfId="446" priority="462" operator="notBetween">
      <formula>$AG$364</formula>
      <formula>$AG$365</formula>
    </cfRule>
  </conditionalFormatting>
  <conditionalFormatting sqref="AJ210:AJ243">
    <cfRule type="cellIs" dxfId="445" priority="461" operator="notBetween">
      <formula>$AJ$364</formula>
      <formula>$AJ$365</formula>
    </cfRule>
  </conditionalFormatting>
  <conditionalFormatting sqref="D2:D243">
    <cfRule type="cellIs" dxfId="444" priority="460" operator="notBetween">
      <formula>$D$364</formula>
      <formula>$D$365</formula>
    </cfRule>
  </conditionalFormatting>
  <conditionalFormatting sqref="E2:E243">
    <cfRule type="cellIs" dxfId="443" priority="459" operator="notBetween">
      <formula>$E$364</formula>
      <formula>$E$365</formula>
    </cfRule>
  </conditionalFormatting>
  <conditionalFormatting sqref="C2:C221">
    <cfRule type="cellIs" dxfId="442" priority="458" stopIfTrue="1" operator="notBetween">
      <formula>$C$364</formula>
      <formula>$C$365</formula>
    </cfRule>
  </conditionalFormatting>
  <conditionalFormatting sqref="H3:H236">
    <cfRule type="cellIs" dxfId="441" priority="457" operator="notBetween">
      <formula>$H$364</formula>
      <formula>$H$365</formula>
    </cfRule>
  </conditionalFormatting>
  <conditionalFormatting sqref="Y2:Y243">
    <cfRule type="cellIs" dxfId="440" priority="456" operator="notBetween">
      <formula>$Y$364</formula>
      <formula>$Y$365</formula>
    </cfRule>
  </conditionalFormatting>
  <conditionalFormatting sqref="AB2:AB243">
    <cfRule type="cellIs" priority="455" operator="notBetween">
      <formula>$AB$364</formula>
      <formula>$AB$365</formula>
    </cfRule>
  </conditionalFormatting>
  <conditionalFormatting sqref="AI2:AI267">
    <cfRule type="cellIs" priority="454" operator="notBetween">
      <formula>$AI$364</formula>
      <formula>$AI$365</formula>
    </cfRule>
  </conditionalFormatting>
  <conditionalFormatting sqref="N2:N243">
    <cfRule type="cellIs" priority="453" operator="notBetween">
      <formula>$N$364</formula>
      <formula>$N$365</formula>
    </cfRule>
  </conditionalFormatting>
  <conditionalFormatting sqref="D2:D243">
    <cfRule type="cellIs" dxfId="439" priority="452" stopIfTrue="1" operator="notBetween">
      <formula>$D$364</formula>
      <formula>$D$365</formula>
    </cfRule>
  </conditionalFormatting>
  <conditionalFormatting sqref="E3:E243">
    <cfRule type="cellIs" dxfId="438" priority="451" stopIfTrue="1" operator="notBetween">
      <formula>$E$364</formula>
      <formula>$E$365</formula>
    </cfRule>
  </conditionalFormatting>
  <conditionalFormatting sqref="AM3:AM243">
    <cfRule type="cellIs" dxfId="437" priority="450" stopIfTrue="1" operator="notBetween">
      <formula>$AM$364</formula>
      <formula>$AM$365</formula>
    </cfRule>
  </conditionalFormatting>
  <conditionalFormatting sqref="AO3:AO243">
    <cfRule type="cellIs" dxfId="436" priority="449" stopIfTrue="1" operator="notBetween">
      <formula>$AO$364</formula>
      <formula>$AO$365</formula>
    </cfRule>
  </conditionalFormatting>
  <conditionalFormatting sqref="AP3:AP243">
    <cfRule type="cellIs" dxfId="435" priority="448" stopIfTrue="1" operator="notBetween">
      <formula>$AP$364</formula>
      <formula>$AP$365</formula>
    </cfRule>
  </conditionalFormatting>
  <conditionalFormatting sqref="AQ3:AQ243">
    <cfRule type="cellIs" dxfId="434" priority="447" stopIfTrue="1" operator="greaterThan">
      <formula>10</formula>
    </cfRule>
  </conditionalFormatting>
  <conditionalFormatting sqref="AT3:AT243">
    <cfRule type="cellIs" dxfId="433" priority="446" stopIfTrue="1" operator="notBetween">
      <formula>$AT$364</formula>
      <formula>$AT$365</formula>
    </cfRule>
  </conditionalFormatting>
  <conditionalFormatting sqref="AU3:AU243">
    <cfRule type="cellIs" dxfId="432" priority="445" stopIfTrue="1" operator="greaterThan">
      <formula>0.55</formula>
    </cfRule>
  </conditionalFormatting>
  <conditionalFormatting sqref="AW3:AW243">
    <cfRule type="cellIs" dxfId="431" priority="444" stopIfTrue="1" operator="greaterThan">
      <formula>7</formula>
    </cfRule>
  </conditionalFormatting>
  <conditionalFormatting sqref="C2:C243">
    <cfRule type="cellIs" dxfId="430" priority="443" stopIfTrue="1" operator="notBetween">
      <formula>$C$364</formula>
      <formula>$C$365</formula>
    </cfRule>
  </conditionalFormatting>
  <conditionalFormatting sqref="AM33:AM188">
    <cfRule type="cellIs" dxfId="429" priority="442" stopIfTrue="1" operator="notBetween">
      <formula>$AM$357</formula>
      <formula>$AM$358</formula>
    </cfRule>
  </conditionalFormatting>
  <conditionalFormatting sqref="AO33:AO188">
    <cfRule type="cellIs" dxfId="428" priority="441" stopIfTrue="1" operator="notBetween">
      <formula>$AO$357</formula>
      <formula>$AO$358</formula>
    </cfRule>
  </conditionalFormatting>
  <conditionalFormatting sqref="AP33:AP188">
    <cfRule type="cellIs" dxfId="427" priority="440" stopIfTrue="1" operator="notBetween">
      <formula>$AP$357</formula>
      <formula>$AP$358</formula>
    </cfRule>
  </conditionalFormatting>
  <conditionalFormatting sqref="AQ33:AQ188">
    <cfRule type="cellIs" dxfId="426" priority="439" stopIfTrue="1" operator="greaterThan">
      <formula>10</formula>
    </cfRule>
  </conditionalFormatting>
  <conditionalFormatting sqref="AT33:AT188">
    <cfRule type="cellIs" dxfId="425" priority="438" stopIfTrue="1" operator="notBetween">
      <formula>$AT$357</formula>
      <formula>$AT$358</formula>
    </cfRule>
  </conditionalFormatting>
  <conditionalFormatting sqref="AU33:AU188">
    <cfRule type="cellIs" dxfId="424" priority="437" stopIfTrue="1" operator="greaterThan">
      <formula>0.55</formula>
    </cfRule>
  </conditionalFormatting>
  <conditionalFormatting sqref="AW33:AW188">
    <cfRule type="cellIs" dxfId="423" priority="436" stopIfTrue="1" operator="greaterThan">
      <formula>7</formula>
    </cfRule>
  </conditionalFormatting>
  <conditionalFormatting sqref="AM2">
    <cfRule type="cellIs" dxfId="422" priority="435" stopIfTrue="1" operator="notBetween">
      <formula>$AM$357</formula>
      <formula>$AM$358</formula>
    </cfRule>
  </conditionalFormatting>
  <conditionalFormatting sqref="AO2">
    <cfRule type="cellIs" dxfId="421" priority="434" stopIfTrue="1" operator="notBetween">
      <formula>$AO$357</formula>
      <formula>$AO$358</formula>
    </cfRule>
  </conditionalFormatting>
  <conditionalFormatting sqref="AP2">
    <cfRule type="cellIs" dxfId="420" priority="433" stopIfTrue="1" operator="notBetween">
      <formula>$AP$357</formula>
      <formula>$AP$358</formula>
    </cfRule>
  </conditionalFormatting>
  <conditionalFormatting sqref="AQ2">
    <cfRule type="cellIs" dxfId="419" priority="432" stopIfTrue="1" operator="greaterThan">
      <formula>10</formula>
    </cfRule>
  </conditionalFormatting>
  <conditionalFormatting sqref="AT2">
    <cfRule type="cellIs" dxfId="418" priority="431" stopIfTrue="1" operator="notBetween">
      <formula>$AT$357</formula>
      <formula>$AT$358</formula>
    </cfRule>
  </conditionalFormatting>
  <conditionalFormatting sqref="AU2">
    <cfRule type="cellIs" dxfId="417" priority="430" stopIfTrue="1" operator="greaterThan">
      <formula>0.55</formula>
    </cfRule>
  </conditionalFormatting>
  <conditionalFormatting sqref="AW2">
    <cfRule type="cellIs" dxfId="416" priority="429" stopIfTrue="1" operator="greaterThan">
      <formula>7</formula>
    </cfRule>
  </conditionalFormatting>
  <conditionalFormatting sqref="AM3:AM47">
    <cfRule type="cellIs" dxfId="415" priority="428" stopIfTrue="1" operator="notBetween">
      <formula>$AM$357</formula>
      <formula>$AM$358</formula>
    </cfRule>
  </conditionalFormatting>
  <conditionalFormatting sqref="AO3:AO47">
    <cfRule type="cellIs" dxfId="414" priority="427" stopIfTrue="1" operator="notBetween">
      <formula>$AO$357</formula>
      <formula>$AO$358</formula>
    </cfRule>
  </conditionalFormatting>
  <conditionalFormatting sqref="AP3:AP47">
    <cfRule type="cellIs" dxfId="413" priority="426" stopIfTrue="1" operator="notBetween">
      <formula>$AP$357</formula>
      <formula>$AP$358</formula>
    </cfRule>
  </conditionalFormatting>
  <conditionalFormatting sqref="AQ3:AQ47">
    <cfRule type="cellIs" dxfId="412" priority="425" stopIfTrue="1" operator="greaterThan">
      <formula>10</formula>
    </cfRule>
  </conditionalFormatting>
  <conditionalFormatting sqref="AT3:AT47">
    <cfRule type="cellIs" dxfId="411" priority="424" stopIfTrue="1" operator="notBetween">
      <formula>$AT$357</formula>
      <formula>$AT$358</formula>
    </cfRule>
  </conditionalFormatting>
  <conditionalFormatting sqref="AU3:AU47">
    <cfRule type="cellIs" dxfId="410" priority="423" stopIfTrue="1" operator="greaterThan">
      <formula>0.55</formula>
    </cfRule>
  </conditionalFormatting>
  <conditionalFormatting sqref="AW3:AW47">
    <cfRule type="cellIs" dxfId="409" priority="422" stopIfTrue="1" operator="greaterThan">
      <formula>7</formula>
    </cfRule>
  </conditionalFormatting>
  <conditionalFormatting sqref="AM43:AM201">
    <cfRule type="cellIs" dxfId="408" priority="421" stopIfTrue="1" operator="notBetween">
      <formula>$AM$357</formula>
      <formula>$AM$358</formula>
    </cfRule>
  </conditionalFormatting>
  <conditionalFormatting sqref="AO43:AO201">
    <cfRule type="cellIs" dxfId="407" priority="420" stopIfTrue="1" operator="notBetween">
      <formula>$AO$357</formula>
      <formula>$AO$358</formula>
    </cfRule>
  </conditionalFormatting>
  <conditionalFormatting sqref="AP43:AP201">
    <cfRule type="cellIs" dxfId="406" priority="419" stopIfTrue="1" operator="notBetween">
      <formula>$AP$357</formula>
      <formula>$AP$358</formula>
    </cfRule>
  </conditionalFormatting>
  <conditionalFormatting sqref="AQ43:AQ201">
    <cfRule type="cellIs" dxfId="405" priority="418" stopIfTrue="1" operator="greaterThan">
      <formula>10</formula>
    </cfRule>
  </conditionalFormatting>
  <conditionalFormatting sqref="AT43:AT201">
    <cfRule type="cellIs" dxfId="404" priority="417" stopIfTrue="1" operator="notBetween">
      <formula>$AT$357</formula>
      <formula>$AT$358</formula>
    </cfRule>
  </conditionalFormatting>
  <conditionalFormatting sqref="AU43:AU201">
    <cfRule type="cellIs" dxfId="403" priority="416" stopIfTrue="1" operator="greaterThan">
      <formula>0.55</formula>
    </cfRule>
  </conditionalFormatting>
  <conditionalFormatting sqref="AW43:AW201">
    <cfRule type="cellIs" dxfId="402" priority="415" stopIfTrue="1" operator="greaterThan">
      <formula>7</formula>
    </cfRule>
  </conditionalFormatting>
  <conditionalFormatting sqref="F2:F243">
    <cfRule type="cellIs" dxfId="401" priority="414" stopIfTrue="1" operator="notBetween">
      <formula>$F$364</formula>
      <formula>$F$365</formula>
    </cfRule>
  </conditionalFormatting>
  <conditionalFormatting sqref="G2:G243">
    <cfRule type="cellIs" dxfId="400" priority="413" operator="notBetween">
      <formula>$G$364</formula>
      <formula>$G$365</formula>
    </cfRule>
  </conditionalFormatting>
  <conditionalFormatting sqref="H2:H243">
    <cfRule type="cellIs" dxfId="399" priority="412" operator="notBetween">
      <formula>$H$364</formula>
      <formula>$H$365</formula>
    </cfRule>
  </conditionalFormatting>
  <conditionalFormatting sqref="J2:J243">
    <cfRule type="cellIs" dxfId="398" priority="411" operator="notBetween">
      <formula>$J$364</formula>
      <formula>$J$365</formula>
    </cfRule>
  </conditionalFormatting>
  <conditionalFormatting sqref="K2:K243">
    <cfRule type="cellIs" dxfId="397" priority="410" operator="notBetween">
      <formula>$K$364</formula>
      <formula>$K$365</formula>
    </cfRule>
  </conditionalFormatting>
  <conditionalFormatting sqref="L2:L243">
    <cfRule type="cellIs" dxfId="396" priority="409" operator="notBetween">
      <formula>$L$364</formula>
      <formula>$L$365</formula>
    </cfRule>
  </conditionalFormatting>
  <conditionalFormatting sqref="M2:M243">
    <cfRule type="cellIs" dxfId="395" priority="408" operator="notBetween">
      <formula>$M$364</formula>
      <formula>$M$365</formula>
    </cfRule>
  </conditionalFormatting>
  <conditionalFormatting sqref="N2:N243">
    <cfRule type="cellIs" dxfId="394" priority="407" operator="notBetween">
      <formula>$N$364</formula>
      <formula>$N$365</formula>
    </cfRule>
  </conditionalFormatting>
  <conditionalFormatting sqref="O2:O243">
    <cfRule type="cellIs" dxfId="393" priority="406" operator="notBetween">
      <formula>$O$364</formula>
      <formula>$O$365</formula>
    </cfRule>
  </conditionalFormatting>
  <conditionalFormatting sqref="P2:P243">
    <cfRule type="cellIs" dxfId="392" priority="405" operator="notBetween">
      <formula>$P$364</formula>
      <formula>$P$365</formula>
    </cfRule>
  </conditionalFormatting>
  <conditionalFormatting sqref="U2:U243">
    <cfRule type="cellIs" dxfId="391" priority="404" operator="notBetween">
      <formula>$U$364</formula>
      <formula>$U$365</formula>
    </cfRule>
  </conditionalFormatting>
  <conditionalFormatting sqref="V2:V243">
    <cfRule type="cellIs" dxfId="390" priority="403" operator="notBetween">
      <formula>$V$364</formula>
      <formula>$V$365</formula>
    </cfRule>
  </conditionalFormatting>
  <conditionalFormatting sqref="W2:W243">
    <cfRule type="cellIs" dxfId="389" priority="402" operator="notBetween">
      <formula>$W$364</formula>
      <formula>$W$365</formula>
    </cfRule>
  </conditionalFormatting>
  <conditionalFormatting sqref="X2:X243">
    <cfRule type="cellIs" dxfId="388" priority="401" operator="notBetween">
      <formula>$X$364</formula>
      <formula>$X$365</formula>
    </cfRule>
  </conditionalFormatting>
  <conditionalFormatting sqref="Y2:Y243">
    <cfRule type="cellIs" dxfId="387" priority="400" operator="notBetween">
      <formula>$Y$364</formula>
      <formula>$Y$365</formula>
    </cfRule>
  </conditionalFormatting>
  <conditionalFormatting sqref="Z2:Z243">
    <cfRule type="cellIs" dxfId="386" priority="399" operator="notBetween">
      <formula>$Z$364</formula>
      <formula>$Z$365</formula>
    </cfRule>
  </conditionalFormatting>
  <conditionalFormatting sqref="AA2:AA243">
    <cfRule type="cellIs" dxfId="385" priority="398" operator="notBetween">
      <formula>$AA$364</formula>
      <formula>$AA$365</formula>
    </cfRule>
  </conditionalFormatting>
  <conditionalFormatting sqref="AB2:AB243">
    <cfRule type="cellIs" dxfId="384" priority="397" operator="notBetween">
      <formula>$AB$364</formula>
      <formula>$AB$365</formula>
    </cfRule>
  </conditionalFormatting>
  <conditionalFormatting sqref="AC2:AC243">
    <cfRule type="cellIs" dxfId="383" priority="396" operator="notBetween">
      <formula>$AC$364</formula>
      <formula>$AC$365</formula>
    </cfRule>
  </conditionalFormatting>
  <conditionalFormatting sqref="AE2:AE243">
    <cfRule type="cellIs" dxfId="382" priority="395" operator="notBetween">
      <formula>$AE$364</formula>
      <formula>$AE$365</formula>
    </cfRule>
  </conditionalFormatting>
  <conditionalFormatting sqref="AG2:AG243">
    <cfRule type="cellIs" dxfId="381" priority="394" operator="notBetween">
      <formula>$AG$364</formula>
      <formula>$AG$365</formula>
    </cfRule>
  </conditionalFormatting>
  <conditionalFormatting sqref="AH2:AH267">
    <cfRule type="cellIs" dxfId="380" priority="393" operator="notBetween">
      <formula>$AH$364</formula>
      <formula>$AH$365</formula>
    </cfRule>
  </conditionalFormatting>
  <conditionalFormatting sqref="AI2:AI267">
    <cfRule type="cellIs" dxfId="379" priority="392" operator="notBetween">
      <formula>$AI$364</formula>
      <formula>$AI$365</formula>
    </cfRule>
  </conditionalFormatting>
  <conditionalFormatting sqref="AJ2:AJ267">
    <cfRule type="cellIs" dxfId="378" priority="391" operator="notBetween">
      <formula>$AJ$364</formula>
      <formula>$AJ$365</formula>
    </cfRule>
  </conditionalFormatting>
  <conditionalFormatting sqref="D2:D243">
    <cfRule type="cellIs" dxfId="377" priority="390" stopIfTrue="1" operator="notBetween">
      <formula>$D$364</formula>
      <formula>$D$365</formula>
    </cfRule>
  </conditionalFormatting>
  <conditionalFormatting sqref="E3:E243">
    <cfRule type="cellIs" dxfId="376" priority="389" stopIfTrue="1" operator="notBetween">
      <formula>$E$364</formula>
      <formula>$E$365</formula>
    </cfRule>
  </conditionalFormatting>
  <conditionalFormatting sqref="AM3:AM243">
    <cfRule type="cellIs" dxfId="375" priority="388" stopIfTrue="1" operator="notBetween">
      <formula>$AM$364</formula>
      <formula>$AM$365</formula>
    </cfRule>
  </conditionalFormatting>
  <conditionalFormatting sqref="AO3:AO243">
    <cfRule type="cellIs" dxfId="374" priority="387" stopIfTrue="1" operator="notBetween">
      <formula>$AO$364</formula>
      <formula>$AO$365</formula>
    </cfRule>
  </conditionalFormatting>
  <conditionalFormatting sqref="AP3:AP243">
    <cfRule type="cellIs" dxfId="373" priority="386" stopIfTrue="1" operator="notBetween">
      <formula>$AP$364</formula>
      <formula>$AP$365</formula>
    </cfRule>
  </conditionalFormatting>
  <conditionalFormatting sqref="AQ3:AQ243">
    <cfRule type="cellIs" dxfId="372" priority="385" stopIfTrue="1" operator="greaterThan">
      <formula>10</formula>
    </cfRule>
  </conditionalFormatting>
  <conditionalFormatting sqref="AT3:AT243">
    <cfRule type="cellIs" dxfId="371" priority="384" stopIfTrue="1" operator="notBetween">
      <formula>$AT$364</formula>
      <formula>$AT$365</formula>
    </cfRule>
  </conditionalFormatting>
  <conditionalFormatting sqref="AU3:AU243">
    <cfRule type="cellIs" dxfId="370" priority="383" stopIfTrue="1" operator="greaterThan">
      <formula>0.55</formula>
    </cfRule>
  </conditionalFormatting>
  <conditionalFormatting sqref="AW3:AW243">
    <cfRule type="cellIs" dxfId="369" priority="382" stopIfTrue="1" operator="greaterThan">
      <formula>7</formula>
    </cfRule>
  </conditionalFormatting>
  <conditionalFormatting sqref="C2:C243">
    <cfRule type="cellIs" dxfId="368" priority="381" stopIfTrue="1" operator="notBetween">
      <formula>$C$364</formula>
      <formula>$C$365</formula>
    </cfRule>
  </conditionalFormatting>
  <conditionalFormatting sqref="AM9:AM164">
    <cfRule type="cellIs" dxfId="367" priority="380" stopIfTrue="1" operator="notBetween">
      <formula>$AM$357</formula>
      <formula>$AM$358</formula>
    </cfRule>
  </conditionalFormatting>
  <conditionalFormatting sqref="AO9:AO164">
    <cfRule type="cellIs" dxfId="366" priority="379" stopIfTrue="1" operator="notBetween">
      <formula>$AO$357</formula>
      <formula>$AO$358</formula>
    </cfRule>
  </conditionalFormatting>
  <conditionalFormatting sqref="AP9:AP164">
    <cfRule type="cellIs" dxfId="365" priority="378" stopIfTrue="1" operator="notBetween">
      <formula>$AP$357</formula>
      <formula>$AP$358</formula>
    </cfRule>
  </conditionalFormatting>
  <conditionalFormatting sqref="AQ9:AQ164">
    <cfRule type="cellIs" dxfId="364" priority="377" stopIfTrue="1" operator="greaterThan">
      <formula>10</formula>
    </cfRule>
  </conditionalFormatting>
  <conditionalFormatting sqref="AT9:AT164">
    <cfRule type="cellIs" dxfId="363" priority="376" stopIfTrue="1" operator="notBetween">
      <formula>$AT$357</formula>
      <formula>$AT$358</formula>
    </cfRule>
  </conditionalFormatting>
  <conditionalFormatting sqref="AU9:AU164">
    <cfRule type="cellIs" dxfId="362" priority="375" stopIfTrue="1" operator="greaterThan">
      <formula>0.55</formula>
    </cfRule>
  </conditionalFormatting>
  <conditionalFormatting sqref="AW9:AW164">
    <cfRule type="cellIs" dxfId="361" priority="374" stopIfTrue="1" operator="greaterThan">
      <formula>7</formula>
    </cfRule>
  </conditionalFormatting>
  <conditionalFormatting sqref="AM2">
    <cfRule type="cellIs" dxfId="360" priority="373" stopIfTrue="1" operator="notBetween">
      <formula>$AM$357</formula>
      <formula>$AM$358</formula>
    </cfRule>
  </conditionalFormatting>
  <conditionalFormatting sqref="AO2">
    <cfRule type="cellIs" dxfId="359" priority="372" stopIfTrue="1" operator="notBetween">
      <formula>$AO$357</formula>
      <formula>$AO$358</formula>
    </cfRule>
  </conditionalFormatting>
  <conditionalFormatting sqref="AP2">
    <cfRule type="cellIs" dxfId="358" priority="371" stopIfTrue="1" operator="notBetween">
      <formula>$AP$357</formula>
      <formula>$AP$358</formula>
    </cfRule>
  </conditionalFormatting>
  <conditionalFormatting sqref="AQ2">
    <cfRule type="cellIs" dxfId="357" priority="370" stopIfTrue="1" operator="greaterThan">
      <formula>10</formula>
    </cfRule>
  </conditionalFormatting>
  <conditionalFormatting sqref="AT2">
    <cfRule type="cellIs" dxfId="356" priority="369" stopIfTrue="1" operator="notBetween">
      <formula>$AT$357</formula>
      <formula>$AT$358</formula>
    </cfRule>
  </conditionalFormatting>
  <conditionalFormatting sqref="AU2">
    <cfRule type="cellIs" dxfId="355" priority="368" stopIfTrue="1" operator="greaterThan">
      <formula>0.55</formula>
    </cfRule>
  </conditionalFormatting>
  <conditionalFormatting sqref="AW2">
    <cfRule type="cellIs" dxfId="354" priority="367" stopIfTrue="1" operator="greaterThan">
      <formula>7</formula>
    </cfRule>
  </conditionalFormatting>
  <conditionalFormatting sqref="AM3:AM23">
    <cfRule type="cellIs" dxfId="353" priority="366" stopIfTrue="1" operator="notBetween">
      <formula>$AM$357</formula>
      <formula>$AM$358</formula>
    </cfRule>
  </conditionalFormatting>
  <conditionalFormatting sqref="AO3:AO23">
    <cfRule type="cellIs" dxfId="352" priority="365" stopIfTrue="1" operator="notBetween">
      <formula>$AO$357</formula>
      <formula>$AO$358</formula>
    </cfRule>
  </conditionalFormatting>
  <conditionalFormatting sqref="AP3:AP23">
    <cfRule type="cellIs" dxfId="351" priority="364" stopIfTrue="1" operator="notBetween">
      <formula>$AP$357</formula>
      <formula>$AP$358</formula>
    </cfRule>
  </conditionalFormatting>
  <conditionalFormatting sqref="AQ3:AQ23">
    <cfRule type="cellIs" dxfId="350" priority="363" stopIfTrue="1" operator="greaterThan">
      <formula>10</formula>
    </cfRule>
  </conditionalFormatting>
  <conditionalFormatting sqref="AT3:AT23">
    <cfRule type="cellIs" dxfId="349" priority="362" stopIfTrue="1" operator="notBetween">
      <formula>$AT$357</formula>
      <formula>$AT$358</formula>
    </cfRule>
  </conditionalFormatting>
  <conditionalFormatting sqref="AU3:AU23">
    <cfRule type="cellIs" dxfId="348" priority="361" stopIfTrue="1" operator="greaterThan">
      <formula>0.55</formula>
    </cfRule>
  </conditionalFormatting>
  <conditionalFormatting sqref="AW3:AW23">
    <cfRule type="cellIs" dxfId="347" priority="360" stopIfTrue="1" operator="greaterThan">
      <formula>7</formula>
    </cfRule>
  </conditionalFormatting>
  <conditionalFormatting sqref="AM19:AM177">
    <cfRule type="cellIs" dxfId="346" priority="359" stopIfTrue="1" operator="notBetween">
      <formula>$AM$357</formula>
      <formula>$AM$358</formula>
    </cfRule>
  </conditionalFormatting>
  <conditionalFormatting sqref="AO19:AO177">
    <cfRule type="cellIs" dxfId="345" priority="358" stopIfTrue="1" operator="notBetween">
      <formula>$AO$357</formula>
      <formula>$AO$358</formula>
    </cfRule>
  </conditionalFormatting>
  <conditionalFormatting sqref="AP19:AP177">
    <cfRule type="cellIs" dxfId="344" priority="357" stopIfTrue="1" operator="notBetween">
      <formula>$AP$357</formula>
      <formula>$AP$358</formula>
    </cfRule>
  </conditionalFormatting>
  <conditionalFormatting sqref="AQ19:AQ177">
    <cfRule type="cellIs" dxfId="343" priority="356" stopIfTrue="1" operator="greaterThan">
      <formula>10</formula>
    </cfRule>
  </conditionalFormatting>
  <conditionalFormatting sqref="AT19:AT177">
    <cfRule type="cellIs" dxfId="342" priority="355" stopIfTrue="1" operator="notBetween">
      <formula>$AT$357</formula>
      <formula>$AT$358</formula>
    </cfRule>
  </conditionalFormatting>
  <conditionalFormatting sqref="AU19:AU177">
    <cfRule type="cellIs" dxfId="341" priority="354" stopIfTrue="1" operator="greaterThan">
      <formula>0.55</formula>
    </cfRule>
  </conditionalFormatting>
  <conditionalFormatting sqref="AW19:AW177">
    <cfRule type="cellIs" dxfId="340" priority="353" stopIfTrue="1" operator="greaterThan">
      <formula>7</formula>
    </cfRule>
  </conditionalFormatting>
  <conditionalFormatting sqref="F2:F243">
    <cfRule type="cellIs" dxfId="339" priority="352" stopIfTrue="1" operator="notBetween">
      <formula>$F$364</formula>
      <formula>$F$365</formula>
    </cfRule>
  </conditionalFormatting>
  <conditionalFormatting sqref="G2:G243">
    <cfRule type="cellIs" dxfId="338" priority="351" operator="notBetween">
      <formula>$G$364</formula>
      <formula>$G$365</formula>
    </cfRule>
  </conditionalFormatting>
  <conditionalFormatting sqref="H2:H243">
    <cfRule type="cellIs" dxfId="337" priority="350" operator="notBetween">
      <formula>$H$364</formula>
      <formula>$H$365</formula>
    </cfRule>
  </conditionalFormatting>
  <conditionalFormatting sqref="J2:J243">
    <cfRule type="cellIs" dxfId="336" priority="349" operator="notBetween">
      <formula>$J$364</formula>
      <formula>$J$365</formula>
    </cfRule>
  </conditionalFormatting>
  <conditionalFormatting sqref="K2:K243">
    <cfRule type="cellIs" dxfId="335" priority="348" operator="notBetween">
      <formula>$K$364</formula>
      <formula>$K$365</formula>
    </cfRule>
  </conditionalFormatting>
  <conditionalFormatting sqref="L2:L243">
    <cfRule type="cellIs" dxfId="334" priority="347" operator="notBetween">
      <formula>$L$364</formula>
      <formula>$L$365</formula>
    </cfRule>
  </conditionalFormatting>
  <conditionalFormatting sqref="M2:M243">
    <cfRule type="cellIs" dxfId="333" priority="346" operator="notBetween">
      <formula>$M$364</formula>
      <formula>$M$365</formula>
    </cfRule>
  </conditionalFormatting>
  <conditionalFormatting sqref="O2:O243">
    <cfRule type="cellIs" dxfId="332" priority="345" operator="notBetween">
      <formula>$O$364</formula>
      <formula>$O$365</formula>
    </cfRule>
  </conditionalFormatting>
  <conditionalFormatting sqref="P2:P243">
    <cfRule type="cellIs" dxfId="331" priority="344" operator="notBetween">
      <formula>$P$364</formula>
      <formula>$P$365</formula>
    </cfRule>
  </conditionalFormatting>
  <conditionalFormatting sqref="U2:U243">
    <cfRule type="cellIs" dxfId="330" priority="343" operator="notBetween">
      <formula>$U$364</formula>
      <formula>$U$365</formula>
    </cfRule>
  </conditionalFormatting>
  <conditionalFormatting sqref="V2:V243">
    <cfRule type="cellIs" dxfId="329" priority="342" operator="notBetween">
      <formula>$V$364</formula>
      <formula>$V$365</formula>
    </cfRule>
  </conditionalFormatting>
  <conditionalFormatting sqref="W2:W243">
    <cfRule type="cellIs" dxfId="328" priority="341" operator="notBetween">
      <formula>$W$364</formula>
      <formula>$W$365</formula>
    </cfRule>
  </conditionalFormatting>
  <conditionalFormatting sqref="X2:X243">
    <cfRule type="cellIs" dxfId="327" priority="340" operator="notBetween">
      <formula>$X$364</formula>
      <formula>$X$365</formula>
    </cfRule>
  </conditionalFormatting>
  <conditionalFormatting sqref="Y2:Y243">
    <cfRule type="cellIs" dxfId="326" priority="339" operator="notBetween">
      <formula>$Y$364</formula>
      <formula>$Y$365</formula>
    </cfRule>
  </conditionalFormatting>
  <conditionalFormatting sqref="Z2:Z243">
    <cfRule type="cellIs" dxfId="325" priority="338" operator="notBetween">
      <formula>$Z$364</formula>
      <formula>$Z$365</formula>
    </cfRule>
  </conditionalFormatting>
  <conditionalFormatting sqref="AA2:AA243">
    <cfRule type="cellIs" dxfId="324" priority="337" operator="notBetween">
      <formula>$AA$364</formula>
      <formula>$AA$365</formula>
    </cfRule>
  </conditionalFormatting>
  <conditionalFormatting sqref="AB2:AB243">
    <cfRule type="cellIs" dxfId="323" priority="336" operator="notBetween">
      <formula>$AB$364</formula>
      <formula>$AB$365</formula>
    </cfRule>
  </conditionalFormatting>
  <conditionalFormatting sqref="AC2:AC243">
    <cfRule type="cellIs" dxfId="322" priority="335" operator="notBetween">
      <formula>$AC$364</formula>
      <formula>$AC$365</formula>
    </cfRule>
  </conditionalFormatting>
  <conditionalFormatting sqref="AE2:AE243">
    <cfRule type="cellIs" dxfId="321" priority="334" operator="notBetween">
      <formula>$AE$364</formula>
      <formula>$AE$365</formula>
    </cfRule>
  </conditionalFormatting>
  <conditionalFormatting sqref="AG2:AG243">
    <cfRule type="cellIs" dxfId="320" priority="333" operator="notBetween">
      <formula>$AG$364</formula>
      <formula>$AG$365</formula>
    </cfRule>
  </conditionalFormatting>
  <conditionalFormatting sqref="AH2:AH267">
    <cfRule type="cellIs" dxfId="319" priority="332" operator="notBetween">
      <formula>$AH$364</formula>
      <formula>$AH$365</formula>
    </cfRule>
  </conditionalFormatting>
  <conditionalFormatting sqref="AI2:AI267">
    <cfRule type="cellIs" dxfId="318" priority="331" operator="notBetween">
      <formula>$AI$364</formula>
      <formula>$AI$365</formula>
    </cfRule>
  </conditionalFormatting>
  <conditionalFormatting sqref="AJ2:AJ267">
    <cfRule type="cellIs" dxfId="317" priority="330" operator="notBetween">
      <formula>$AJ$364</formula>
      <formula>$AJ$365</formula>
    </cfRule>
  </conditionalFormatting>
  <conditionalFormatting sqref="AM210:AM243">
    <cfRule type="cellIs" dxfId="316" priority="329" stopIfTrue="1" operator="notBetween">
      <formula>$AM$364</formula>
      <formula>$AM$365</formula>
    </cfRule>
  </conditionalFormatting>
  <conditionalFormatting sqref="AO210:AO243">
    <cfRule type="cellIs" dxfId="315" priority="328" stopIfTrue="1" operator="notBetween">
      <formula>$AO$364</formula>
      <formula>$AO$365</formula>
    </cfRule>
  </conditionalFormatting>
  <conditionalFormatting sqref="AP210:AP243">
    <cfRule type="cellIs" dxfId="314" priority="327" stopIfTrue="1" operator="notBetween">
      <formula>$AP$364</formula>
      <formula>$AP$365</formula>
    </cfRule>
  </conditionalFormatting>
  <conditionalFormatting sqref="AQ210:AQ243 AP3:AP209">
    <cfRule type="cellIs" dxfId="313" priority="326" stopIfTrue="1" operator="greaterThan">
      <formula>10</formula>
    </cfRule>
  </conditionalFormatting>
  <conditionalFormatting sqref="AT210:AT243">
    <cfRule type="cellIs" dxfId="312" priority="325" stopIfTrue="1" operator="notBetween">
      <formula>$AT$364</formula>
      <formula>$AT$365</formula>
    </cfRule>
  </conditionalFormatting>
  <conditionalFormatting sqref="AU210:AU243 AT3:AT209">
    <cfRule type="cellIs" dxfId="311" priority="324" stopIfTrue="1" operator="greaterThan">
      <formula>0.55</formula>
    </cfRule>
  </conditionalFormatting>
  <conditionalFormatting sqref="C210:C243">
    <cfRule type="cellIs" dxfId="310" priority="323" stopIfTrue="1" operator="notBetween">
      <formula>$C$364</formula>
      <formula>$C$365</formula>
    </cfRule>
  </conditionalFormatting>
  <conditionalFormatting sqref="AL9:AL164">
    <cfRule type="cellIs" dxfId="309" priority="322" stopIfTrue="1" operator="notBetween">
      <formula>$AM$357</formula>
      <formula>$AM$358</formula>
    </cfRule>
  </conditionalFormatting>
  <conditionalFormatting sqref="AN9:AN164">
    <cfRule type="cellIs" dxfId="308" priority="321" stopIfTrue="1" operator="notBetween">
      <formula>$AO$357</formula>
      <formula>$AO$358</formula>
    </cfRule>
  </conditionalFormatting>
  <conditionalFormatting sqref="AO9:AO164">
    <cfRule type="cellIs" dxfId="307" priority="320" stopIfTrue="1" operator="notBetween">
      <formula>$AP$357</formula>
      <formula>$AP$358</formula>
    </cfRule>
  </conditionalFormatting>
  <conditionalFormatting sqref="AP9:AP164">
    <cfRule type="cellIs" dxfId="306" priority="319" stopIfTrue="1" operator="greaterThan">
      <formula>10</formula>
    </cfRule>
  </conditionalFormatting>
  <conditionalFormatting sqref="AS9:AS164">
    <cfRule type="cellIs" dxfId="305" priority="318" stopIfTrue="1" operator="notBetween">
      <formula>$AT$357</formula>
      <formula>$AT$358</formula>
    </cfRule>
  </conditionalFormatting>
  <conditionalFormatting sqref="AT9:AT164">
    <cfRule type="cellIs" dxfId="304" priority="317" stopIfTrue="1" operator="greaterThan">
      <formula>0.55</formula>
    </cfRule>
  </conditionalFormatting>
  <conditionalFormatting sqref="AU9:AU164">
    <cfRule type="cellIs" dxfId="303" priority="316" stopIfTrue="1" operator="notBetween">
      <formula>$AV$357</formula>
      <formula>$AV$358</formula>
    </cfRule>
  </conditionalFormatting>
  <conditionalFormatting sqref="AL2">
    <cfRule type="cellIs" dxfId="302" priority="315" stopIfTrue="1" operator="notBetween">
      <formula>$AM$357</formula>
      <formula>$AM$358</formula>
    </cfRule>
  </conditionalFormatting>
  <conditionalFormatting sqref="AN2">
    <cfRule type="cellIs" dxfId="301" priority="314" stopIfTrue="1" operator="notBetween">
      <formula>$AO$357</formula>
      <formula>$AO$358</formula>
    </cfRule>
  </conditionalFormatting>
  <conditionalFormatting sqref="AO2">
    <cfRule type="cellIs" dxfId="300" priority="313" stopIfTrue="1" operator="notBetween">
      <formula>$AP$357</formula>
      <formula>$AP$358</formula>
    </cfRule>
  </conditionalFormatting>
  <conditionalFormatting sqref="AP2">
    <cfRule type="cellIs" dxfId="299" priority="312" stopIfTrue="1" operator="greaterThan">
      <formula>10</formula>
    </cfRule>
  </conditionalFormatting>
  <conditionalFormatting sqref="AS2">
    <cfRule type="cellIs" dxfId="298" priority="311" stopIfTrue="1" operator="notBetween">
      <formula>$AT$357</formula>
      <formula>$AT$358</formula>
    </cfRule>
  </conditionalFormatting>
  <conditionalFormatting sqref="AT2">
    <cfRule type="cellIs" dxfId="297" priority="310" stopIfTrue="1" operator="greaterThan">
      <formula>0.55</formula>
    </cfRule>
  </conditionalFormatting>
  <conditionalFormatting sqref="AU2">
    <cfRule type="cellIs" dxfId="296" priority="309" stopIfTrue="1" operator="notBetween">
      <formula>$AV$357</formula>
      <formula>$AV$358</formula>
    </cfRule>
  </conditionalFormatting>
  <conditionalFormatting sqref="AL3:AL23">
    <cfRule type="cellIs" dxfId="295" priority="308" stopIfTrue="1" operator="notBetween">
      <formula>$AM$357</formula>
      <formula>$AM$358</formula>
    </cfRule>
  </conditionalFormatting>
  <conditionalFormatting sqref="AN3:AN23">
    <cfRule type="cellIs" dxfId="294" priority="307" stopIfTrue="1" operator="notBetween">
      <formula>$AO$357</formula>
      <formula>$AO$358</formula>
    </cfRule>
  </conditionalFormatting>
  <conditionalFormatting sqref="AO3:AO23">
    <cfRule type="cellIs" dxfId="293" priority="306" stopIfTrue="1" operator="notBetween">
      <formula>$AP$357</formula>
      <formula>$AP$358</formula>
    </cfRule>
  </conditionalFormatting>
  <conditionalFormatting sqref="AP3:AP23">
    <cfRule type="cellIs" dxfId="292" priority="305" stopIfTrue="1" operator="greaterThan">
      <formula>10</formula>
    </cfRule>
  </conditionalFormatting>
  <conditionalFormatting sqref="AS3:AS23">
    <cfRule type="cellIs" dxfId="291" priority="304" stopIfTrue="1" operator="notBetween">
      <formula>$AT$357</formula>
      <formula>$AT$358</formula>
    </cfRule>
  </conditionalFormatting>
  <conditionalFormatting sqref="AT3:AT23">
    <cfRule type="cellIs" dxfId="290" priority="303" stopIfTrue="1" operator="greaterThan">
      <formula>0.55</formula>
    </cfRule>
  </conditionalFormatting>
  <conditionalFormatting sqref="AU3:AU23">
    <cfRule type="cellIs" dxfId="289" priority="302" stopIfTrue="1" operator="notBetween">
      <formula>$AV$357</formula>
      <formula>$AV$358</formula>
    </cfRule>
  </conditionalFormatting>
  <conditionalFormatting sqref="AL19:AL177">
    <cfRule type="cellIs" dxfId="288" priority="301" stopIfTrue="1" operator="notBetween">
      <formula>$AM$357</formula>
      <formula>$AM$358</formula>
    </cfRule>
  </conditionalFormatting>
  <conditionalFormatting sqref="AN19:AN177">
    <cfRule type="cellIs" dxfId="287" priority="300" stopIfTrue="1" operator="notBetween">
      <formula>$AO$357</formula>
      <formula>$AO$358</formula>
    </cfRule>
  </conditionalFormatting>
  <conditionalFormatting sqref="AO19:AO177">
    <cfRule type="cellIs" dxfId="286" priority="299" stopIfTrue="1" operator="notBetween">
      <formula>$AP$357</formula>
      <formula>$AP$358</formula>
    </cfRule>
  </conditionalFormatting>
  <conditionalFormatting sqref="AP19:AP177">
    <cfRule type="cellIs" dxfId="285" priority="298" stopIfTrue="1" operator="greaterThan">
      <formula>10</formula>
    </cfRule>
  </conditionalFormatting>
  <conditionalFormatting sqref="AS19:AS177">
    <cfRule type="cellIs" dxfId="284" priority="297" stopIfTrue="1" operator="notBetween">
      <formula>$AT$357</formula>
      <formula>$AT$358</formula>
    </cfRule>
  </conditionalFormatting>
  <conditionalFormatting sqref="AT19:AT177">
    <cfRule type="cellIs" dxfId="283" priority="296" stopIfTrue="1" operator="greaterThan">
      <formula>0.55</formula>
    </cfRule>
  </conditionalFormatting>
  <conditionalFormatting sqref="AU19:AU177">
    <cfRule type="cellIs" dxfId="282" priority="295" stopIfTrue="1" operator="notBetween">
      <formula>$AV$357</formula>
      <formula>$AV$358</formula>
    </cfRule>
  </conditionalFormatting>
  <conditionalFormatting sqref="P210:P243">
    <cfRule type="cellIs" dxfId="281" priority="294" operator="notBetween">
      <formula>$P$364</formula>
      <formula>$P$365</formula>
    </cfRule>
  </conditionalFormatting>
  <conditionalFormatting sqref="Z210:Z243">
    <cfRule type="cellIs" dxfId="280" priority="293" operator="notBetween">
      <formula>$Z$364</formula>
      <formula>$Z$365</formula>
    </cfRule>
  </conditionalFormatting>
  <conditionalFormatting sqref="AC210:AC243">
    <cfRule type="cellIs" dxfId="279" priority="292" operator="notBetween">
      <formula>$AC$364</formula>
      <formula>$AC$365</formula>
    </cfRule>
  </conditionalFormatting>
  <conditionalFormatting sqref="AE2:AE209">
    <cfRule type="cellIs" dxfId="278" priority="291" operator="notBetween">
      <formula>$AF$364+$AE$364</formula>
      <formula>$AE$365</formula>
    </cfRule>
  </conditionalFormatting>
  <conditionalFormatting sqref="AG210:AG243">
    <cfRule type="cellIs" dxfId="277" priority="290" operator="notBetween">
      <formula>$AG$364</formula>
      <formula>$AG$365</formula>
    </cfRule>
  </conditionalFormatting>
  <conditionalFormatting sqref="AJ210:AJ243">
    <cfRule type="cellIs" dxfId="276" priority="289" operator="notBetween">
      <formula>$AJ$364</formula>
      <formula>$AJ$365</formula>
    </cfRule>
  </conditionalFormatting>
  <conditionalFormatting sqref="D2:D243">
    <cfRule type="cellIs" dxfId="275" priority="288" operator="notBetween">
      <formula>$D$364</formula>
      <formula>$D$365</formula>
    </cfRule>
  </conditionalFormatting>
  <conditionalFormatting sqref="E2:E243">
    <cfRule type="cellIs" dxfId="274" priority="287" operator="notBetween">
      <formula>$E$364</formula>
      <formula>$E$365</formula>
    </cfRule>
  </conditionalFormatting>
  <conditionalFormatting sqref="C2:C221">
    <cfRule type="cellIs" dxfId="273" priority="286" stopIfTrue="1" operator="notBetween">
      <formula>$C$364</formula>
      <formula>$C$365</formula>
    </cfRule>
  </conditionalFormatting>
  <conditionalFormatting sqref="H3:H236">
    <cfRule type="cellIs" dxfId="272" priority="285" operator="notBetween">
      <formula>$H$364</formula>
      <formula>$H$365</formula>
    </cfRule>
  </conditionalFormatting>
  <conditionalFormatting sqref="Y2:Y243">
    <cfRule type="cellIs" dxfId="271" priority="284" operator="notBetween">
      <formula>$Y$364</formula>
      <formula>$Y$365</formula>
    </cfRule>
  </conditionalFormatting>
  <conditionalFormatting sqref="AB2:AB243">
    <cfRule type="cellIs" priority="283" operator="notBetween">
      <formula>$AB$364</formula>
      <formula>$AB$365</formula>
    </cfRule>
  </conditionalFormatting>
  <conditionalFormatting sqref="AI2:AI267">
    <cfRule type="cellIs" priority="282" operator="notBetween">
      <formula>$AI$364</formula>
      <formula>$AI$365</formula>
    </cfRule>
  </conditionalFormatting>
  <conditionalFormatting sqref="N2:N243">
    <cfRule type="cellIs" priority="281" operator="notBetween">
      <formula>$N$364</formula>
      <formula>$N$365</formula>
    </cfRule>
  </conditionalFormatting>
  <conditionalFormatting sqref="L2:L243">
    <cfRule type="cellIs" dxfId="270" priority="280" operator="greaterThan">
      <formula>100</formula>
    </cfRule>
  </conditionalFormatting>
  <conditionalFormatting sqref="D2:D231">
    <cfRule type="cellIs" dxfId="269" priority="279" stopIfTrue="1" operator="notBetween">
      <formula>$D$364</formula>
      <formula>$D$365</formula>
    </cfRule>
  </conditionalFormatting>
  <conditionalFormatting sqref="E2:E230">
    <cfRule type="cellIs" dxfId="268" priority="278" stopIfTrue="1" operator="notBetween">
      <formula>$E$364</formula>
      <formula>$E$365</formula>
    </cfRule>
  </conditionalFormatting>
  <conditionalFormatting sqref="AM2:AM230">
    <cfRule type="cellIs" dxfId="267" priority="277" stopIfTrue="1" operator="notBetween">
      <formula>$AM$364</formula>
      <formula>$AM$365</formula>
    </cfRule>
  </conditionalFormatting>
  <conditionalFormatting sqref="AO2:AO230">
    <cfRule type="cellIs" dxfId="266" priority="276" stopIfTrue="1" operator="notBetween">
      <formula>$AO$364</formula>
      <formula>$AO$365</formula>
    </cfRule>
  </conditionalFormatting>
  <conditionalFormatting sqref="AP2:AP230">
    <cfRule type="cellIs" dxfId="265" priority="275" stopIfTrue="1" operator="notBetween">
      <formula>$AP$364</formula>
      <formula>$AP$365</formula>
    </cfRule>
  </conditionalFormatting>
  <conditionalFormatting sqref="AQ182:AQ230">
    <cfRule type="cellIs" dxfId="264" priority="274" stopIfTrue="1" operator="greaterThan">
      <formula>10</formula>
    </cfRule>
  </conditionalFormatting>
  <conditionalFormatting sqref="AT2:AT230">
    <cfRule type="cellIs" dxfId="263" priority="273" stopIfTrue="1" operator="notBetween">
      <formula>$AT$364</formula>
      <formula>$AT$365</formula>
    </cfRule>
  </conditionalFormatting>
  <conditionalFormatting sqref="AU2:AU230">
    <cfRule type="cellIs" dxfId="262" priority="272" stopIfTrue="1" operator="greaterThan">
      <formula>0.55</formula>
    </cfRule>
  </conditionalFormatting>
  <conditionalFormatting sqref="AW2:AW230">
    <cfRule type="cellIs" dxfId="261" priority="271" stopIfTrue="1" operator="greaterThan">
      <formula>7</formula>
    </cfRule>
  </conditionalFormatting>
  <conditionalFormatting sqref="C2:C231">
    <cfRule type="cellIs" dxfId="260" priority="270" stopIfTrue="1" operator="notBetween">
      <formula>$C$364</formula>
      <formula>$C$365</formula>
    </cfRule>
  </conditionalFormatting>
  <conditionalFormatting sqref="AT2:AT136">
    <cfRule type="cellIs" dxfId="259" priority="269" stopIfTrue="1" operator="notBetween">
      <formula>$AT$357</formula>
      <formula>$AT$358</formula>
    </cfRule>
  </conditionalFormatting>
  <conditionalFormatting sqref="AU2:AU136">
    <cfRule type="cellIs" dxfId="258" priority="268" stopIfTrue="1" operator="greaterThan">
      <formula>0.55</formula>
    </cfRule>
  </conditionalFormatting>
  <conditionalFormatting sqref="AW2:AW136">
    <cfRule type="cellIs" dxfId="257" priority="267" stopIfTrue="1" operator="greaterThan">
      <formula>7</formula>
    </cfRule>
  </conditionalFormatting>
  <conditionalFormatting sqref="AT2:AT149">
    <cfRule type="cellIs" dxfId="256" priority="266" stopIfTrue="1" operator="notBetween">
      <formula>$AT$357</formula>
      <formula>$AT$358</formula>
    </cfRule>
  </conditionalFormatting>
  <conditionalFormatting sqref="AU2:AU149">
    <cfRule type="cellIs" dxfId="255" priority="265" stopIfTrue="1" operator="greaterThan">
      <formula>0.55</formula>
    </cfRule>
  </conditionalFormatting>
  <conditionalFormatting sqref="AW2:AW149">
    <cfRule type="cellIs" dxfId="254" priority="264" stopIfTrue="1" operator="greaterThan">
      <formula>7</formula>
    </cfRule>
  </conditionalFormatting>
  <conditionalFormatting sqref="F2:F231">
    <cfRule type="cellIs" dxfId="253" priority="263" stopIfTrue="1" operator="notBetween">
      <formula>$F$364</formula>
      <formula>$F$365</formula>
    </cfRule>
  </conditionalFormatting>
  <conditionalFormatting sqref="G2:G231">
    <cfRule type="cellIs" dxfId="252" priority="262" operator="notBetween">
      <formula>$G$364</formula>
      <formula>$G$365</formula>
    </cfRule>
  </conditionalFormatting>
  <conditionalFormatting sqref="H2:H231">
    <cfRule type="cellIs" dxfId="251" priority="261" operator="notBetween">
      <formula>$H$364</formula>
      <formula>$H$365</formula>
    </cfRule>
  </conditionalFormatting>
  <conditionalFormatting sqref="J2:J231">
    <cfRule type="cellIs" dxfId="250" priority="260" operator="notBetween">
      <formula>$J$364</formula>
      <formula>$J$365</formula>
    </cfRule>
  </conditionalFormatting>
  <conditionalFormatting sqref="K2:K231">
    <cfRule type="cellIs" dxfId="249" priority="259" operator="notBetween">
      <formula>$K$364</formula>
      <formula>$K$365</formula>
    </cfRule>
  </conditionalFormatting>
  <conditionalFormatting sqref="L2:L231">
    <cfRule type="cellIs" dxfId="248" priority="258" operator="notBetween">
      <formula>$L$364</formula>
      <formula>$L$365</formula>
    </cfRule>
  </conditionalFormatting>
  <conditionalFormatting sqref="M2:M231">
    <cfRule type="cellIs" dxfId="247" priority="257" operator="notBetween">
      <formula>$M$364</formula>
      <formula>$M$365</formula>
    </cfRule>
  </conditionalFormatting>
  <conditionalFormatting sqref="O2:O231">
    <cfRule type="cellIs" dxfId="246" priority="256" operator="notBetween">
      <formula>$O$364</formula>
      <formula>$O$365</formula>
    </cfRule>
  </conditionalFormatting>
  <conditionalFormatting sqref="P2:P231">
    <cfRule type="cellIs" dxfId="245" priority="255" operator="notBetween">
      <formula>$P$364</formula>
      <formula>$P$365</formula>
    </cfRule>
  </conditionalFormatting>
  <conditionalFormatting sqref="U2:U231">
    <cfRule type="cellIs" dxfId="244" priority="254" operator="notBetween">
      <formula>$U$364</formula>
      <formula>$U$365</formula>
    </cfRule>
  </conditionalFormatting>
  <conditionalFormatting sqref="V2:V231">
    <cfRule type="cellIs" dxfId="243" priority="253" operator="notBetween">
      <formula>$V$364</formula>
      <formula>$V$365</formula>
    </cfRule>
  </conditionalFormatting>
  <conditionalFormatting sqref="W2:W231">
    <cfRule type="cellIs" dxfId="242" priority="252" operator="notBetween">
      <formula>$W$364</formula>
      <formula>$W$365</formula>
    </cfRule>
  </conditionalFormatting>
  <conditionalFormatting sqref="X2:X231">
    <cfRule type="cellIs" dxfId="241" priority="251" operator="notBetween">
      <formula>$X$364</formula>
      <formula>$X$365</formula>
    </cfRule>
  </conditionalFormatting>
  <conditionalFormatting sqref="Y2:Y231">
    <cfRule type="cellIs" dxfId="240" priority="250" operator="notBetween">
      <formula>$Y$364</formula>
      <formula>$Y$365</formula>
    </cfRule>
  </conditionalFormatting>
  <conditionalFormatting sqref="Z2:Z231">
    <cfRule type="cellIs" dxfId="239" priority="249" operator="notBetween">
      <formula>$Z$364</formula>
      <formula>$Z$365</formula>
    </cfRule>
  </conditionalFormatting>
  <conditionalFormatting sqref="AA2:AA231">
    <cfRule type="cellIs" dxfId="238" priority="248" operator="notBetween">
      <formula>$AA$364</formula>
      <formula>$AA$365</formula>
    </cfRule>
  </conditionalFormatting>
  <conditionalFormatting sqref="AB2:AB231">
    <cfRule type="cellIs" dxfId="237" priority="247" operator="notBetween">
      <formula>$AB$364</formula>
      <formula>$AB$365</formula>
    </cfRule>
  </conditionalFormatting>
  <conditionalFormatting sqref="AC2:AC231">
    <cfRule type="cellIs" dxfId="236" priority="246" operator="notBetween">
      <formula>$AC$364</formula>
      <formula>$AC$365</formula>
    </cfRule>
  </conditionalFormatting>
  <conditionalFormatting sqref="AE2:AE231">
    <cfRule type="cellIs" dxfId="235" priority="245" operator="notBetween">
      <formula>$AE$364</formula>
      <formula>$AE$365</formula>
    </cfRule>
  </conditionalFormatting>
  <conditionalFormatting sqref="AG2:AG231">
    <cfRule type="cellIs" dxfId="234" priority="244" operator="notBetween">
      <formula>$AG$364</formula>
      <formula>$AG$365</formula>
    </cfRule>
  </conditionalFormatting>
  <conditionalFormatting sqref="AH2:AH267">
    <cfRule type="cellIs" dxfId="233" priority="243" operator="notBetween">
      <formula>$AH$364</formula>
      <formula>$AH$365</formula>
    </cfRule>
  </conditionalFormatting>
  <conditionalFormatting sqref="AI2:AI267">
    <cfRule type="cellIs" dxfId="232" priority="242" operator="notBetween">
      <formula>$AI$364</formula>
      <formula>$AI$365</formula>
    </cfRule>
  </conditionalFormatting>
  <conditionalFormatting sqref="AJ2:AJ267">
    <cfRule type="cellIs" dxfId="231" priority="241" operator="notBetween">
      <formula>$AJ$364</formula>
      <formula>$AJ$365</formula>
    </cfRule>
  </conditionalFormatting>
  <conditionalFormatting sqref="C231">
    <cfRule type="cellIs" dxfId="230" priority="240" stopIfTrue="1" operator="notBetween">
      <formula>$C$364</formula>
      <formula>$C$365</formula>
    </cfRule>
  </conditionalFormatting>
  <conditionalFormatting sqref="D231">
    <cfRule type="cellIs" dxfId="229" priority="238" stopIfTrue="1" operator="notBetween">
      <formula>$D$364</formula>
      <formula>$D$365</formula>
    </cfRule>
    <cfRule type="cellIs" dxfId="228" priority="239" stopIfTrue="1" operator="notBetween">
      <formula>$C$364</formula>
      <formula>$C$365</formula>
    </cfRule>
  </conditionalFormatting>
  <conditionalFormatting sqref="E231">
    <cfRule type="cellIs" dxfId="227" priority="237" stopIfTrue="1" operator="notBetween">
      <formula>$E$364</formula>
      <formula>$E$365</formula>
    </cfRule>
  </conditionalFormatting>
  <conditionalFormatting sqref="F231">
    <cfRule type="cellIs" dxfId="226" priority="236" stopIfTrue="1" operator="notBetween">
      <formula>$F$364</formula>
      <formula>$F$365</formula>
    </cfRule>
  </conditionalFormatting>
  <conditionalFormatting sqref="G231">
    <cfRule type="cellIs" dxfId="225" priority="235" stopIfTrue="1" operator="notBetween">
      <formula>$G$364</formula>
      <formula>$G$365</formula>
    </cfRule>
  </conditionalFormatting>
  <conditionalFormatting sqref="H231:H243">
    <cfRule type="cellIs" dxfId="224" priority="234" stopIfTrue="1" operator="notBetween">
      <formula>$H$364</formula>
      <formula>$H$365</formula>
    </cfRule>
  </conditionalFormatting>
  <conditionalFormatting sqref="J231">
    <cfRule type="cellIs" dxfId="223" priority="233" stopIfTrue="1" operator="notBetween">
      <formula>$J$364</formula>
      <formula>$J$365</formula>
    </cfRule>
  </conditionalFormatting>
  <conditionalFormatting sqref="K231">
    <cfRule type="cellIs" dxfId="222" priority="232" stopIfTrue="1" operator="notBetween">
      <formula>$K$364</formula>
      <formula>$K$365</formula>
    </cfRule>
  </conditionalFormatting>
  <conditionalFormatting sqref="L231">
    <cfRule type="cellIs" dxfId="221" priority="231" stopIfTrue="1" operator="notBetween">
      <formula>$L$364</formula>
      <formula>$L$365</formula>
    </cfRule>
  </conditionalFormatting>
  <conditionalFormatting sqref="M231">
    <cfRule type="cellIs" dxfId="220" priority="230" stopIfTrue="1" operator="notBetween">
      <formula>$M$364</formula>
      <formula>$M$365</formula>
    </cfRule>
  </conditionalFormatting>
  <conditionalFormatting sqref="O231">
    <cfRule type="cellIs" dxfId="219" priority="229" stopIfTrue="1" operator="notBetween">
      <formula>$O$364</formula>
      <formula>$O$365</formula>
    </cfRule>
  </conditionalFormatting>
  <conditionalFormatting sqref="P231">
    <cfRule type="cellIs" dxfId="218" priority="228" stopIfTrue="1" operator="notBetween">
      <formula>$P$364</formula>
      <formula>$P$365</formula>
    </cfRule>
  </conditionalFormatting>
  <conditionalFormatting sqref="U231">
    <cfRule type="cellIs" dxfId="217" priority="227" stopIfTrue="1" operator="notBetween">
      <formula>$U$364</formula>
      <formula>$U$365</formula>
    </cfRule>
  </conditionalFormatting>
  <conditionalFormatting sqref="V231">
    <cfRule type="cellIs" dxfId="216" priority="226" stopIfTrue="1" operator="notBetween">
      <formula>$V$364</formula>
      <formula>$V$365</formula>
    </cfRule>
  </conditionalFormatting>
  <conditionalFormatting sqref="W231">
    <cfRule type="cellIs" dxfId="215" priority="225" stopIfTrue="1" operator="notBetween">
      <formula>$W$364</formula>
      <formula>$W$365</formula>
    </cfRule>
  </conditionalFormatting>
  <conditionalFormatting sqref="C231">
    <cfRule type="cellIs" dxfId="214" priority="224" stopIfTrue="1" operator="notBetween">
      <formula>$C$364</formula>
      <formula>$C$365</formula>
    </cfRule>
  </conditionalFormatting>
  <conditionalFormatting sqref="AM2:AM230">
    <cfRule type="cellIs" dxfId="213" priority="223" stopIfTrue="1" operator="notBetween">
      <formula>$AM$364</formula>
      <formula>$AM$365</formula>
    </cfRule>
  </conditionalFormatting>
  <conditionalFormatting sqref="AO2:AO230">
    <cfRule type="cellIs" dxfId="212" priority="222" stopIfTrue="1" operator="notBetween">
      <formula>$AO$364</formula>
      <formula>$AO$365</formula>
    </cfRule>
  </conditionalFormatting>
  <conditionalFormatting sqref="AP2:AP230">
    <cfRule type="cellIs" dxfId="211" priority="221" stopIfTrue="1" operator="notBetween">
      <formula>$AP$364</formula>
      <formula>$AP$365</formula>
    </cfRule>
  </conditionalFormatting>
  <conditionalFormatting sqref="AQ182:AQ230">
    <cfRule type="cellIs" dxfId="210" priority="220" stopIfTrue="1" operator="greaterThan">
      <formula>10</formula>
    </cfRule>
  </conditionalFormatting>
  <conditionalFormatting sqref="AT182:AT230">
    <cfRule type="cellIs" dxfId="209" priority="219" stopIfTrue="1" operator="notBetween">
      <formula>$AT$364</formula>
      <formula>$AT$365</formula>
    </cfRule>
  </conditionalFormatting>
  <conditionalFormatting sqref="AU182:AU230 AT2:AT181">
    <cfRule type="cellIs" dxfId="208" priority="218" stopIfTrue="1" operator="greaterThan">
      <formula>0.55</formula>
    </cfRule>
  </conditionalFormatting>
  <conditionalFormatting sqref="C182:C231">
    <cfRule type="cellIs" dxfId="207" priority="217" stopIfTrue="1" operator="notBetween">
      <formula>$C$364</formula>
      <formula>$C$365</formula>
    </cfRule>
  </conditionalFormatting>
  <conditionalFormatting sqref="AT2:AT136">
    <cfRule type="cellIs" dxfId="206" priority="216" stopIfTrue="1" operator="greaterThan">
      <formula>0.55</formula>
    </cfRule>
  </conditionalFormatting>
  <conditionalFormatting sqref="AU2:AU136">
    <cfRule type="cellIs" dxfId="205" priority="215" stopIfTrue="1" operator="notBetween">
      <formula>$AV$357</formula>
      <formula>$AV$358</formula>
    </cfRule>
  </conditionalFormatting>
  <conditionalFormatting sqref="AT2:AT149">
    <cfRule type="cellIs" dxfId="204" priority="214" stopIfTrue="1" operator="greaterThan">
      <formula>0.55</formula>
    </cfRule>
  </conditionalFormatting>
  <conditionalFormatting sqref="AU2:AU149">
    <cfRule type="cellIs" dxfId="203" priority="213" stopIfTrue="1" operator="notBetween">
      <formula>$AV$357</formula>
      <formula>$AV$358</formula>
    </cfRule>
  </conditionalFormatting>
  <conditionalFormatting sqref="P182:P231">
    <cfRule type="cellIs" dxfId="202" priority="212" operator="notBetween">
      <formula>$P$364</formula>
      <formula>$P$365</formula>
    </cfRule>
  </conditionalFormatting>
  <conditionalFormatting sqref="Z182:Z231">
    <cfRule type="cellIs" dxfId="201" priority="211" operator="notBetween">
      <formula>$Z$364</formula>
      <formula>$Z$365</formula>
    </cfRule>
  </conditionalFormatting>
  <conditionalFormatting sqref="AC182:AC231">
    <cfRule type="cellIs" dxfId="200" priority="210" operator="notBetween">
      <formula>$AC$364</formula>
      <formula>$AC$365</formula>
    </cfRule>
  </conditionalFormatting>
  <conditionalFormatting sqref="AE2:AE181">
    <cfRule type="cellIs" dxfId="199" priority="209" operator="notBetween">
      <formula>$AF$364+$AE$364</formula>
      <formula>$AE$365</formula>
    </cfRule>
  </conditionalFormatting>
  <conditionalFormatting sqref="AG182:AG231">
    <cfRule type="cellIs" dxfId="198" priority="208" operator="notBetween">
      <formula>$AG$364</formula>
      <formula>$AG$365</formula>
    </cfRule>
  </conditionalFormatting>
  <conditionalFormatting sqref="AJ182:AJ231">
    <cfRule type="cellIs" dxfId="197" priority="207" operator="notBetween">
      <formula>$AJ$364</formula>
      <formula>$AJ$365</formula>
    </cfRule>
  </conditionalFormatting>
  <conditionalFormatting sqref="D2:D230">
    <cfRule type="cellIs" dxfId="196" priority="206" operator="notBetween">
      <formula>$D$364</formula>
      <formula>$D$365</formula>
    </cfRule>
  </conditionalFormatting>
  <conditionalFormatting sqref="E2:E230">
    <cfRule type="cellIs" dxfId="195" priority="205" operator="notBetween">
      <formula>$E$364</formula>
      <formula>$E$365</formula>
    </cfRule>
  </conditionalFormatting>
  <conditionalFormatting sqref="C231">
    <cfRule type="cellIs" dxfId="194" priority="204" stopIfTrue="1" operator="notBetween">
      <formula>$C$364</formula>
      <formula>$C$365</formula>
    </cfRule>
  </conditionalFormatting>
  <conditionalFormatting sqref="D231">
    <cfRule type="cellIs" dxfId="193" priority="202" stopIfTrue="1" operator="notBetween">
      <formula>$D$364</formula>
      <formula>$D$365</formula>
    </cfRule>
    <cfRule type="cellIs" dxfId="192" priority="203" stopIfTrue="1" operator="notBetween">
      <formula>$C$364</formula>
      <formula>$C$365</formula>
    </cfRule>
  </conditionalFormatting>
  <conditionalFormatting sqref="E231">
    <cfRule type="cellIs" dxfId="191" priority="201" stopIfTrue="1" operator="notBetween">
      <formula>$E$364</formula>
      <formula>$E$365</formula>
    </cfRule>
  </conditionalFormatting>
  <conditionalFormatting sqref="F231">
    <cfRule type="cellIs" dxfId="190" priority="200" stopIfTrue="1" operator="notBetween">
      <formula>$F$364</formula>
      <formula>$F$365</formula>
    </cfRule>
  </conditionalFormatting>
  <conditionalFormatting sqref="G231">
    <cfRule type="cellIs" dxfId="189" priority="199" stopIfTrue="1" operator="notBetween">
      <formula>$G$364</formula>
      <formula>$G$365</formula>
    </cfRule>
  </conditionalFormatting>
  <conditionalFormatting sqref="H231:H243">
    <cfRule type="cellIs" dxfId="188" priority="198" stopIfTrue="1" operator="notBetween">
      <formula>$H$364</formula>
      <formula>$H$365</formula>
    </cfRule>
  </conditionalFormatting>
  <conditionalFormatting sqref="J231">
    <cfRule type="cellIs" dxfId="187" priority="197" stopIfTrue="1" operator="notBetween">
      <formula>$J$364</formula>
      <formula>$J$365</formula>
    </cfRule>
  </conditionalFormatting>
  <conditionalFormatting sqref="K231">
    <cfRule type="cellIs" dxfId="186" priority="196" stopIfTrue="1" operator="notBetween">
      <formula>$K$364</formula>
      <formula>$K$365</formula>
    </cfRule>
  </conditionalFormatting>
  <conditionalFormatting sqref="L231">
    <cfRule type="cellIs" dxfId="185" priority="195" stopIfTrue="1" operator="notBetween">
      <formula>$L$364</formula>
      <formula>$L$365</formula>
    </cfRule>
  </conditionalFormatting>
  <conditionalFormatting sqref="M231">
    <cfRule type="cellIs" dxfId="184" priority="194" stopIfTrue="1" operator="notBetween">
      <formula>$M$364</formula>
      <formula>$M$365</formula>
    </cfRule>
  </conditionalFormatting>
  <conditionalFormatting sqref="O231">
    <cfRule type="cellIs" dxfId="183" priority="193" stopIfTrue="1" operator="notBetween">
      <formula>$O$364</formula>
      <formula>$O$365</formula>
    </cfRule>
  </conditionalFormatting>
  <conditionalFormatting sqref="P231">
    <cfRule type="cellIs" dxfId="182" priority="192" stopIfTrue="1" operator="notBetween">
      <formula>$P$364</formula>
      <formula>$P$365</formula>
    </cfRule>
  </conditionalFormatting>
  <conditionalFormatting sqref="U231">
    <cfRule type="cellIs" dxfId="181" priority="191" stopIfTrue="1" operator="notBetween">
      <formula>$U$364</formula>
      <formula>$U$365</formula>
    </cfRule>
  </conditionalFormatting>
  <conditionalFormatting sqref="V231">
    <cfRule type="cellIs" dxfId="180" priority="190" stopIfTrue="1" operator="notBetween">
      <formula>$V$364</formula>
      <formula>$V$365</formula>
    </cfRule>
  </conditionalFormatting>
  <conditionalFormatting sqref="W231">
    <cfRule type="cellIs" dxfId="179" priority="189" stopIfTrue="1" operator="notBetween">
      <formula>$W$364</formula>
      <formula>$W$365</formula>
    </cfRule>
  </conditionalFormatting>
  <conditionalFormatting sqref="C231">
    <cfRule type="cellIs" dxfId="178" priority="188" stopIfTrue="1" operator="notBetween">
      <formula>$C$364</formula>
      <formula>$C$365</formula>
    </cfRule>
  </conditionalFormatting>
  <conditionalFormatting sqref="C2:C193">
    <cfRule type="cellIs" dxfId="177" priority="187" stopIfTrue="1" operator="notBetween">
      <formula>$C$364</formula>
      <formula>$C$365</formula>
    </cfRule>
  </conditionalFormatting>
  <conditionalFormatting sqref="H2:H208">
    <cfRule type="cellIs" dxfId="176" priority="186" operator="notBetween">
      <formula>$H$364</formula>
      <formula>$H$365</formula>
    </cfRule>
  </conditionalFormatting>
  <conditionalFormatting sqref="Y2:Y231">
    <cfRule type="cellIs" dxfId="175" priority="185" operator="notBetween">
      <formula>$Y$364</formula>
      <formula>$Y$365</formula>
    </cfRule>
  </conditionalFormatting>
  <conditionalFormatting sqref="AB2:AB231">
    <cfRule type="cellIs" priority="184" operator="notBetween">
      <formula>$AB$364</formula>
      <formula>$AB$365</formula>
    </cfRule>
  </conditionalFormatting>
  <conditionalFormatting sqref="AI2:AI267">
    <cfRule type="cellIs" priority="183" operator="notBetween">
      <formula>$AI$364</formula>
      <formula>$AI$365</formula>
    </cfRule>
  </conditionalFormatting>
  <conditionalFormatting sqref="N2:N231">
    <cfRule type="cellIs" priority="182" operator="notBetween">
      <formula>$N$364</formula>
      <formula>$N$365</formula>
    </cfRule>
  </conditionalFormatting>
  <conditionalFormatting sqref="D2:D231">
    <cfRule type="cellIs" dxfId="174" priority="181" stopIfTrue="1" operator="notBetween">
      <formula>$D$364</formula>
      <formula>$D$365</formula>
    </cfRule>
  </conditionalFormatting>
  <conditionalFormatting sqref="E2:E230">
    <cfRule type="cellIs" dxfId="173" priority="180" stopIfTrue="1" operator="notBetween">
      <formula>$E$364</formula>
      <formula>$E$365</formula>
    </cfRule>
  </conditionalFormatting>
  <conditionalFormatting sqref="AM2:AM230">
    <cfRule type="cellIs" dxfId="172" priority="179" stopIfTrue="1" operator="notBetween">
      <formula>$AM$364</formula>
      <formula>$AM$365</formula>
    </cfRule>
  </conditionalFormatting>
  <conditionalFormatting sqref="AO2:AO230">
    <cfRule type="cellIs" dxfId="171" priority="178" stopIfTrue="1" operator="notBetween">
      <formula>$AO$364</formula>
      <formula>$AO$365</formula>
    </cfRule>
  </conditionalFormatting>
  <conditionalFormatting sqref="AP2:AP230">
    <cfRule type="cellIs" dxfId="170" priority="177" stopIfTrue="1" operator="notBetween">
      <formula>$AP$364</formula>
      <formula>$AP$365</formula>
    </cfRule>
  </conditionalFormatting>
  <conditionalFormatting sqref="AQ182:AQ230">
    <cfRule type="cellIs" dxfId="169" priority="176" stopIfTrue="1" operator="greaterThan">
      <formula>10</formula>
    </cfRule>
  </conditionalFormatting>
  <conditionalFormatting sqref="AT2:AT230">
    <cfRule type="cellIs" dxfId="168" priority="175" stopIfTrue="1" operator="notBetween">
      <formula>$AT$364</formula>
      <formula>$AT$365</formula>
    </cfRule>
  </conditionalFormatting>
  <conditionalFormatting sqref="AU2:AU230">
    <cfRule type="cellIs" dxfId="167" priority="174" stopIfTrue="1" operator="greaterThan">
      <formula>0.55</formula>
    </cfRule>
  </conditionalFormatting>
  <conditionalFormatting sqref="AW2:AW230">
    <cfRule type="cellIs" dxfId="166" priority="173" stopIfTrue="1" operator="greaterThan">
      <formula>7</formula>
    </cfRule>
  </conditionalFormatting>
  <conditionalFormatting sqref="C2:C231">
    <cfRule type="cellIs" dxfId="165" priority="172" stopIfTrue="1" operator="notBetween">
      <formula>$C$364</formula>
      <formula>$C$365</formula>
    </cfRule>
  </conditionalFormatting>
  <conditionalFormatting sqref="AT2:AT136">
    <cfRule type="cellIs" dxfId="164" priority="171" stopIfTrue="1" operator="notBetween">
      <formula>$AT$357</formula>
      <formula>$AT$358</formula>
    </cfRule>
  </conditionalFormatting>
  <conditionalFormatting sqref="AU2:AU136">
    <cfRule type="cellIs" dxfId="163" priority="170" stopIfTrue="1" operator="greaterThan">
      <formula>0.55</formula>
    </cfRule>
  </conditionalFormatting>
  <conditionalFormatting sqref="AW2:AW136">
    <cfRule type="cellIs" dxfId="162" priority="169" stopIfTrue="1" operator="greaterThan">
      <formula>7</formula>
    </cfRule>
  </conditionalFormatting>
  <conditionalFormatting sqref="AT2:AT149">
    <cfRule type="cellIs" dxfId="161" priority="168" stopIfTrue="1" operator="notBetween">
      <formula>$AT$357</formula>
      <formula>$AT$358</formula>
    </cfRule>
  </conditionalFormatting>
  <conditionalFormatting sqref="AU2:AU149">
    <cfRule type="cellIs" dxfId="160" priority="167" stopIfTrue="1" operator="greaterThan">
      <formula>0.55</formula>
    </cfRule>
  </conditionalFormatting>
  <conditionalFormatting sqref="AW2:AW149">
    <cfRule type="cellIs" dxfId="159" priority="166" stopIfTrue="1" operator="greaterThan">
      <formula>7</formula>
    </cfRule>
  </conditionalFormatting>
  <conditionalFormatting sqref="F2:F231">
    <cfRule type="cellIs" dxfId="158" priority="165" stopIfTrue="1" operator="notBetween">
      <formula>$F$364</formula>
      <formula>$F$365</formula>
    </cfRule>
  </conditionalFormatting>
  <conditionalFormatting sqref="G2:G231">
    <cfRule type="cellIs" dxfId="157" priority="164" operator="notBetween">
      <formula>$G$364</formula>
      <formula>$G$365</formula>
    </cfRule>
  </conditionalFormatting>
  <conditionalFormatting sqref="H2:H231">
    <cfRule type="cellIs" dxfId="156" priority="163" operator="notBetween">
      <formula>$H$364</formula>
      <formula>$H$365</formula>
    </cfRule>
  </conditionalFormatting>
  <conditionalFormatting sqref="J2:J231">
    <cfRule type="cellIs" dxfId="155" priority="162" operator="notBetween">
      <formula>$J$364</formula>
      <formula>$J$365</formula>
    </cfRule>
  </conditionalFormatting>
  <conditionalFormatting sqref="K2:K231">
    <cfRule type="cellIs" dxfId="154" priority="161" operator="notBetween">
      <formula>$K$364</formula>
      <formula>$K$365</formula>
    </cfRule>
  </conditionalFormatting>
  <conditionalFormatting sqref="L2:L231">
    <cfRule type="cellIs" dxfId="153" priority="160" operator="notBetween">
      <formula>$L$364</formula>
      <formula>$L$365</formula>
    </cfRule>
  </conditionalFormatting>
  <conditionalFormatting sqref="M2:M231">
    <cfRule type="cellIs" dxfId="152" priority="159" operator="notBetween">
      <formula>$M$364</formula>
      <formula>$M$365</formula>
    </cfRule>
  </conditionalFormatting>
  <conditionalFormatting sqref="O2:O231">
    <cfRule type="cellIs" dxfId="151" priority="158" operator="notBetween">
      <formula>$O$364</formula>
      <formula>$O$365</formula>
    </cfRule>
  </conditionalFormatting>
  <conditionalFormatting sqref="P2:P231">
    <cfRule type="cellIs" dxfId="150" priority="157" operator="notBetween">
      <formula>$P$364</formula>
      <formula>$P$365</formula>
    </cfRule>
  </conditionalFormatting>
  <conditionalFormatting sqref="U2:U231">
    <cfRule type="cellIs" dxfId="149" priority="156" operator="notBetween">
      <formula>$U$364</formula>
      <formula>$U$365</formula>
    </cfRule>
  </conditionalFormatting>
  <conditionalFormatting sqref="V2:V231">
    <cfRule type="cellIs" dxfId="148" priority="155" operator="notBetween">
      <formula>$V$364</formula>
      <formula>$V$365</formula>
    </cfRule>
  </conditionalFormatting>
  <conditionalFormatting sqref="W2:W231">
    <cfRule type="cellIs" dxfId="147" priority="154" operator="notBetween">
      <formula>$W$364</formula>
      <formula>$W$365</formula>
    </cfRule>
  </conditionalFormatting>
  <conditionalFormatting sqref="X2:X231">
    <cfRule type="cellIs" dxfId="146" priority="153" operator="notBetween">
      <formula>$X$364</formula>
      <formula>$X$365</formula>
    </cfRule>
  </conditionalFormatting>
  <conditionalFormatting sqref="Y2:Y231">
    <cfRule type="cellIs" dxfId="145" priority="152" operator="notBetween">
      <formula>$Y$364</formula>
      <formula>$Y$365</formula>
    </cfRule>
  </conditionalFormatting>
  <conditionalFormatting sqref="Z2:Z231">
    <cfRule type="cellIs" dxfId="144" priority="151" operator="notBetween">
      <formula>$Z$364</formula>
      <formula>$Z$365</formula>
    </cfRule>
  </conditionalFormatting>
  <conditionalFormatting sqref="AA2:AA231">
    <cfRule type="cellIs" dxfId="143" priority="150" operator="notBetween">
      <formula>$AA$364</formula>
      <formula>$AA$365</formula>
    </cfRule>
  </conditionalFormatting>
  <conditionalFormatting sqref="AB2:AB231">
    <cfRule type="cellIs" dxfId="142" priority="149" operator="notBetween">
      <formula>$AB$364</formula>
      <formula>$AB$365</formula>
    </cfRule>
  </conditionalFormatting>
  <conditionalFormatting sqref="AC2:AC231">
    <cfRule type="cellIs" dxfId="141" priority="148" operator="notBetween">
      <formula>$AC$364</formula>
      <formula>$AC$365</formula>
    </cfRule>
  </conditionalFormatting>
  <conditionalFormatting sqref="AE2:AE231">
    <cfRule type="cellIs" dxfId="140" priority="147" operator="notBetween">
      <formula>$AE$364</formula>
      <formula>$AE$365</formula>
    </cfRule>
  </conditionalFormatting>
  <conditionalFormatting sqref="AG2:AG231">
    <cfRule type="cellIs" dxfId="139" priority="146" operator="notBetween">
      <formula>$AG$364</formula>
      <formula>$AG$365</formula>
    </cfRule>
  </conditionalFormatting>
  <conditionalFormatting sqref="AH2:AH267">
    <cfRule type="cellIs" dxfId="138" priority="145" operator="notBetween">
      <formula>$AH$364</formula>
      <formula>$AH$365</formula>
    </cfRule>
  </conditionalFormatting>
  <conditionalFormatting sqref="AI2:AI267">
    <cfRule type="cellIs" dxfId="137" priority="144" operator="notBetween">
      <formula>$AI$364</formula>
      <formula>$AI$365</formula>
    </cfRule>
  </conditionalFormatting>
  <conditionalFormatting sqref="AJ2:AJ267">
    <cfRule type="cellIs" dxfId="136" priority="143" operator="notBetween">
      <formula>$AJ$364</formula>
      <formula>$AJ$365</formula>
    </cfRule>
  </conditionalFormatting>
  <conditionalFormatting sqref="C231">
    <cfRule type="cellIs" dxfId="135" priority="142" stopIfTrue="1" operator="notBetween">
      <formula>$C$364</formula>
      <formula>$C$365</formula>
    </cfRule>
  </conditionalFormatting>
  <conditionalFormatting sqref="D231">
    <cfRule type="cellIs" dxfId="134" priority="140" stopIfTrue="1" operator="notBetween">
      <formula>$D$364</formula>
      <formula>$D$365</formula>
    </cfRule>
    <cfRule type="cellIs" dxfId="133" priority="141" stopIfTrue="1" operator="notBetween">
      <formula>$C$364</formula>
      <formula>$C$365</formula>
    </cfRule>
  </conditionalFormatting>
  <conditionalFormatting sqref="E231">
    <cfRule type="cellIs" dxfId="132" priority="139" stopIfTrue="1" operator="notBetween">
      <formula>$E$364</formula>
      <formula>$E$365</formula>
    </cfRule>
  </conditionalFormatting>
  <conditionalFormatting sqref="F231">
    <cfRule type="cellIs" dxfId="131" priority="138" stopIfTrue="1" operator="notBetween">
      <formula>$F$364</formula>
      <formula>$F$365</formula>
    </cfRule>
  </conditionalFormatting>
  <conditionalFormatting sqref="G231">
    <cfRule type="cellIs" dxfId="130" priority="137" stopIfTrue="1" operator="notBetween">
      <formula>$G$364</formula>
      <formula>$G$365</formula>
    </cfRule>
  </conditionalFormatting>
  <conditionalFormatting sqref="H231">
    <cfRule type="cellIs" dxfId="129" priority="136" stopIfTrue="1" operator="notBetween">
      <formula>$H$364</formula>
      <formula>$H$365</formula>
    </cfRule>
  </conditionalFormatting>
  <conditionalFormatting sqref="J231">
    <cfRule type="cellIs" dxfId="128" priority="135" stopIfTrue="1" operator="notBetween">
      <formula>$J$364</formula>
      <formula>$J$365</formula>
    </cfRule>
  </conditionalFormatting>
  <conditionalFormatting sqref="K231">
    <cfRule type="cellIs" dxfId="127" priority="134" stopIfTrue="1" operator="notBetween">
      <formula>$K$364</formula>
      <formula>$K$365</formula>
    </cfRule>
  </conditionalFormatting>
  <conditionalFormatting sqref="L231">
    <cfRule type="cellIs" dxfId="126" priority="133" stopIfTrue="1" operator="notBetween">
      <formula>$L$364</formula>
      <formula>$L$365</formula>
    </cfRule>
  </conditionalFormatting>
  <conditionalFormatting sqref="M231">
    <cfRule type="cellIs" dxfId="125" priority="132" stopIfTrue="1" operator="notBetween">
      <formula>$M$364</formula>
      <formula>$M$365</formula>
    </cfRule>
  </conditionalFormatting>
  <conditionalFormatting sqref="O231">
    <cfRule type="cellIs" dxfId="124" priority="131" stopIfTrue="1" operator="notBetween">
      <formula>$O$364</formula>
      <formula>$O$365</formula>
    </cfRule>
  </conditionalFormatting>
  <conditionalFormatting sqref="P231">
    <cfRule type="cellIs" dxfId="123" priority="130" stopIfTrue="1" operator="notBetween">
      <formula>$P$364</formula>
      <formula>$P$365</formula>
    </cfRule>
  </conditionalFormatting>
  <conditionalFormatting sqref="U231">
    <cfRule type="cellIs" dxfId="122" priority="129" stopIfTrue="1" operator="notBetween">
      <formula>$U$364</formula>
      <formula>$U$365</formula>
    </cfRule>
  </conditionalFormatting>
  <conditionalFormatting sqref="V231">
    <cfRule type="cellIs" dxfId="121" priority="128" stopIfTrue="1" operator="notBetween">
      <formula>$V$364</formula>
      <formula>$V$365</formula>
    </cfRule>
  </conditionalFormatting>
  <conditionalFormatting sqref="W231">
    <cfRule type="cellIs" dxfId="120" priority="127" stopIfTrue="1" operator="notBetween">
      <formula>$W$364</formula>
      <formula>$W$365</formula>
    </cfRule>
  </conditionalFormatting>
  <conditionalFormatting sqref="C231">
    <cfRule type="cellIs" dxfId="119" priority="126" stopIfTrue="1" operator="notBetween">
      <formula>$C$364</formula>
      <formula>$C$365</formula>
    </cfRule>
  </conditionalFormatting>
  <conditionalFormatting sqref="AM2:AM230">
    <cfRule type="cellIs" dxfId="118" priority="125" stopIfTrue="1" operator="notBetween">
      <formula>$AM$364</formula>
      <formula>$AM$365</formula>
    </cfRule>
  </conditionalFormatting>
  <conditionalFormatting sqref="AO2:AO230">
    <cfRule type="cellIs" dxfId="117" priority="124" stopIfTrue="1" operator="notBetween">
      <formula>$AO$364</formula>
      <formula>$AO$365</formula>
    </cfRule>
  </conditionalFormatting>
  <conditionalFormatting sqref="AP2:AP230">
    <cfRule type="cellIs" dxfId="116" priority="123" stopIfTrue="1" operator="notBetween">
      <formula>$AP$364</formula>
      <formula>$AP$365</formula>
    </cfRule>
  </conditionalFormatting>
  <conditionalFormatting sqref="AQ182:AQ230">
    <cfRule type="cellIs" dxfId="115" priority="122" stopIfTrue="1" operator="greaterThan">
      <formula>10</formula>
    </cfRule>
  </conditionalFormatting>
  <conditionalFormatting sqref="AT182:AT230">
    <cfRule type="cellIs" dxfId="114" priority="121" stopIfTrue="1" operator="notBetween">
      <formula>$AT$364</formula>
      <formula>$AT$365</formula>
    </cfRule>
  </conditionalFormatting>
  <conditionalFormatting sqref="AU182:AU230 AT2:AT181">
    <cfRule type="cellIs" dxfId="113" priority="120" stopIfTrue="1" operator="greaterThan">
      <formula>0.55</formula>
    </cfRule>
  </conditionalFormatting>
  <conditionalFormatting sqref="C182:C231">
    <cfRule type="cellIs" dxfId="112" priority="119" stopIfTrue="1" operator="notBetween">
      <formula>$C$364</formula>
      <formula>$C$365</formula>
    </cfRule>
  </conditionalFormatting>
  <conditionalFormatting sqref="AT2:AT136">
    <cfRule type="cellIs" dxfId="111" priority="118" stopIfTrue="1" operator="greaterThan">
      <formula>0.55</formula>
    </cfRule>
  </conditionalFormatting>
  <conditionalFormatting sqref="AU2:AU136">
    <cfRule type="cellIs" dxfId="110" priority="117" stopIfTrue="1" operator="notBetween">
      <formula>$AV$357</formula>
      <formula>$AV$358</formula>
    </cfRule>
  </conditionalFormatting>
  <conditionalFormatting sqref="AT2:AT149">
    <cfRule type="cellIs" dxfId="109" priority="116" stopIfTrue="1" operator="greaterThan">
      <formula>0.55</formula>
    </cfRule>
  </conditionalFormatting>
  <conditionalFormatting sqref="AU2:AU149">
    <cfRule type="cellIs" dxfId="108" priority="115" stopIfTrue="1" operator="notBetween">
      <formula>$AV$357</formula>
      <formula>$AV$358</formula>
    </cfRule>
  </conditionalFormatting>
  <conditionalFormatting sqref="P182:P231">
    <cfRule type="cellIs" dxfId="107" priority="114" operator="notBetween">
      <formula>$P$364</formula>
      <formula>$P$365</formula>
    </cfRule>
  </conditionalFormatting>
  <conditionalFormatting sqref="Z182:Z231">
    <cfRule type="cellIs" dxfId="106" priority="113" operator="notBetween">
      <formula>$Z$364</formula>
      <formula>$Z$365</formula>
    </cfRule>
  </conditionalFormatting>
  <conditionalFormatting sqref="AC182:AC231">
    <cfRule type="cellIs" dxfId="105" priority="112" operator="notBetween">
      <formula>$AC$364</formula>
      <formula>$AC$365</formula>
    </cfRule>
  </conditionalFormatting>
  <conditionalFormatting sqref="AE2:AE181">
    <cfRule type="cellIs" dxfId="104" priority="111" operator="notBetween">
      <formula>$AF$364+$AE$364</formula>
      <formula>$AE$365</formula>
    </cfRule>
  </conditionalFormatting>
  <conditionalFormatting sqref="AG182:AG231">
    <cfRule type="cellIs" dxfId="103" priority="110" operator="notBetween">
      <formula>$AG$364</formula>
      <formula>$AG$365</formula>
    </cfRule>
  </conditionalFormatting>
  <conditionalFormatting sqref="AJ182:AJ231">
    <cfRule type="cellIs" dxfId="102" priority="109" operator="notBetween">
      <formula>$AJ$364</formula>
      <formula>$AJ$365</formula>
    </cfRule>
  </conditionalFormatting>
  <conditionalFormatting sqref="D2:D230">
    <cfRule type="cellIs" dxfId="101" priority="108" operator="notBetween">
      <formula>$D$364</formula>
      <formula>$D$365</formula>
    </cfRule>
  </conditionalFormatting>
  <conditionalFormatting sqref="E2:E230">
    <cfRule type="cellIs" dxfId="100" priority="107" operator="notBetween">
      <formula>$E$364</formula>
      <formula>$E$365</formula>
    </cfRule>
  </conditionalFormatting>
  <conditionalFormatting sqref="C231">
    <cfRule type="cellIs" dxfId="99" priority="106" stopIfTrue="1" operator="notBetween">
      <formula>$C$364</formula>
      <formula>$C$365</formula>
    </cfRule>
  </conditionalFormatting>
  <conditionalFormatting sqref="D231">
    <cfRule type="cellIs" dxfId="98" priority="104" stopIfTrue="1" operator="notBetween">
      <formula>$D$364</formula>
      <formula>$D$365</formula>
    </cfRule>
    <cfRule type="cellIs" dxfId="97" priority="105" stopIfTrue="1" operator="notBetween">
      <formula>$C$364</formula>
      <formula>$C$365</formula>
    </cfRule>
  </conditionalFormatting>
  <conditionalFormatting sqref="E231">
    <cfRule type="cellIs" dxfId="96" priority="103" stopIfTrue="1" operator="notBetween">
      <formula>$E$364</formula>
      <formula>$E$365</formula>
    </cfRule>
  </conditionalFormatting>
  <conditionalFormatting sqref="F231">
    <cfRule type="cellIs" dxfId="95" priority="102" stopIfTrue="1" operator="notBetween">
      <formula>$F$364</formula>
      <formula>$F$365</formula>
    </cfRule>
  </conditionalFormatting>
  <conditionalFormatting sqref="G231">
    <cfRule type="cellIs" dxfId="94" priority="101" stopIfTrue="1" operator="notBetween">
      <formula>$G$364</formula>
      <formula>$G$365</formula>
    </cfRule>
  </conditionalFormatting>
  <conditionalFormatting sqref="H231">
    <cfRule type="cellIs" dxfId="93" priority="100" stopIfTrue="1" operator="notBetween">
      <formula>$H$364</formula>
      <formula>$H$365</formula>
    </cfRule>
  </conditionalFormatting>
  <conditionalFormatting sqref="J231">
    <cfRule type="cellIs" dxfId="92" priority="99" stopIfTrue="1" operator="notBetween">
      <formula>$J$364</formula>
      <formula>$J$365</formula>
    </cfRule>
  </conditionalFormatting>
  <conditionalFormatting sqref="K231">
    <cfRule type="cellIs" dxfId="91" priority="98" stopIfTrue="1" operator="notBetween">
      <formula>$K$364</formula>
      <formula>$K$365</formula>
    </cfRule>
  </conditionalFormatting>
  <conditionalFormatting sqref="L231">
    <cfRule type="cellIs" dxfId="90" priority="97" stopIfTrue="1" operator="notBetween">
      <formula>$L$364</formula>
      <formula>$L$365</formula>
    </cfRule>
  </conditionalFormatting>
  <conditionalFormatting sqref="M231">
    <cfRule type="cellIs" dxfId="89" priority="96" stopIfTrue="1" operator="notBetween">
      <formula>$M$364</formula>
      <formula>$M$365</formula>
    </cfRule>
  </conditionalFormatting>
  <conditionalFormatting sqref="O231">
    <cfRule type="cellIs" dxfId="88" priority="95" stopIfTrue="1" operator="notBetween">
      <formula>$O$364</formula>
      <formula>$O$365</formula>
    </cfRule>
  </conditionalFormatting>
  <conditionalFormatting sqref="P231">
    <cfRule type="cellIs" dxfId="87" priority="94" stopIfTrue="1" operator="notBetween">
      <formula>$P$364</formula>
      <formula>$P$365</formula>
    </cfRule>
  </conditionalFormatting>
  <conditionalFormatting sqref="U231">
    <cfRule type="cellIs" dxfId="86" priority="93" stopIfTrue="1" operator="notBetween">
      <formula>$U$364</formula>
      <formula>$U$365</formula>
    </cfRule>
  </conditionalFormatting>
  <conditionalFormatting sqref="V231">
    <cfRule type="cellIs" dxfId="85" priority="92" stopIfTrue="1" operator="notBetween">
      <formula>$V$364</formula>
      <formula>$V$365</formula>
    </cfRule>
  </conditionalFormatting>
  <conditionalFormatting sqref="W231">
    <cfRule type="cellIs" dxfId="84" priority="91" stopIfTrue="1" operator="notBetween">
      <formula>$W$364</formula>
      <formula>$W$365</formula>
    </cfRule>
  </conditionalFormatting>
  <conditionalFormatting sqref="C231">
    <cfRule type="cellIs" dxfId="83" priority="90" stopIfTrue="1" operator="notBetween">
      <formula>$C$364</formula>
      <formula>$C$365</formula>
    </cfRule>
  </conditionalFormatting>
  <conditionalFormatting sqref="C2:C193">
    <cfRule type="cellIs" dxfId="82" priority="89" stopIfTrue="1" operator="notBetween">
      <formula>$C$364</formula>
      <formula>$C$365</formula>
    </cfRule>
  </conditionalFormatting>
  <conditionalFormatting sqref="H2:H208">
    <cfRule type="cellIs" dxfId="81" priority="88" operator="notBetween">
      <formula>$H$364</formula>
      <formula>$H$365</formula>
    </cfRule>
  </conditionalFormatting>
  <conditionalFormatting sqref="Y2:Y231">
    <cfRule type="cellIs" dxfId="80" priority="87" operator="notBetween">
      <formula>$Y$364</formula>
      <formula>$Y$365</formula>
    </cfRule>
  </conditionalFormatting>
  <conditionalFormatting sqref="AB2:AB231">
    <cfRule type="cellIs" priority="86" operator="notBetween">
      <formula>$AB$364</formula>
      <formula>$AB$365</formula>
    </cfRule>
  </conditionalFormatting>
  <conditionalFormatting sqref="AI2:AI267">
    <cfRule type="cellIs" priority="85" operator="notBetween">
      <formula>$AI$364</formula>
      <formula>$AI$365</formula>
    </cfRule>
  </conditionalFormatting>
  <conditionalFormatting sqref="N2:N231">
    <cfRule type="cellIs" priority="84" operator="notBetween">
      <formula>$N$364</formula>
      <formula>$N$365</formula>
    </cfRule>
  </conditionalFormatting>
  <conditionalFormatting sqref="C2:C229">
    <cfRule type="cellIs" dxfId="79" priority="83" stopIfTrue="1" operator="notBetween">
      <formula>$C$364</formula>
      <formula>$C$365</formula>
    </cfRule>
  </conditionalFormatting>
  <conditionalFormatting sqref="D2:D229">
    <cfRule type="cellIs" dxfId="78" priority="81" stopIfTrue="1" operator="notBetween">
      <formula>$D$364</formula>
      <formula>$D$365</formula>
    </cfRule>
    <cfRule type="cellIs" dxfId="77" priority="82" stopIfTrue="1" operator="notBetween">
      <formula>$C$364</formula>
      <formula>$C$365</formula>
    </cfRule>
  </conditionalFormatting>
  <conditionalFormatting sqref="E2:E229">
    <cfRule type="cellIs" dxfId="76" priority="80" stopIfTrue="1" operator="notBetween">
      <formula>$E$364</formula>
      <formula>$E$365</formula>
    </cfRule>
  </conditionalFormatting>
  <conditionalFormatting sqref="F2:F229">
    <cfRule type="cellIs" dxfId="75" priority="79" stopIfTrue="1" operator="notBetween">
      <formula>$F$364</formula>
      <formula>$F$365</formula>
    </cfRule>
  </conditionalFormatting>
  <conditionalFormatting sqref="G2:G229">
    <cfRule type="cellIs" dxfId="74" priority="78" stopIfTrue="1" operator="notBetween">
      <formula>$G$364</formula>
      <formula>$G$365</formula>
    </cfRule>
  </conditionalFormatting>
  <conditionalFormatting sqref="H2:H229">
    <cfRule type="cellIs" dxfId="73" priority="77" stopIfTrue="1" operator="notBetween">
      <formula>$H$364</formula>
      <formula>$H$365</formula>
    </cfRule>
  </conditionalFormatting>
  <conditionalFormatting sqref="J2:J229">
    <cfRule type="cellIs" dxfId="72" priority="76" stopIfTrue="1" operator="notBetween">
      <formula>$J$364</formula>
      <formula>$J$365</formula>
    </cfRule>
  </conditionalFormatting>
  <conditionalFormatting sqref="K2:K229">
    <cfRule type="cellIs" dxfId="71" priority="75" stopIfTrue="1" operator="notBetween">
      <formula>$K$364</formula>
      <formula>$K$365</formula>
    </cfRule>
  </conditionalFormatting>
  <conditionalFormatting sqref="L2:L229">
    <cfRule type="cellIs" dxfId="70" priority="74" stopIfTrue="1" operator="notBetween">
      <formula>$L$364</formula>
      <formula>$L$365</formula>
    </cfRule>
  </conditionalFormatting>
  <conditionalFormatting sqref="M2:M229">
    <cfRule type="cellIs" dxfId="69" priority="73" stopIfTrue="1" operator="notBetween">
      <formula>$M$364</formula>
      <formula>$M$365</formula>
    </cfRule>
  </conditionalFormatting>
  <conditionalFormatting sqref="N2:N229">
    <cfRule type="cellIs" dxfId="68" priority="72" stopIfTrue="1" operator="notBetween">
      <formula>$N$364</formula>
      <formula>$N$365</formula>
    </cfRule>
  </conditionalFormatting>
  <conditionalFormatting sqref="O2:O229">
    <cfRule type="cellIs" dxfId="67" priority="71" stopIfTrue="1" operator="notBetween">
      <formula>$O$364</formula>
      <formula>$O$365</formula>
    </cfRule>
  </conditionalFormatting>
  <conditionalFormatting sqref="P2:P229">
    <cfRule type="cellIs" dxfId="66" priority="70" stopIfTrue="1" operator="notBetween">
      <formula>$P$364</formula>
      <formula>$P$365</formula>
    </cfRule>
  </conditionalFormatting>
  <conditionalFormatting sqref="U2:U229">
    <cfRule type="cellIs" dxfId="65" priority="69" stopIfTrue="1" operator="notBetween">
      <formula>$U$364</formula>
      <formula>$U$365</formula>
    </cfRule>
  </conditionalFormatting>
  <conditionalFormatting sqref="V2:V229">
    <cfRule type="cellIs" dxfId="64" priority="68" stopIfTrue="1" operator="notBetween">
      <formula>$V$364</formula>
      <formula>$V$365</formula>
    </cfRule>
  </conditionalFormatting>
  <conditionalFormatting sqref="W2:W229">
    <cfRule type="cellIs" dxfId="63" priority="67" stopIfTrue="1" operator="notBetween">
      <formula>$W$364</formula>
      <formula>$W$365</formula>
    </cfRule>
  </conditionalFormatting>
  <conditionalFormatting sqref="H280:H363">
    <cfRule type="cellIs" dxfId="62" priority="66" stopIfTrue="1" operator="notBetween">
      <formula>$H$364</formula>
      <formula>$H$365</formula>
    </cfRule>
  </conditionalFormatting>
  <conditionalFormatting sqref="C378:C386">
    <cfRule type="cellIs" dxfId="61" priority="65" stopIfTrue="1" operator="notBetween">
      <formula>$C$364</formula>
      <formula>$C$365</formula>
    </cfRule>
  </conditionalFormatting>
  <conditionalFormatting sqref="D378:D386">
    <cfRule type="cellIs" dxfId="60" priority="64" stopIfTrue="1" operator="notBetween">
      <formula>$D$364</formula>
      <formula>$D$365</formula>
    </cfRule>
  </conditionalFormatting>
  <conditionalFormatting sqref="E378:E386">
    <cfRule type="cellIs" dxfId="59" priority="63" stopIfTrue="1" operator="notBetween">
      <formula>$E$364</formula>
      <formula>$E$365</formula>
    </cfRule>
  </conditionalFormatting>
  <conditionalFormatting sqref="F378:F386">
    <cfRule type="cellIs" dxfId="58" priority="62" stopIfTrue="1" operator="notBetween">
      <formula>$F$364</formula>
      <formula>$F$365</formula>
    </cfRule>
  </conditionalFormatting>
  <conditionalFormatting sqref="G378:G386">
    <cfRule type="cellIs" dxfId="57" priority="61" stopIfTrue="1" operator="notBetween">
      <formula>$G$364</formula>
      <formula>$G$365</formula>
    </cfRule>
  </conditionalFormatting>
  <conditionalFormatting sqref="H378:H386">
    <cfRule type="cellIs" dxfId="56" priority="60" stopIfTrue="1" operator="notBetween">
      <formula>$H$364</formula>
      <formula>$H$365</formula>
    </cfRule>
  </conditionalFormatting>
  <conditionalFormatting sqref="J378:J386">
    <cfRule type="cellIs" dxfId="55" priority="59" stopIfTrue="1" operator="notBetween">
      <formula>$J$364</formula>
      <formula>$J$365</formula>
    </cfRule>
  </conditionalFormatting>
  <conditionalFormatting sqref="K378:L386">
    <cfRule type="cellIs" dxfId="54" priority="58" stopIfTrue="1" operator="greaterThan">
      <formula>40</formula>
    </cfRule>
  </conditionalFormatting>
  <conditionalFormatting sqref="M378:M386">
    <cfRule type="cellIs" dxfId="53" priority="57" stopIfTrue="1" operator="notBetween">
      <formula>$M$364</formula>
      <formula>$M$365</formula>
    </cfRule>
  </conditionalFormatting>
  <conditionalFormatting sqref="O378:P386">
    <cfRule type="cellIs" dxfId="52" priority="56" stopIfTrue="1" operator="greaterThan">
      <formula>300</formula>
    </cfRule>
  </conditionalFormatting>
  <conditionalFormatting sqref="Q378:Q386">
    <cfRule type="cellIs" dxfId="51" priority="55" stopIfTrue="1" operator="notBetween">
      <formula>$Q$364</formula>
      <formula>$Q$365</formula>
    </cfRule>
  </conditionalFormatting>
  <conditionalFormatting sqref="T378:T386">
    <cfRule type="cellIs" dxfId="50" priority="54" stopIfTrue="1" operator="greaterThan">
      <formula>3.5</formula>
    </cfRule>
  </conditionalFormatting>
  <conditionalFormatting sqref="V378:V386">
    <cfRule type="cellIs" dxfId="49" priority="53" stopIfTrue="1" operator="notBetween">
      <formula>$V$364</formula>
      <formula>$V$365</formula>
    </cfRule>
  </conditionalFormatting>
  <conditionalFormatting sqref="W378:W386">
    <cfRule type="cellIs" dxfId="48" priority="52" stopIfTrue="1" operator="notBetween">
      <formula>$W$364</formula>
      <formula>$W$365</formula>
    </cfRule>
  </conditionalFormatting>
  <conditionalFormatting sqref="X378:X386">
    <cfRule type="cellIs" dxfId="47" priority="51" stopIfTrue="1" operator="notBetween">
      <formula>$X$364</formula>
      <formula>$X$365</formula>
    </cfRule>
  </conditionalFormatting>
  <conditionalFormatting sqref="Z378:Z386">
    <cfRule type="cellIs" dxfId="46" priority="50" stopIfTrue="1" operator="notBetween">
      <formula>$Z$364</formula>
      <formula>$Z$365</formula>
    </cfRule>
  </conditionalFormatting>
  <conditionalFormatting sqref="AA378:AA386">
    <cfRule type="cellIs" dxfId="45" priority="49" stopIfTrue="1" operator="greaterThan">
      <formula>8</formula>
    </cfRule>
  </conditionalFormatting>
  <conditionalFormatting sqref="AB378:AB386">
    <cfRule type="cellIs" dxfId="44" priority="48" stopIfTrue="1" operator="notBetween">
      <formula>$AB$364</formula>
      <formula>$AB$365</formula>
    </cfRule>
  </conditionalFormatting>
  <conditionalFormatting sqref="AC378:AC386">
    <cfRule type="cellIs" dxfId="43" priority="47" stopIfTrue="1" operator="notBetween">
      <formula>$AC$364</formula>
      <formula>$AC$365</formula>
    </cfRule>
  </conditionalFormatting>
  <conditionalFormatting sqref="AE378:AE386">
    <cfRule type="cellIs" dxfId="42" priority="46" stopIfTrue="1" operator="notBetween">
      <formula>$AE$364</formula>
      <formula>$AE$365</formula>
    </cfRule>
  </conditionalFormatting>
  <conditionalFormatting sqref="AG378:AG386">
    <cfRule type="cellIs" dxfId="41" priority="45" stopIfTrue="1" operator="notBetween">
      <formula>$AG$364</formula>
      <formula>$AG$365</formula>
    </cfRule>
  </conditionalFormatting>
  <conditionalFormatting sqref="AH378:AH386">
    <cfRule type="cellIs" dxfId="40" priority="44" stopIfTrue="1" operator="notBetween">
      <formula>$AH$364</formula>
      <formula>$AH$365</formula>
    </cfRule>
  </conditionalFormatting>
  <conditionalFormatting sqref="AI378:AI386">
    <cfRule type="cellIs" dxfId="39" priority="43" stopIfTrue="1" operator="notBetween">
      <formula>$AI$364</formula>
      <formula>$AI$365</formula>
    </cfRule>
  </conditionalFormatting>
  <conditionalFormatting sqref="AJ378:AJ386">
    <cfRule type="cellIs" dxfId="38" priority="42" stopIfTrue="1" operator="notBetween">
      <formula>$AJ$364</formula>
      <formula>$AJ$365</formula>
    </cfRule>
  </conditionalFormatting>
  <conditionalFormatting sqref="AK378:AK386">
    <cfRule type="cellIs" dxfId="37" priority="41" stopIfTrue="1" operator="lessThan">
      <formula>1</formula>
    </cfRule>
  </conditionalFormatting>
  <conditionalFormatting sqref="AM378:AM386">
    <cfRule type="cellIs" dxfId="36" priority="40" stopIfTrue="1" operator="notBetween">
      <formula>$AM$364</formula>
      <formula>$AM$365</formula>
    </cfRule>
  </conditionalFormatting>
  <conditionalFormatting sqref="AO378:AO386">
    <cfRule type="cellIs" dxfId="35" priority="39" stopIfTrue="1" operator="notBetween">
      <formula>$AO$364</formula>
      <formula>$AO$365</formula>
    </cfRule>
  </conditionalFormatting>
  <conditionalFormatting sqref="AP378:AP386">
    <cfRule type="cellIs" dxfId="34" priority="38" stopIfTrue="1" operator="notBetween">
      <formula>$AP$364</formula>
      <formula>$AP$365</formula>
    </cfRule>
  </conditionalFormatting>
  <conditionalFormatting sqref="AQ378:AQ386 AQ389">
    <cfRule type="cellIs" dxfId="33" priority="37" stopIfTrue="1" operator="greaterThan">
      <formula>10</formula>
    </cfRule>
  </conditionalFormatting>
  <conditionalFormatting sqref="AT378:AT386">
    <cfRule type="cellIs" dxfId="32" priority="36" stopIfTrue="1" operator="notBetween">
      <formula>$AT$364</formula>
      <formula>$AT$365</formula>
    </cfRule>
  </conditionalFormatting>
  <conditionalFormatting sqref="AU378:AU386 AU389">
    <cfRule type="cellIs" dxfId="31" priority="35" stopIfTrue="1" operator="greaterThan">
      <formula>0.55</formula>
    </cfRule>
  </conditionalFormatting>
  <conditionalFormatting sqref="AV378:AV386">
    <cfRule type="cellIs" dxfId="30" priority="34" stopIfTrue="1" operator="notBetween">
      <formula>$AV$364</formula>
      <formula>$AV$365</formula>
    </cfRule>
  </conditionalFormatting>
  <conditionalFormatting sqref="AW378:AW386 AW389">
    <cfRule type="cellIs" dxfId="29" priority="33" stopIfTrue="1" operator="greaterThan">
      <formula>7</formula>
    </cfRule>
  </conditionalFormatting>
  <conditionalFormatting sqref="H351:H363">
    <cfRule type="cellIs" dxfId="28" priority="32" stopIfTrue="1" operator="notBetween">
      <formula>$H$364</formula>
      <formula>$H$365</formula>
    </cfRule>
  </conditionalFormatting>
  <conditionalFormatting sqref="AF389">
    <cfRule type="cellIs" dxfId="27" priority="31" operator="greaterThan">
      <formula>60</formula>
    </cfRule>
  </conditionalFormatting>
  <conditionalFormatting sqref="G389">
    <cfRule type="cellIs" dxfId="26" priority="30" operator="notBetween">
      <formula>$G$364</formula>
      <formula>$G$365</formula>
    </cfRule>
  </conditionalFormatting>
  <conditionalFormatting sqref="J389">
    <cfRule type="cellIs" dxfId="25" priority="29" operator="notBetween">
      <formula>$J$364</formula>
      <formula>$J$365</formula>
    </cfRule>
  </conditionalFormatting>
  <conditionalFormatting sqref="K389">
    <cfRule type="cellIs" dxfId="24" priority="28" operator="notBetween">
      <formula>$K$364</formula>
      <formula>$K$365</formula>
    </cfRule>
  </conditionalFormatting>
  <conditionalFormatting sqref="L389">
    <cfRule type="cellIs" dxfId="23" priority="27" operator="notBetween">
      <formula>$L$364</formula>
      <formula>$L$365</formula>
    </cfRule>
  </conditionalFormatting>
  <conditionalFormatting sqref="M389">
    <cfRule type="cellIs" dxfId="22" priority="26" operator="notBetween">
      <formula>$M$364</formula>
      <formula>$M$365</formula>
    </cfRule>
  </conditionalFormatting>
  <conditionalFormatting sqref="N389">
    <cfRule type="cellIs" dxfId="21" priority="25" operator="notBetween">
      <formula>$N$364</formula>
      <formula>$N$365</formula>
    </cfRule>
  </conditionalFormatting>
  <conditionalFormatting sqref="O389">
    <cfRule type="cellIs" dxfId="20" priority="24" operator="notBetween">
      <formula>$O$364</formula>
      <formula>$O$365</formula>
    </cfRule>
  </conditionalFormatting>
  <conditionalFormatting sqref="P389">
    <cfRule type="cellIs" dxfId="19" priority="23" operator="notBetween">
      <formula>$P$364</formula>
      <formula>$P$365</formula>
    </cfRule>
  </conditionalFormatting>
  <conditionalFormatting sqref="T389">
    <cfRule type="cellIs" dxfId="18" priority="22" operator="notBetween">
      <formula>$T$364</formula>
      <formula>$T$365</formula>
    </cfRule>
  </conditionalFormatting>
  <conditionalFormatting sqref="U389">
    <cfRule type="cellIs" dxfId="17" priority="21" operator="notBetween">
      <formula>$U$364</formula>
      <formula>$U$365</formula>
    </cfRule>
  </conditionalFormatting>
  <conditionalFormatting sqref="V389">
    <cfRule type="cellIs" dxfId="16" priority="20" operator="notBetween">
      <formula>$V$364</formula>
      <formula>$V$365</formula>
    </cfRule>
  </conditionalFormatting>
  <conditionalFormatting sqref="W389">
    <cfRule type="cellIs" dxfId="15" priority="19" operator="notBetween">
      <formula>$W$364</formula>
      <formula>$W$365</formula>
    </cfRule>
  </conditionalFormatting>
  <conditionalFormatting sqref="X389">
    <cfRule type="cellIs" dxfId="14" priority="18" operator="notBetween">
      <formula>$X$364</formula>
      <formula>$X$365</formula>
    </cfRule>
  </conditionalFormatting>
  <conditionalFormatting sqref="Y389">
    <cfRule type="cellIs" dxfId="13" priority="17" operator="notBetween">
      <formula>$Y$364</formula>
      <formula>$Y$365</formula>
    </cfRule>
  </conditionalFormatting>
  <conditionalFormatting sqref="Z389">
    <cfRule type="cellIs" dxfId="12" priority="16" operator="notBetween">
      <formula>$Z$364</formula>
      <formula>$Z$365</formula>
    </cfRule>
  </conditionalFormatting>
  <conditionalFormatting sqref="AA389">
    <cfRule type="cellIs" dxfId="11" priority="15" operator="notBetween">
      <formula>$AA$364</formula>
      <formula>$AA$365</formula>
    </cfRule>
  </conditionalFormatting>
  <conditionalFormatting sqref="AB389">
    <cfRule type="cellIs" dxfId="10" priority="14" operator="notBetween">
      <formula>$AB$364</formula>
      <formula>$AB$365</formula>
    </cfRule>
  </conditionalFormatting>
  <conditionalFormatting sqref="AC389">
    <cfRule type="cellIs" dxfId="9" priority="13" operator="notBetween">
      <formula>$AC$364</formula>
      <formula>$AC$365</formula>
    </cfRule>
  </conditionalFormatting>
  <conditionalFormatting sqref="AE389">
    <cfRule type="cellIs" dxfId="8" priority="12" operator="notBetween">
      <formula>$AE$364</formula>
      <formula>$AE$365</formula>
    </cfRule>
  </conditionalFormatting>
  <conditionalFormatting sqref="AF389">
    <cfRule type="cellIs" dxfId="7" priority="11" operator="notBetween">
      <formula>$AF$364</formula>
      <formula>$AF$365</formula>
    </cfRule>
  </conditionalFormatting>
  <conditionalFormatting sqref="AG389">
    <cfRule type="cellIs" dxfId="6" priority="10" operator="notBetween">
      <formula>$AG$364</formula>
      <formula>$AG$365</formula>
    </cfRule>
  </conditionalFormatting>
  <conditionalFormatting sqref="AH389">
    <cfRule type="cellIs" dxfId="5" priority="9" operator="notBetween">
      <formula>$AH$364</formula>
      <formula>$AH$365</formula>
    </cfRule>
  </conditionalFormatting>
  <conditionalFormatting sqref="AI389">
    <cfRule type="cellIs" dxfId="4" priority="8" operator="notBetween">
      <formula>$AI$364</formula>
      <formula>$AI$365</formula>
    </cfRule>
  </conditionalFormatting>
  <conditionalFormatting sqref="AJ389">
    <cfRule type="cellIs" dxfId="3" priority="7" operator="notBetween">
      <formula>$AJ$364</formula>
      <formula>$AJ$365</formula>
    </cfRule>
  </conditionalFormatting>
  <conditionalFormatting sqref="D389">
    <cfRule type="cellIs" dxfId="2" priority="6" operator="notBetween">
      <formula>$D$364</formula>
      <formula>$D$365</formula>
    </cfRule>
  </conditionalFormatting>
  <conditionalFormatting sqref="E389">
    <cfRule type="cellIs" dxfId="1" priority="5" operator="notBetween">
      <formula>$E$364</formula>
      <formula>$E$365</formula>
    </cfRule>
  </conditionalFormatting>
  <conditionalFormatting sqref="AB389">
    <cfRule type="cellIs" priority="4" operator="notBetween">
      <formula>$AB$364</formula>
      <formula>$AB$365</formula>
    </cfRule>
  </conditionalFormatting>
  <conditionalFormatting sqref="AI389">
    <cfRule type="cellIs" priority="3" operator="notBetween">
      <formula>$AI$364</formula>
      <formula>$AI$365</formula>
    </cfRule>
  </conditionalFormatting>
  <conditionalFormatting sqref="N389">
    <cfRule type="cellIs" priority="2" operator="notBetween">
      <formula>$N$364</formula>
      <formula>$N$365</formula>
    </cfRule>
  </conditionalFormatting>
  <conditionalFormatting sqref="AV2:AV262">
    <cfRule type="cellIs" dxfId="0" priority="1" operator="notBetween">
      <formula>$AV$351</formula>
      <formula>$AV$352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hhp0618</dc:creator>
  <cp:lastModifiedBy>Chen Ting Cheng</cp:lastModifiedBy>
  <dcterms:created xsi:type="dcterms:W3CDTF">2023-05-01T05:33:56Z</dcterms:created>
  <dcterms:modified xsi:type="dcterms:W3CDTF">2023-05-01T11:34:25Z</dcterms:modified>
</cp:coreProperties>
</file>