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1crc01\Dropbox (ATL FRB)\solveig\"/>
    </mc:Choice>
  </mc:AlternateContent>
  <bookViews>
    <workbookView xWindow="0" yWindow="0" windowWidth="23040" windowHeight="9192" activeTab="1"/>
  </bookViews>
  <sheets>
    <sheet name="CovidMortality" sheetId="2" r:id="rId1"/>
    <sheet name="conditional life expectanc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1" i="1" l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O78" i="1" s="1"/>
  <c r="Q78" i="1" s="1"/>
  <c r="L77" i="1"/>
  <c r="L76" i="1"/>
  <c r="L75" i="1"/>
  <c r="L74" i="1"/>
  <c r="L73" i="1"/>
  <c r="L72" i="1"/>
  <c r="L71" i="1"/>
  <c r="L70" i="1"/>
  <c r="O70" i="1" s="1"/>
  <c r="Q70" i="1" s="1"/>
  <c r="L69" i="1"/>
  <c r="L68" i="1"/>
  <c r="L67" i="1"/>
  <c r="L66" i="1"/>
  <c r="L65" i="1"/>
  <c r="L64" i="1"/>
  <c r="L63" i="1"/>
  <c r="L62" i="1"/>
  <c r="O62" i="1" s="1"/>
  <c r="Q62" i="1" s="1"/>
  <c r="L61" i="1"/>
  <c r="L60" i="1"/>
  <c r="L59" i="1"/>
  <c r="L58" i="1"/>
  <c r="L57" i="1"/>
  <c r="L56" i="1"/>
  <c r="L55" i="1"/>
  <c r="L54" i="1"/>
  <c r="O54" i="1" s="1"/>
  <c r="Q54" i="1" s="1"/>
  <c r="L53" i="1"/>
  <c r="L52" i="1"/>
  <c r="L51" i="1"/>
  <c r="L50" i="1"/>
  <c r="L49" i="1"/>
  <c r="L48" i="1"/>
  <c r="L47" i="1"/>
  <c r="L46" i="1"/>
  <c r="O46" i="1" s="1"/>
  <c r="Q46" i="1" s="1"/>
  <c r="L45" i="1"/>
  <c r="L44" i="1"/>
  <c r="L43" i="1"/>
  <c r="L42" i="1"/>
  <c r="L41" i="1"/>
  <c r="L40" i="1"/>
  <c r="L39" i="1"/>
  <c r="L38" i="1"/>
  <c r="O38" i="1" s="1"/>
  <c r="Q38" i="1" s="1"/>
  <c r="L37" i="1"/>
  <c r="L36" i="1"/>
  <c r="L35" i="1"/>
  <c r="L34" i="1"/>
  <c r="L33" i="1"/>
  <c r="L32" i="1"/>
  <c r="L31" i="1"/>
  <c r="L30" i="1"/>
  <c r="O30" i="1" s="1"/>
  <c r="Q30" i="1" s="1"/>
  <c r="L29" i="1"/>
  <c r="L28" i="1"/>
  <c r="L27" i="1"/>
  <c r="L26" i="1"/>
  <c r="L25" i="1"/>
  <c r="L24" i="1"/>
  <c r="L23" i="1"/>
  <c r="L22" i="1"/>
  <c r="O22" i="1" s="1"/>
  <c r="Q22" i="1" s="1"/>
  <c r="L21" i="1"/>
  <c r="L20" i="1"/>
  <c r="L19" i="1"/>
  <c r="L18" i="1"/>
  <c r="L17" i="1"/>
  <c r="O17" i="1" s="1"/>
  <c r="Q17" i="1" s="1"/>
  <c r="L16" i="1"/>
  <c r="L15" i="1"/>
  <c r="L14" i="1"/>
  <c r="O14" i="1" s="1"/>
  <c r="Q14" i="1" s="1"/>
  <c r="L13" i="1"/>
  <c r="L12" i="1"/>
  <c r="L11" i="1"/>
  <c r="L10" i="1"/>
  <c r="L9" i="1"/>
  <c r="O9" i="1" s="1"/>
  <c r="Q9" i="1" s="1"/>
  <c r="L8" i="1"/>
  <c r="L7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 s="1"/>
  <c r="C128" i="1"/>
  <c r="N92" i="1" l="1"/>
  <c r="O8" i="1"/>
  <c r="Q8" i="1" s="1"/>
  <c r="O16" i="1"/>
  <c r="Q16" i="1" s="1"/>
  <c r="O24" i="1"/>
  <c r="Q24" i="1" s="1"/>
  <c r="O32" i="1"/>
  <c r="Q32" i="1" s="1"/>
  <c r="O40" i="1"/>
  <c r="Q40" i="1" s="1"/>
  <c r="O10" i="1"/>
  <c r="Q10" i="1" s="1"/>
  <c r="O18" i="1"/>
  <c r="Q18" i="1" s="1"/>
  <c r="O76" i="1"/>
  <c r="Q76" i="1" s="1"/>
  <c r="O52" i="1"/>
  <c r="Q52" i="1" s="1"/>
  <c r="O20" i="1"/>
  <c r="Q20" i="1" s="1"/>
  <c r="O12" i="1"/>
  <c r="Q12" i="1" s="1"/>
  <c r="O68" i="1"/>
  <c r="O84" i="1"/>
  <c r="Q84" i="1" s="1"/>
  <c r="O60" i="1"/>
  <c r="O28" i="1"/>
  <c r="Q28" i="1" s="1"/>
  <c r="O36" i="1"/>
  <c r="Q36" i="1" s="1"/>
  <c r="O44" i="1"/>
  <c r="Q44" i="1" s="1"/>
  <c r="O71" i="1"/>
  <c r="Q71" i="1" s="1"/>
  <c r="O48" i="1"/>
  <c r="Q48" i="1" s="1"/>
  <c r="O56" i="1"/>
  <c r="Q56" i="1" s="1"/>
  <c r="O64" i="1"/>
  <c r="Q64" i="1" s="1"/>
  <c r="O72" i="1"/>
  <c r="Q72" i="1" s="1"/>
  <c r="O80" i="1"/>
  <c r="Q80" i="1" s="1"/>
  <c r="O39" i="1"/>
  <c r="Q39" i="1" s="1"/>
  <c r="O63" i="1"/>
  <c r="Q63" i="1" s="1"/>
  <c r="O25" i="1"/>
  <c r="Q25" i="1" s="1"/>
  <c r="O33" i="1"/>
  <c r="Q33" i="1" s="1"/>
  <c r="O41" i="1"/>
  <c r="Q41" i="1" s="1"/>
  <c r="O49" i="1"/>
  <c r="Q49" i="1" s="1"/>
  <c r="O57" i="1"/>
  <c r="Q57" i="1" s="1"/>
  <c r="O65" i="1"/>
  <c r="Q65" i="1" s="1"/>
  <c r="O73" i="1"/>
  <c r="Q73" i="1" s="1"/>
  <c r="O81" i="1"/>
  <c r="Q81" i="1" s="1"/>
  <c r="O31" i="1"/>
  <c r="Q31" i="1" s="1"/>
  <c r="O55" i="1"/>
  <c r="Q55" i="1" s="1"/>
  <c r="O79" i="1"/>
  <c r="Q79" i="1" s="1"/>
  <c r="O26" i="1"/>
  <c r="Q26" i="1" s="1"/>
  <c r="O34" i="1"/>
  <c r="Q34" i="1" s="1"/>
  <c r="O42" i="1"/>
  <c r="Q42" i="1" s="1"/>
  <c r="O50" i="1"/>
  <c r="Q50" i="1" s="1"/>
  <c r="O58" i="1"/>
  <c r="Q58" i="1" s="1"/>
  <c r="O66" i="1"/>
  <c r="Q66" i="1" s="1"/>
  <c r="O74" i="1"/>
  <c r="Q74" i="1" s="1"/>
  <c r="O82" i="1"/>
  <c r="Q82" i="1" s="1"/>
  <c r="O86" i="1"/>
  <c r="Q86" i="1" s="1"/>
  <c r="O15" i="1"/>
  <c r="Q15" i="1" s="1"/>
  <c r="O47" i="1"/>
  <c r="Q47" i="1" s="1"/>
  <c r="O11" i="1"/>
  <c r="Q11" i="1" s="1"/>
  <c r="O19" i="1"/>
  <c r="Q19" i="1" s="1"/>
  <c r="O27" i="1"/>
  <c r="Q27" i="1" s="1"/>
  <c r="O35" i="1"/>
  <c r="Q35" i="1" s="1"/>
  <c r="O43" i="1"/>
  <c r="Q43" i="1" s="1"/>
  <c r="O51" i="1"/>
  <c r="Q51" i="1" s="1"/>
  <c r="O59" i="1"/>
  <c r="Q59" i="1" s="1"/>
  <c r="O67" i="1"/>
  <c r="Q67" i="1" s="1"/>
  <c r="O75" i="1"/>
  <c r="Q75" i="1" s="1"/>
  <c r="O83" i="1"/>
  <c r="Q83" i="1" s="1"/>
  <c r="O23" i="1"/>
  <c r="Q23" i="1" s="1"/>
  <c r="O7" i="1"/>
  <c r="Q7" i="1" s="1"/>
  <c r="O13" i="1"/>
  <c r="Q13" i="1" s="1"/>
  <c r="O21" i="1"/>
  <c r="Q21" i="1" s="1"/>
  <c r="O29" i="1"/>
  <c r="Q29" i="1" s="1"/>
  <c r="O37" i="1"/>
  <c r="Q37" i="1" s="1"/>
  <c r="O45" i="1"/>
  <c r="Q45" i="1" s="1"/>
  <c r="O53" i="1"/>
  <c r="Q53" i="1" s="1"/>
  <c r="O61" i="1"/>
  <c r="Q61" i="1" s="1"/>
  <c r="O69" i="1"/>
  <c r="Q69" i="1" s="1"/>
  <c r="O77" i="1"/>
  <c r="Q77" i="1" s="1"/>
  <c r="Q60" i="1"/>
  <c r="Q68" i="1"/>
  <c r="C85" i="1"/>
  <c r="C86" i="1" s="1"/>
  <c r="C87" i="1" s="1"/>
  <c r="C88" i="1" s="1"/>
  <c r="C89" i="1" s="1"/>
  <c r="C90" i="1" s="1"/>
  <c r="C91" i="1" s="1"/>
  <c r="O91" i="1" s="1"/>
  <c r="Q91" i="1" s="1"/>
  <c r="A84" i="1"/>
  <c r="A83" i="1"/>
  <c r="O90" i="1" l="1"/>
  <c r="Q90" i="1" s="1"/>
  <c r="O88" i="1"/>
  <c r="Q88" i="1" s="1"/>
  <c r="C127" i="1"/>
  <c r="O87" i="1"/>
  <c r="Q87" i="1" s="1"/>
  <c r="O89" i="1"/>
  <c r="Q89" i="1" s="1"/>
  <c r="O85" i="1"/>
  <c r="Q85" i="1" s="1"/>
  <c r="A87" i="1"/>
  <c r="A88" i="1"/>
  <c r="A89" i="1"/>
  <c r="A86" i="1"/>
  <c r="A90" i="1"/>
  <c r="A91" i="1"/>
  <c r="A85" i="1"/>
  <c r="Q92" i="1" l="1"/>
</calcChain>
</file>

<file path=xl/sharedStrings.xml><?xml version="1.0" encoding="utf-8"?>
<sst xmlns="http://schemas.openxmlformats.org/spreadsheetml/2006/main" count="129" uniqueCount="44">
  <si>
    <t>Total pop 75-119</t>
  </si>
  <si>
    <t>80+</t>
  </si>
  <si>
    <t>84+</t>
  </si>
  <si>
    <t>70-79</t>
  </si>
  <si>
    <t>60-69</t>
  </si>
  <si>
    <t>50-59</t>
  </si>
  <si>
    <t>40-49</t>
  </si>
  <si>
    <t>30-39</t>
  </si>
  <si>
    <t>20-29</t>
  </si>
  <si>
    <t>10-19</t>
  </si>
  <si>
    <t>0-9</t>
  </si>
  <si>
    <t>Age Range</t>
  </si>
  <si>
    <t>expectancy</t>
  </si>
  <si>
    <t>lives b</t>
  </si>
  <si>
    <t>probability a</t>
  </si>
  <si>
    <t>Value forgone life years</t>
  </si>
  <si>
    <t>Forgone life years</t>
  </si>
  <si>
    <t>COVID Mortality</t>
  </si>
  <si>
    <t>Life</t>
  </si>
  <si>
    <t>Number of</t>
  </si>
  <si>
    <t>Death</t>
  </si>
  <si>
    <t>Total population at each age</t>
  </si>
  <si>
    <t>age</t>
  </si>
  <si>
    <t>https://www.ssa.gov/oact/STATS/table4c6.html</t>
  </si>
  <si>
    <t>Female</t>
  </si>
  <si>
    <t>Male</t>
  </si>
  <si>
    <t>Exact</t>
  </si>
  <si>
    <t>Probable COVID Mortality</t>
  </si>
  <si>
    <t xml:space="preserve">10-19 years old </t>
  </si>
  <si>
    <t xml:space="preserve">20-29 years old </t>
  </si>
  <si>
    <t xml:space="preserve">30-39 years old </t>
  </si>
  <si>
    <t xml:space="preserve">40-49 years old </t>
  </si>
  <si>
    <t xml:space="preserve">50-59 years old </t>
  </si>
  <si>
    <t xml:space="preserve">60-69 years old </t>
  </si>
  <si>
    <t xml:space="preserve">70-79 years old </t>
  </si>
  <si>
    <t xml:space="preserve">80+ years old </t>
  </si>
  <si>
    <t>Covoid Mortality by age</t>
  </si>
  <si>
    <t>Total loss</t>
  </si>
  <si>
    <t>Probabilty contracting COVID</t>
  </si>
  <si>
    <t>Cost from lost economic activity</t>
  </si>
  <si>
    <t>Total lost qualys</t>
  </si>
  <si>
    <t>Total excess deaths</t>
  </si>
  <si>
    <t>Excess mortality related Hospital congestion? -Guess 5% increase in baseline mortality</t>
  </si>
  <si>
    <t>Imperial no intervetion estimate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</si>
</sst>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164" fontId="0" fillId="0" borderId="0" xfId="1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quotePrefix="1"/>
    <xf numFmtId="10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165" fontId="2" fillId="0" borderId="0" xfId="2" applyNumberFormat="1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3" applyAlignment="1" applyProtection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164" fontId="2" fillId="0" borderId="0" xfId="0" applyNumberFormat="1" applyFont="1" applyAlignment="1">
      <alignment horizontal="left" vertical="center" wrapText="1"/>
    </xf>
    <xf numFmtId="164" fontId="0" fillId="0" borderId="0" xfId="1" applyNumberFormat="1" applyFont="1"/>
    <xf numFmtId="167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vertical="center" wrapText="1"/>
    </xf>
    <xf numFmtId="0" fontId="0" fillId="0" borderId="0" xfId="0" applyAlignment="1">
      <alignment wrapText="1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sa.gov/oact/STATS/table4c6.html" TargetMode="External"/><Relationship Id="rId2" Type="http://schemas.openxmlformats.org/officeDocument/2006/relationships/hyperlink" Target="https://www.ssa.gov/oact/STATS/table4c6.html" TargetMode="External"/><Relationship Id="rId1" Type="http://schemas.openxmlformats.org/officeDocument/2006/relationships/hyperlink" Target="https://www.ssa.gov/oact/STATS/table4c6.html" TargetMode="External"/><Relationship Id="rId4" Type="http://schemas.openxmlformats.org/officeDocument/2006/relationships/hyperlink" Target="https://www.ssa.gov/oact/STATS/table4c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5" sqref="A15"/>
    </sheetView>
  </sheetViews>
  <sheetFormatPr defaultRowHeight="14.4" x14ac:dyDescent="0.3"/>
  <cols>
    <col min="1" max="2" width="16.88671875" customWidth="1"/>
  </cols>
  <sheetData>
    <row r="1" spans="1:2" x14ac:dyDescent="0.3">
      <c r="A1" t="s">
        <v>36</v>
      </c>
    </row>
    <row r="3" spans="1:2" x14ac:dyDescent="0.3">
      <c r="A3" s="10" t="s">
        <v>35</v>
      </c>
      <c r="B3" s="9">
        <v>0.14799999999999999</v>
      </c>
    </row>
    <row r="4" spans="1:2" x14ac:dyDescent="0.3">
      <c r="A4" s="10" t="s">
        <v>34</v>
      </c>
      <c r="B4" s="9">
        <v>0.08</v>
      </c>
    </row>
    <row r="5" spans="1:2" x14ac:dyDescent="0.3">
      <c r="A5" s="10" t="s">
        <v>33</v>
      </c>
      <c r="B5" s="9">
        <v>3.5999999999999997E-2</v>
      </c>
    </row>
    <row r="6" spans="1:2" x14ac:dyDescent="0.3">
      <c r="A6" s="10" t="s">
        <v>32</v>
      </c>
      <c r="B6" s="9">
        <v>1.2999999999999999E-2</v>
      </c>
    </row>
    <row r="7" spans="1:2" x14ac:dyDescent="0.3">
      <c r="A7" s="10" t="s">
        <v>31</v>
      </c>
      <c r="B7" s="9">
        <v>4.0000000000000001E-3</v>
      </c>
    </row>
    <row r="8" spans="1:2" x14ac:dyDescent="0.3">
      <c r="A8" s="10" t="s">
        <v>30</v>
      </c>
      <c r="B8" s="9">
        <v>2E-3</v>
      </c>
    </row>
    <row r="9" spans="1:2" x14ac:dyDescent="0.3">
      <c r="A9" s="10" t="s">
        <v>29</v>
      </c>
      <c r="B9" s="9">
        <v>2E-3</v>
      </c>
    </row>
    <row r="10" spans="1:2" x14ac:dyDescent="0.3">
      <c r="A10" s="10" t="s">
        <v>28</v>
      </c>
      <c r="B10" s="9">
        <v>2E-3</v>
      </c>
    </row>
    <row r="15" spans="1:2" x14ac:dyDescent="0.3">
      <c r="A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tabSelected="1" topLeftCell="H67" workbookViewId="0">
      <selection activeCell="M92" sqref="M92"/>
    </sheetView>
  </sheetViews>
  <sheetFormatPr defaultRowHeight="14.4" x14ac:dyDescent="0.3"/>
  <cols>
    <col min="1" max="1" width="13" customWidth="1"/>
    <col min="2" max="2" width="16.21875" customWidth="1"/>
    <col min="3" max="11" width="13.33203125" customWidth="1"/>
    <col min="13" max="13" width="19.33203125" style="12" customWidth="1"/>
    <col min="14" max="14" width="19.33203125" customWidth="1"/>
    <col min="15" max="15" width="16.6640625" customWidth="1"/>
    <col min="16" max="16" width="12" bestFit="1" customWidth="1"/>
    <col min="17" max="17" width="18.6640625" customWidth="1"/>
    <col min="18" max="18" width="14.88671875" customWidth="1"/>
    <col min="19" max="19" width="14.44140625" customWidth="1"/>
  </cols>
  <sheetData>
    <row r="1" spans="2:19" x14ac:dyDescent="0.3">
      <c r="B1" t="s">
        <v>23</v>
      </c>
      <c r="M1"/>
    </row>
    <row r="2" spans="2:19" x14ac:dyDescent="0.3">
      <c r="L2" t="s">
        <v>27</v>
      </c>
      <c r="M2"/>
    </row>
    <row r="3" spans="2:19" x14ac:dyDescent="0.3">
      <c r="M3" s="22" t="s">
        <v>42</v>
      </c>
    </row>
    <row r="4" spans="2:19" ht="14.4" customHeight="1" x14ac:dyDescent="0.3">
      <c r="B4" s="12" t="s">
        <v>26</v>
      </c>
      <c r="C4" s="12"/>
      <c r="D4" s="14" t="s">
        <v>25</v>
      </c>
      <c r="E4" s="14"/>
      <c r="F4" s="14"/>
      <c r="G4" s="14" t="s">
        <v>24</v>
      </c>
      <c r="H4" s="14"/>
      <c r="I4" s="14"/>
      <c r="J4" t="s">
        <v>23</v>
      </c>
      <c r="M4" s="22"/>
    </row>
    <row r="5" spans="2:19" ht="45" customHeight="1" x14ac:dyDescent="0.3">
      <c r="B5" s="12" t="s">
        <v>22</v>
      </c>
      <c r="C5" s="12" t="s">
        <v>21</v>
      </c>
      <c r="D5" s="12" t="s">
        <v>20</v>
      </c>
      <c r="E5" s="12" t="s">
        <v>19</v>
      </c>
      <c r="F5" s="12" t="s">
        <v>18</v>
      </c>
      <c r="G5" s="12" t="s">
        <v>20</v>
      </c>
      <c r="H5" s="12" t="s">
        <v>19</v>
      </c>
      <c r="I5" s="12" t="s">
        <v>18</v>
      </c>
      <c r="J5" s="12"/>
      <c r="K5" s="12" t="s">
        <v>38</v>
      </c>
      <c r="L5" s="12" t="s">
        <v>17</v>
      </c>
      <c r="M5" s="22"/>
      <c r="N5" s="12" t="s">
        <v>41</v>
      </c>
      <c r="O5" s="12" t="s">
        <v>16</v>
      </c>
      <c r="P5" s="12" t="s">
        <v>15</v>
      </c>
      <c r="Q5" s="12" t="s">
        <v>37</v>
      </c>
      <c r="R5" s="12"/>
      <c r="S5" s="12"/>
    </row>
    <row r="6" spans="2:19" x14ac:dyDescent="0.3">
      <c r="B6" s="12"/>
      <c r="C6" s="12"/>
      <c r="D6" s="13" t="s">
        <v>14</v>
      </c>
      <c r="E6" s="13" t="s">
        <v>13</v>
      </c>
      <c r="F6" s="12" t="s">
        <v>12</v>
      </c>
      <c r="G6" s="13" t="s">
        <v>14</v>
      </c>
      <c r="H6" s="13" t="s">
        <v>13</v>
      </c>
      <c r="I6" s="12" t="s">
        <v>12</v>
      </c>
      <c r="J6" s="12" t="s">
        <v>11</v>
      </c>
      <c r="K6" s="12"/>
      <c r="M6"/>
    </row>
    <row r="7" spans="2:19" x14ac:dyDescent="0.3">
      <c r="B7" s="5">
        <v>0</v>
      </c>
      <c r="C7" s="1">
        <f>(62594/15)*1000</f>
        <v>4172933.3333333335</v>
      </c>
      <c r="D7" s="4">
        <v>6.3639999999999999E-3</v>
      </c>
      <c r="E7" s="6">
        <v>100000</v>
      </c>
      <c r="F7" s="4">
        <v>76.040000000000006</v>
      </c>
      <c r="G7" s="4">
        <v>5.3309999999999998E-3</v>
      </c>
      <c r="H7" s="6">
        <v>100000</v>
      </c>
      <c r="I7" s="4">
        <v>80.989999999999995</v>
      </c>
      <c r="J7" s="3" t="s">
        <v>10</v>
      </c>
      <c r="K7" s="3">
        <v>0.35</v>
      </c>
      <c r="L7" s="4">
        <f>CovidMortality!$B$11</f>
        <v>0</v>
      </c>
      <c r="M7" s="18">
        <f>((D7+G7)/2)*0.05</f>
        <v>2.9237500000000005E-4</v>
      </c>
      <c r="N7" s="21">
        <f>C7*(K7*L7)+C7*M7</f>
        <v>1220.0613833333337</v>
      </c>
      <c r="O7" s="16">
        <f>C7*(K7*L7)*((E7+H7)/2)+C7*M7</f>
        <v>1220.0613833333337</v>
      </c>
      <c r="P7" s="11">
        <v>50000</v>
      </c>
      <c r="Q7" s="17">
        <f t="shared" ref="Q7:Q71" si="0">O7*P7</f>
        <v>61003069.166666679</v>
      </c>
      <c r="S7" s="2"/>
    </row>
    <row r="8" spans="2:19" x14ac:dyDescent="0.3">
      <c r="B8" s="5">
        <v>1</v>
      </c>
      <c r="C8" s="1">
        <f>(62594/15)*1000</f>
        <v>4172933.3333333335</v>
      </c>
      <c r="D8" s="4">
        <v>4.3199999999999998E-4</v>
      </c>
      <c r="E8" s="6">
        <v>99364</v>
      </c>
      <c r="F8" s="4">
        <v>75.52</v>
      </c>
      <c r="G8" s="4">
        <v>3.59E-4</v>
      </c>
      <c r="H8" s="6">
        <v>99467</v>
      </c>
      <c r="I8" s="4">
        <v>80.430000000000007</v>
      </c>
      <c r="J8" s="3" t="s">
        <v>10</v>
      </c>
      <c r="K8" s="3">
        <v>0.35</v>
      </c>
      <c r="L8" s="4">
        <f>CovidMortality!$B$11</f>
        <v>0</v>
      </c>
      <c r="M8" s="18">
        <f t="shared" ref="M8:M71" si="1">((D8+G8)/2)*0.05</f>
        <v>1.9775000000000003E-5</v>
      </c>
      <c r="N8" s="21">
        <f t="shared" ref="N8:N71" si="2">C8*(K8*L8)+C8*M8</f>
        <v>82.51975666666668</v>
      </c>
      <c r="O8" s="16">
        <f>C8*(K8*L8)*((E8+H8)/2)+C8*M8</f>
        <v>82.51975666666668</v>
      </c>
      <c r="P8" s="11">
        <v>50000</v>
      </c>
      <c r="Q8" s="17">
        <f t="shared" si="0"/>
        <v>4125987.833333334</v>
      </c>
      <c r="S8" s="2"/>
    </row>
    <row r="9" spans="2:19" x14ac:dyDescent="0.3">
      <c r="B9" s="5">
        <v>2</v>
      </c>
      <c r="C9" s="1">
        <f>(62594/15)*1000</f>
        <v>4172933.3333333335</v>
      </c>
      <c r="D9" s="4">
        <v>2.8400000000000002E-4</v>
      </c>
      <c r="E9" s="6">
        <v>99321</v>
      </c>
      <c r="F9" s="4">
        <v>74.55</v>
      </c>
      <c r="G9" s="4">
        <v>2.4699999999999999E-4</v>
      </c>
      <c r="H9" s="6">
        <v>99431</v>
      </c>
      <c r="I9" s="4">
        <v>79.459999999999994</v>
      </c>
      <c r="J9" s="3" t="s">
        <v>10</v>
      </c>
      <c r="K9" s="3">
        <v>0.35</v>
      </c>
      <c r="L9" s="4">
        <f>CovidMortality!$B$11</f>
        <v>0</v>
      </c>
      <c r="M9" s="18">
        <f t="shared" si="1"/>
        <v>1.3275000000000001E-5</v>
      </c>
      <c r="N9" s="21">
        <f t="shared" si="2"/>
        <v>55.395690000000002</v>
      </c>
      <c r="O9" s="16">
        <f>C9*(K9*L9)*((E9+H9)/2)+C9*M9</f>
        <v>55.395690000000002</v>
      </c>
      <c r="P9" s="11">
        <v>50000</v>
      </c>
      <c r="Q9" s="17">
        <f t="shared" si="0"/>
        <v>2769784.5</v>
      </c>
      <c r="S9" s="2"/>
    </row>
    <row r="10" spans="2:19" x14ac:dyDescent="0.3">
      <c r="B10" s="5">
        <v>3</v>
      </c>
      <c r="C10" s="1">
        <f>(62594/15)*1000</f>
        <v>4172933.3333333335</v>
      </c>
      <c r="D10" s="4">
        <v>2.34E-4</v>
      </c>
      <c r="E10" s="6">
        <v>99292</v>
      </c>
      <c r="F10" s="4">
        <v>73.58</v>
      </c>
      <c r="G10" s="4">
        <v>1.6899999999999999E-4</v>
      </c>
      <c r="H10" s="6">
        <v>99407</v>
      </c>
      <c r="I10" s="4">
        <v>78.48</v>
      </c>
      <c r="J10" s="3" t="s">
        <v>10</v>
      </c>
      <c r="K10" s="3">
        <v>0.35</v>
      </c>
      <c r="L10" s="4">
        <f>CovidMortality!$B$11</f>
        <v>0</v>
      </c>
      <c r="M10" s="18">
        <f t="shared" si="1"/>
        <v>1.0075000000000001E-5</v>
      </c>
      <c r="N10" s="21">
        <f t="shared" si="2"/>
        <v>42.042303333333336</v>
      </c>
      <c r="O10" s="16">
        <f>C10*(K10*L10)*((E10+H10)/2)+C10*M10</f>
        <v>42.042303333333336</v>
      </c>
      <c r="P10" s="11">
        <v>50000</v>
      </c>
      <c r="Q10" s="17">
        <f t="shared" si="0"/>
        <v>2102115.166666667</v>
      </c>
      <c r="S10" s="2"/>
    </row>
    <row r="11" spans="2:19" x14ac:dyDescent="0.3">
      <c r="B11" s="5">
        <v>4</v>
      </c>
      <c r="C11" s="1">
        <f>(62594/15)*1000</f>
        <v>4172933.3333333335</v>
      </c>
      <c r="D11" s="4">
        <v>1.7000000000000001E-4</v>
      </c>
      <c r="E11" s="6">
        <v>99269</v>
      </c>
      <c r="F11" s="4">
        <v>72.59</v>
      </c>
      <c r="G11" s="4">
        <v>1.55E-4</v>
      </c>
      <c r="H11" s="6">
        <v>99390</v>
      </c>
      <c r="I11" s="4">
        <v>77.489999999999995</v>
      </c>
      <c r="J11" s="3" t="s">
        <v>10</v>
      </c>
      <c r="K11" s="3">
        <v>0.35</v>
      </c>
      <c r="L11" s="4">
        <f>CovidMortality!$B$11</f>
        <v>0</v>
      </c>
      <c r="M11" s="18">
        <f t="shared" si="1"/>
        <v>8.1249999999999993E-6</v>
      </c>
      <c r="N11" s="21">
        <f t="shared" si="2"/>
        <v>33.90508333333333</v>
      </c>
      <c r="O11" s="16">
        <f>C11*(K11*L11)*((E11+H11)/2)+C11*M11</f>
        <v>33.90508333333333</v>
      </c>
      <c r="P11" s="11">
        <v>50000</v>
      </c>
      <c r="Q11" s="17">
        <f t="shared" si="0"/>
        <v>1695254.1666666665</v>
      </c>
      <c r="S11" s="2"/>
    </row>
    <row r="12" spans="2:19" x14ac:dyDescent="0.3">
      <c r="B12" s="5">
        <v>5</v>
      </c>
      <c r="C12" s="1">
        <f>(62594/15)*1000</f>
        <v>4172933.3333333335</v>
      </c>
      <c r="D12" s="4">
        <v>1.5699999999999999E-4</v>
      </c>
      <c r="E12" s="6">
        <v>99252</v>
      </c>
      <c r="F12" s="4">
        <v>71.599999999999994</v>
      </c>
      <c r="G12" s="4">
        <v>1.35E-4</v>
      </c>
      <c r="H12" s="6">
        <v>99375</v>
      </c>
      <c r="I12" s="4">
        <v>76.5</v>
      </c>
      <c r="J12" s="3" t="s">
        <v>10</v>
      </c>
      <c r="K12" s="3">
        <v>0.35</v>
      </c>
      <c r="L12" s="4">
        <f>CovidMortality!$B$11</f>
        <v>0</v>
      </c>
      <c r="M12" s="18">
        <f t="shared" si="1"/>
        <v>7.3000000000000004E-6</v>
      </c>
      <c r="N12" s="21">
        <f t="shared" si="2"/>
        <v>30.462413333333338</v>
      </c>
      <c r="O12" s="16">
        <f>C12*(K12*L12)*((E12+H12)/2)+C12*M12</f>
        <v>30.462413333333338</v>
      </c>
      <c r="P12" s="11">
        <v>50000</v>
      </c>
      <c r="Q12" s="17">
        <f t="shared" si="0"/>
        <v>1523120.666666667</v>
      </c>
      <c r="S12" s="2"/>
    </row>
    <row r="13" spans="2:19" x14ac:dyDescent="0.3">
      <c r="B13" s="5">
        <v>6</v>
      </c>
      <c r="C13" s="1">
        <f>(62594/15)*1000</f>
        <v>4172933.3333333335</v>
      </c>
      <c r="D13" s="4">
        <v>1.47E-4</v>
      </c>
      <c r="E13" s="6">
        <v>99237</v>
      </c>
      <c r="F13" s="4">
        <v>70.62</v>
      </c>
      <c r="G13" s="4">
        <v>1.2E-4</v>
      </c>
      <c r="H13" s="6">
        <v>99361</v>
      </c>
      <c r="I13" s="4">
        <v>75.510000000000005</v>
      </c>
      <c r="J13" s="3" t="s">
        <v>10</v>
      </c>
      <c r="K13" s="3">
        <v>0.35</v>
      </c>
      <c r="L13" s="4">
        <f>CovidMortality!$B$11</f>
        <v>0</v>
      </c>
      <c r="M13" s="18">
        <f t="shared" si="1"/>
        <v>6.6749999999999996E-6</v>
      </c>
      <c r="N13" s="21">
        <f t="shared" si="2"/>
        <v>27.854330000000001</v>
      </c>
      <c r="O13" s="16">
        <f>C13*(K13*L13)*((E13+H13)/2)+C13*M13</f>
        <v>27.854330000000001</v>
      </c>
      <c r="P13" s="11">
        <v>50000</v>
      </c>
      <c r="Q13" s="17">
        <f t="shared" si="0"/>
        <v>1392716.5</v>
      </c>
      <c r="S13" s="2"/>
    </row>
    <row r="14" spans="2:19" x14ac:dyDescent="0.3">
      <c r="B14" s="5">
        <v>7</v>
      </c>
      <c r="C14" s="1">
        <f>(62594/15)*1000</f>
        <v>4172933.3333333335</v>
      </c>
      <c r="D14" s="4">
        <v>1.36E-4</v>
      </c>
      <c r="E14" s="6">
        <v>99222</v>
      </c>
      <c r="F14" s="4">
        <v>69.63</v>
      </c>
      <c r="G14" s="4">
        <v>1.0900000000000001E-4</v>
      </c>
      <c r="H14" s="6">
        <v>99349</v>
      </c>
      <c r="I14" s="4">
        <v>74.52</v>
      </c>
      <c r="J14" s="3" t="s">
        <v>10</v>
      </c>
      <c r="K14" s="3">
        <v>0.35</v>
      </c>
      <c r="L14" s="4">
        <f>CovidMortality!$B$11</f>
        <v>0</v>
      </c>
      <c r="M14" s="18">
        <f t="shared" si="1"/>
        <v>6.1249999999999998E-6</v>
      </c>
      <c r="N14" s="21">
        <f t="shared" si="2"/>
        <v>25.559216666666668</v>
      </c>
      <c r="O14" s="16">
        <f>C14*(K14*L14)*((E14+H14)/2)+C14*M14</f>
        <v>25.559216666666668</v>
      </c>
      <c r="P14" s="11">
        <v>50000</v>
      </c>
      <c r="Q14" s="17">
        <f t="shared" si="0"/>
        <v>1277960.8333333335</v>
      </c>
      <c r="S14" s="2"/>
    </row>
    <row r="15" spans="2:19" x14ac:dyDescent="0.3">
      <c r="B15" s="5">
        <v>8</v>
      </c>
      <c r="C15" s="1">
        <f>(62594/15)*1000</f>
        <v>4172933.3333333335</v>
      </c>
      <c r="D15" s="4">
        <v>1.2E-4</v>
      </c>
      <c r="E15" s="6">
        <v>99209</v>
      </c>
      <c r="F15" s="4">
        <v>68.64</v>
      </c>
      <c r="G15" s="4">
        <v>1E-4</v>
      </c>
      <c r="H15" s="6">
        <v>99338</v>
      </c>
      <c r="I15" s="4">
        <v>73.53</v>
      </c>
      <c r="J15" s="3" t="s">
        <v>10</v>
      </c>
      <c r="K15" s="3">
        <v>0.35</v>
      </c>
      <c r="L15" s="4">
        <f>CovidMortality!$B$11</f>
        <v>0</v>
      </c>
      <c r="M15" s="18">
        <f t="shared" si="1"/>
        <v>5.5000000000000007E-6</v>
      </c>
      <c r="N15" s="21">
        <f t="shared" si="2"/>
        <v>22.951133333333338</v>
      </c>
      <c r="O15" s="16">
        <f>C15*(K15*L15)*((E15+H15)/2)+C15*M15</f>
        <v>22.951133333333338</v>
      </c>
      <c r="P15" s="11">
        <v>50000</v>
      </c>
      <c r="Q15" s="17">
        <f t="shared" si="0"/>
        <v>1147556.666666667</v>
      </c>
      <c r="S15" s="2"/>
    </row>
    <row r="16" spans="2:19" x14ac:dyDescent="0.3">
      <c r="B16" s="5">
        <v>9</v>
      </c>
      <c r="C16" s="1">
        <f>(62594/15)*1000</f>
        <v>4172933.3333333335</v>
      </c>
      <c r="D16" s="4">
        <v>1.01E-4</v>
      </c>
      <c r="E16" s="6">
        <v>99197</v>
      </c>
      <c r="F16" s="4">
        <v>67.64</v>
      </c>
      <c r="G16" s="4">
        <v>9.3999999999999994E-5</v>
      </c>
      <c r="H16" s="6">
        <v>99328</v>
      </c>
      <c r="I16" s="4">
        <v>72.540000000000006</v>
      </c>
      <c r="J16" s="3" t="s">
        <v>10</v>
      </c>
      <c r="K16" s="3">
        <v>0.35</v>
      </c>
      <c r="L16" s="4">
        <f>CovidMortality!$B$11</f>
        <v>0</v>
      </c>
      <c r="M16" s="18">
        <f t="shared" si="1"/>
        <v>4.8749999999999999E-6</v>
      </c>
      <c r="N16" s="21">
        <f t="shared" si="2"/>
        <v>20.343050000000002</v>
      </c>
      <c r="O16" s="16">
        <f>C16*(K16*L16)*((E16+H16)/2)+C16*M16</f>
        <v>20.343050000000002</v>
      </c>
      <c r="P16" s="11">
        <v>50000</v>
      </c>
      <c r="Q16" s="17">
        <f t="shared" si="0"/>
        <v>1017152.5000000001</v>
      </c>
      <c r="S16" s="2"/>
    </row>
    <row r="17" spans="2:19" x14ac:dyDescent="0.3">
      <c r="B17" s="5">
        <v>10</v>
      </c>
      <c r="C17" s="1">
        <f>(62594/15)*1000</f>
        <v>4172933.3333333335</v>
      </c>
      <c r="D17" s="4">
        <v>8.7999999999999998E-5</v>
      </c>
      <c r="E17" s="6">
        <v>99187</v>
      </c>
      <c r="F17" s="4">
        <v>66.650000000000006</v>
      </c>
      <c r="G17" s="4">
        <v>9.2999999999999997E-5</v>
      </c>
      <c r="H17" s="6">
        <v>99319</v>
      </c>
      <c r="I17" s="4">
        <v>71.540000000000006</v>
      </c>
      <c r="J17" s="3" t="s">
        <v>9</v>
      </c>
      <c r="K17" s="3">
        <v>0.35</v>
      </c>
      <c r="L17" s="15">
        <f>CovidMortality!$B$10</f>
        <v>2E-3</v>
      </c>
      <c r="M17" s="18">
        <f t="shared" si="1"/>
        <v>4.5250000000000007E-6</v>
      </c>
      <c r="N17" s="21">
        <f t="shared" si="2"/>
        <v>2939.9358566666665</v>
      </c>
      <c r="O17" s="16">
        <f>C17*(K17*L17)*((F17+I17)/2)+C17*M17</f>
        <v>201849.06258999999</v>
      </c>
      <c r="P17" s="11">
        <v>50000</v>
      </c>
      <c r="Q17" s="17">
        <f t="shared" si="0"/>
        <v>10092453129.5</v>
      </c>
      <c r="S17" s="2"/>
    </row>
    <row r="18" spans="2:19" x14ac:dyDescent="0.3">
      <c r="B18" s="5">
        <v>11</v>
      </c>
      <c r="C18" s="1">
        <f>(62594/15)*1000</f>
        <v>4172933.3333333335</v>
      </c>
      <c r="D18" s="4">
        <v>9.2999999999999997E-5</v>
      </c>
      <c r="E18" s="6">
        <v>99178</v>
      </c>
      <c r="F18" s="4">
        <v>65.66</v>
      </c>
      <c r="G18" s="4">
        <v>9.7999999999999997E-5</v>
      </c>
      <c r="H18" s="6">
        <v>99310</v>
      </c>
      <c r="I18" s="4">
        <v>70.55</v>
      </c>
      <c r="J18" s="3" t="s">
        <v>9</v>
      </c>
      <c r="K18" s="3">
        <v>0.35</v>
      </c>
      <c r="L18" s="15">
        <f>CovidMortality!$B$10</f>
        <v>2E-3</v>
      </c>
      <c r="M18" s="18">
        <f t="shared" si="1"/>
        <v>4.775E-6</v>
      </c>
      <c r="N18" s="21">
        <f t="shared" si="2"/>
        <v>2940.9790899999998</v>
      </c>
      <c r="O18" s="16">
        <f>C18*(K18*L18)*((F18+I18)/2)+C18*M18</f>
        <v>198958.2630233333</v>
      </c>
      <c r="P18" s="11">
        <v>50000</v>
      </c>
      <c r="Q18" s="17">
        <f t="shared" si="0"/>
        <v>9947913151.166666</v>
      </c>
      <c r="S18" s="2"/>
    </row>
    <row r="19" spans="2:19" x14ac:dyDescent="0.3">
      <c r="B19" s="5">
        <v>12</v>
      </c>
      <c r="C19" s="1">
        <f>(62594/15)*1000</f>
        <v>4172933.3333333335</v>
      </c>
      <c r="D19" s="4">
        <v>1.2999999999999999E-4</v>
      </c>
      <c r="E19" s="6">
        <v>99169</v>
      </c>
      <c r="F19" s="4">
        <v>64.66</v>
      </c>
      <c r="G19" s="4">
        <v>1.13E-4</v>
      </c>
      <c r="H19" s="6">
        <v>99300</v>
      </c>
      <c r="I19" s="4">
        <v>69.56</v>
      </c>
      <c r="J19" s="3" t="s">
        <v>9</v>
      </c>
      <c r="K19" s="3">
        <v>0.35</v>
      </c>
      <c r="L19" s="15">
        <f>CovidMortality!$B$10</f>
        <v>2E-3</v>
      </c>
      <c r="M19" s="18">
        <f t="shared" si="1"/>
        <v>6.0750000000000003E-6</v>
      </c>
      <c r="N19" s="21">
        <f t="shared" si="2"/>
        <v>2946.4039033333333</v>
      </c>
      <c r="O19" s="16">
        <f>C19*(K19*L19)*((F19+I19)/2)+C19*M19</f>
        <v>196057.23977000001</v>
      </c>
      <c r="P19" s="11">
        <v>50000</v>
      </c>
      <c r="Q19" s="17">
        <f t="shared" si="0"/>
        <v>9802861988.5</v>
      </c>
      <c r="S19" s="2"/>
    </row>
    <row r="20" spans="2:19" x14ac:dyDescent="0.3">
      <c r="B20" s="5">
        <v>13</v>
      </c>
      <c r="C20" s="1">
        <f>(62594/15)*1000</f>
        <v>4172933.3333333335</v>
      </c>
      <c r="D20" s="4">
        <v>2.0900000000000001E-4</v>
      </c>
      <c r="E20" s="6">
        <v>99156</v>
      </c>
      <c r="F20" s="4">
        <v>63.67</v>
      </c>
      <c r="G20" s="4">
        <v>1.3999999999999999E-4</v>
      </c>
      <c r="H20" s="6">
        <v>99289</v>
      </c>
      <c r="I20" s="4">
        <v>68.56</v>
      </c>
      <c r="J20" s="3" t="s">
        <v>9</v>
      </c>
      <c r="K20" s="3">
        <v>0.35</v>
      </c>
      <c r="L20" s="15">
        <f>CovidMortality!$B$10</f>
        <v>2E-3</v>
      </c>
      <c r="M20" s="18">
        <f t="shared" si="1"/>
        <v>8.7250000000000003E-6</v>
      </c>
      <c r="N20" s="21">
        <f t="shared" si="2"/>
        <v>2957.4621766666664</v>
      </c>
      <c r="O20" s="16">
        <f>C20*(K20*L20)*((F20+I20)/2)+C20*M20</f>
        <v>193161.84997666671</v>
      </c>
      <c r="P20" s="11">
        <v>50000</v>
      </c>
      <c r="Q20" s="17">
        <f t="shared" si="0"/>
        <v>9658092498.8333359</v>
      </c>
      <c r="S20" s="2"/>
    </row>
    <row r="21" spans="2:19" x14ac:dyDescent="0.3">
      <c r="B21" s="5">
        <v>14</v>
      </c>
      <c r="C21" s="1">
        <f>(62594/15)*1000</f>
        <v>4172933.3333333335</v>
      </c>
      <c r="D21" s="4">
        <v>3.2000000000000003E-4</v>
      </c>
      <c r="E21" s="6">
        <v>99135</v>
      </c>
      <c r="F21" s="4">
        <v>62.68</v>
      </c>
      <c r="G21" s="4">
        <v>1.76E-4</v>
      </c>
      <c r="H21" s="6">
        <v>99275</v>
      </c>
      <c r="I21" s="4">
        <v>67.569999999999993</v>
      </c>
      <c r="J21" s="3" t="s">
        <v>9</v>
      </c>
      <c r="K21" s="3">
        <v>0.35</v>
      </c>
      <c r="L21" s="15">
        <f>CovidMortality!$B$10</f>
        <v>2E-3</v>
      </c>
      <c r="M21" s="18">
        <f t="shared" si="1"/>
        <v>1.2400000000000002E-5</v>
      </c>
      <c r="N21" s="21">
        <f t="shared" si="2"/>
        <v>2972.7977066666667</v>
      </c>
      <c r="O21" s="16">
        <f>C21*(K21*L21)*((F21+I21)/2)+C21*M21</f>
        <v>190285.34270666665</v>
      </c>
      <c r="P21" s="11">
        <v>50000</v>
      </c>
      <c r="Q21" s="17">
        <f t="shared" si="0"/>
        <v>9514267135.3333321</v>
      </c>
      <c r="S21" s="2"/>
    </row>
    <row r="22" spans="2:19" x14ac:dyDescent="0.3">
      <c r="B22" s="5">
        <v>15</v>
      </c>
      <c r="C22" s="1">
        <f>(22065/5)*1000</f>
        <v>4413000</v>
      </c>
      <c r="D22" s="4">
        <v>4.4099999999999999E-4</v>
      </c>
      <c r="E22" s="6">
        <v>99103</v>
      </c>
      <c r="F22" s="4">
        <v>61.7</v>
      </c>
      <c r="G22" s="4">
        <v>2.1599999999999999E-4</v>
      </c>
      <c r="H22" s="6">
        <v>99258</v>
      </c>
      <c r="I22" s="4">
        <v>66.58</v>
      </c>
      <c r="J22" s="3" t="s">
        <v>9</v>
      </c>
      <c r="K22" s="3">
        <v>0.35</v>
      </c>
      <c r="L22" s="15">
        <f>CovidMortality!$B$10</f>
        <v>2E-3</v>
      </c>
      <c r="M22" s="18">
        <f t="shared" si="1"/>
        <v>1.6425000000000003E-5</v>
      </c>
      <c r="N22" s="21">
        <f t="shared" si="2"/>
        <v>3161.583525</v>
      </c>
      <c r="O22" s="16">
        <f>C22*(K22*L22)*((F22+I22)/2)+C22*M22</f>
        <v>198207.35752499997</v>
      </c>
      <c r="P22" s="11">
        <v>50000</v>
      </c>
      <c r="Q22" s="17">
        <f t="shared" si="0"/>
        <v>9910367876.2499981</v>
      </c>
      <c r="S22" s="2"/>
    </row>
    <row r="23" spans="2:19" x14ac:dyDescent="0.3">
      <c r="B23" s="5">
        <v>16</v>
      </c>
      <c r="C23" s="1">
        <f>(22065/5)*1000</f>
        <v>4413000</v>
      </c>
      <c r="D23" s="4">
        <v>5.6400000000000005E-4</v>
      </c>
      <c r="E23" s="6">
        <v>99060</v>
      </c>
      <c r="F23" s="4">
        <v>60.73</v>
      </c>
      <c r="G23" s="4">
        <v>2.5900000000000001E-4</v>
      </c>
      <c r="H23" s="6">
        <v>99236</v>
      </c>
      <c r="I23" s="4">
        <v>65.599999999999994</v>
      </c>
      <c r="J23" s="3" t="s">
        <v>9</v>
      </c>
      <c r="K23" s="3">
        <v>0.35</v>
      </c>
      <c r="L23" s="15">
        <f>CovidMortality!$B$10</f>
        <v>2E-3</v>
      </c>
      <c r="M23" s="18">
        <f t="shared" si="1"/>
        <v>2.0575000000000002E-5</v>
      </c>
      <c r="N23" s="21">
        <f t="shared" si="2"/>
        <v>3179.8974749999998</v>
      </c>
      <c r="O23" s="16">
        <f>C23*(K23*L23)*((F23+I23)/2)+C23*M23</f>
        <v>195213.79897499998</v>
      </c>
      <c r="P23" s="11">
        <v>50000</v>
      </c>
      <c r="Q23" s="17">
        <f t="shared" si="0"/>
        <v>9760689948.75</v>
      </c>
      <c r="S23" s="2"/>
    </row>
    <row r="24" spans="2:19" x14ac:dyDescent="0.3">
      <c r="B24" s="5">
        <v>17</v>
      </c>
      <c r="C24" s="1">
        <f>(22065/5)*1000</f>
        <v>4413000</v>
      </c>
      <c r="D24" s="4">
        <v>7.0100000000000002E-4</v>
      </c>
      <c r="E24" s="6">
        <v>99004</v>
      </c>
      <c r="F24" s="4">
        <v>59.76</v>
      </c>
      <c r="G24" s="4">
        <v>3.01E-4</v>
      </c>
      <c r="H24" s="6">
        <v>99211</v>
      </c>
      <c r="I24" s="4">
        <v>64.62</v>
      </c>
      <c r="J24" s="3" t="s">
        <v>9</v>
      </c>
      <c r="K24" s="3">
        <v>0.35</v>
      </c>
      <c r="L24" s="15">
        <f>CovidMortality!$B$10</f>
        <v>2E-3</v>
      </c>
      <c r="M24" s="18">
        <f t="shared" si="1"/>
        <v>2.5050000000000002E-5</v>
      </c>
      <c r="N24" s="21">
        <f t="shared" si="2"/>
        <v>3199.6456499999999</v>
      </c>
      <c r="O24" s="16">
        <f>C24*(K24*L24)*((F24+I24)/2)+C24*M24</f>
        <v>192221.67464999997</v>
      </c>
      <c r="P24" s="11">
        <v>50000</v>
      </c>
      <c r="Q24" s="17">
        <f t="shared" si="0"/>
        <v>9611083732.4999981</v>
      </c>
      <c r="S24" s="2"/>
    </row>
    <row r="25" spans="2:19" x14ac:dyDescent="0.3">
      <c r="B25" s="5">
        <v>18</v>
      </c>
      <c r="C25" s="1">
        <f>(22065/5)*1000</f>
        <v>4413000</v>
      </c>
      <c r="D25" s="4">
        <v>8.5099999999999998E-4</v>
      </c>
      <c r="E25" s="6">
        <v>98934</v>
      </c>
      <c r="F25" s="4">
        <v>58.81</v>
      </c>
      <c r="G25" s="4">
        <v>3.4200000000000002E-4</v>
      </c>
      <c r="H25" s="6">
        <v>99181</v>
      </c>
      <c r="I25" s="4">
        <v>63.63</v>
      </c>
      <c r="J25" s="3" t="s">
        <v>9</v>
      </c>
      <c r="K25" s="3">
        <v>0.35</v>
      </c>
      <c r="L25" s="15">
        <f>CovidMortality!$B$10</f>
        <v>2E-3</v>
      </c>
      <c r="M25" s="18">
        <f t="shared" si="1"/>
        <v>2.9825000000000003E-5</v>
      </c>
      <c r="N25" s="21">
        <f t="shared" si="2"/>
        <v>3220.717725</v>
      </c>
      <c r="O25" s="16">
        <f>C25*(K25*L25)*((F25+I25)/2)+C25*M25</f>
        <v>189246.31972499998</v>
      </c>
      <c r="P25" s="11">
        <v>50000</v>
      </c>
      <c r="Q25" s="17">
        <f t="shared" si="0"/>
        <v>9462315986.2499981</v>
      </c>
      <c r="S25" s="2"/>
    </row>
    <row r="26" spans="2:19" x14ac:dyDescent="0.3">
      <c r="B26" s="5">
        <v>19</v>
      </c>
      <c r="C26" s="1">
        <f>(22065/5)*1000</f>
        <v>4413000</v>
      </c>
      <c r="D26" s="4">
        <v>1.0070000000000001E-3</v>
      </c>
      <c r="E26" s="6">
        <v>98850</v>
      </c>
      <c r="F26" s="4">
        <v>57.86</v>
      </c>
      <c r="G26" s="4">
        <v>3.8099999999999999E-4</v>
      </c>
      <c r="H26" s="6">
        <v>99147</v>
      </c>
      <c r="I26" s="4">
        <v>62.66</v>
      </c>
      <c r="J26" s="3" t="s">
        <v>9</v>
      </c>
      <c r="K26" s="3">
        <v>0.35</v>
      </c>
      <c r="L26" s="15">
        <f>CovidMortality!$B$10</f>
        <v>2E-3</v>
      </c>
      <c r="M26" s="18">
        <f t="shared" si="1"/>
        <v>3.4700000000000003E-5</v>
      </c>
      <c r="N26" s="21">
        <f t="shared" si="2"/>
        <v>3242.2311</v>
      </c>
      <c r="O26" s="16">
        <f>C26*(K26*L26)*((F26+I26)/2)+C26*M26</f>
        <v>186302.2971</v>
      </c>
      <c r="P26" s="11">
        <v>50000</v>
      </c>
      <c r="Q26" s="17">
        <f t="shared" si="0"/>
        <v>9315114855</v>
      </c>
      <c r="S26" s="2"/>
    </row>
    <row r="27" spans="2:19" x14ac:dyDescent="0.3">
      <c r="B27" s="5">
        <v>20</v>
      </c>
      <c r="C27" s="1">
        <f>(22289/5)*1000</f>
        <v>4457800</v>
      </c>
      <c r="D27" s="4">
        <v>1.173E-3</v>
      </c>
      <c r="E27" s="6">
        <v>98751</v>
      </c>
      <c r="F27" s="4">
        <v>56.91</v>
      </c>
      <c r="G27" s="4">
        <v>4.2299999999999998E-4</v>
      </c>
      <c r="H27" s="6">
        <v>99109</v>
      </c>
      <c r="I27" s="4">
        <v>61.68</v>
      </c>
      <c r="J27" s="3" t="s">
        <v>8</v>
      </c>
      <c r="K27" s="3">
        <v>0.35</v>
      </c>
      <c r="L27" s="15">
        <f>CovidMortality!$B$9</f>
        <v>2E-3</v>
      </c>
      <c r="M27" s="18">
        <f t="shared" si="1"/>
        <v>3.9900000000000001E-5</v>
      </c>
      <c r="N27" s="21">
        <f t="shared" si="2"/>
        <v>3298.3262199999999</v>
      </c>
      <c r="O27" s="16">
        <f>C27*(K27*L27)*((F27+I27)/2)+C27*M27</f>
        <v>185205.54192000002</v>
      </c>
      <c r="P27" s="11">
        <v>50000</v>
      </c>
      <c r="Q27" s="17">
        <f t="shared" si="0"/>
        <v>9260277096</v>
      </c>
      <c r="S27" s="2"/>
    </row>
    <row r="28" spans="2:19" x14ac:dyDescent="0.3">
      <c r="B28" s="5">
        <v>21</v>
      </c>
      <c r="C28" s="1">
        <f>(22289/5)*1000</f>
        <v>4457800</v>
      </c>
      <c r="D28" s="4">
        <v>1.3309999999999999E-3</v>
      </c>
      <c r="E28" s="6">
        <v>98635</v>
      </c>
      <c r="F28" s="4">
        <v>55.98</v>
      </c>
      <c r="G28" s="4">
        <v>4.66E-4</v>
      </c>
      <c r="H28" s="6">
        <v>99067</v>
      </c>
      <c r="I28" s="4">
        <v>60.71</v>
      </c>
      <c r="J28" s="3" t="s">
        <v>8</v>
      </c>
      <c r="K28" s="3">
        <v>0.35</v>
      </c>
      <c r="L28" s="15">
        <f>CovidMortality!$B$9</f>
        <v>2E-3</v>
      </c>
      <c r="M28" s="18">
        <f t="shared" si="1"/>
        <v>4.4925000000000001E-5</v>
      </c>
      <c r="N28" s="21">
        <f t="shared" si="2"/>
        <v>3320.7266650000001</v>
      </c>
      <c r="O28" s="16">
        <f>C28*(K28*L28)*((F28+I28)/2)+C28*M28</f>
        <v>182263.50536499999</v>
      </c>
      <c r="P28" s="11">
        <v>50000</v>
      </c>
      <c r="Q28" s="17">
        <f t="shared" si="0"/>
        <v>9113175268.25</v>
      </c>
      <c r="S28" s="2"/>
    </row>
    <row r="29" spans="2:19" x14ac:dyDescent="0.3">
      <c r="B29" s="5">
        <v>22</v>
      </c>
      <c r="C29" s="1">
        <f>(22289/5)*1000</f>
        <v>4457800</v>
      </c>
      <c r="D29" s="4">
        <v>1.4549999999999999E-3</v>
      </c>
      <c r="E29" s="6">
        <v>98504</v>
      </c>
      <c r="F29" s="4">
        <v>55.05</v>
      </c>
      <c r="G29" s="4">
        <v>5.0500000000000002E-4</v>
      </c>
      <c r="H29" s="6">
        <v>99021</v>
      </c>
      <c r="I29" s="4">
        <v>59.73</v>
      </c>
      <c r="J29" s="3" t="s">
        <v>8</v>
      </c>
      <c r="K29" s="3">
        <v>0.35</v>
      </c>
      <c r="L29" s="15">
        <f>CovidMortality!$B$9</f>
        <v>2E-3</v>
      </c>
      <c r="M29" s="18">
        <f t="shared" si="1"/>
        <v>4.8999999999999998E-5</v>
      </c>
      <c r="N29" s="21">
        <f t="shared" si="2"/>
        <v>3338.8922000000002</v>
      </c>
      <c r="O29" s="16">
        <f>C29*(K29*L29)*((F29+I29)/2)+C29*M29</f>
        <v>179301.63160000002</v>
      </c>
      <c r="P29" s="11">
        <v>50000</v>
      </c>
      <c r="Q29" s="17">
        <f t="shared" si="0"/>
        <v>8965081580.0000019</v>
      </c>
      <c r="S29" s="2"/>
    </row>
    <row r="30" spans="2:19" x14ac:dyDescent="0.3">
      <c r="B30" s="5">
        <v>23</v>
      </c>
      <c r="C30" s="1">
        <f>(22289/5)*1000</f>
        <v>4457800</v>
      </c>
      <c r="D30" s="4">
        <v>1.531E-3</v>
      </c>
      <c r="E30" s="6">
        <v>98360</v>
      </c>
      <c r="F30" s="4">
        <v>54.13</v>
      </c>
      <c r="G30" s="4">
        <v>5.3899999999999998E-4</v>
      </c>
      <c r="H30" s="6">
        <v>98971</v>
      </c>
      <c r="I30" s="4">
        <v>58.76</v>
      </c>
      <c r="J30" s="3" t="s">
        <v>8</v>
      </c>
      <c r="K30" s="3">
        <v>0.35</v>
      </c>
      <c r="L30" s="15">
        <f>CovidMortality!$B$9</f>
        <v>2E-3</v>
      </c>
      <c r="M30" s="18">
        <f t="shared" si="1"/>
        <v>5.1749999999999997E-5</v>
      </c>
      <c r="N30" s="21">
        <f t="shared" si="2"/>
        <v>3351.1511500000001</v>
      </c>
      <c r="O30" s="16">
        <f>C30*(K30*L30)*((F30+I30)/2)+C30*M30</f>
        <v>176365.05585</v>
      </c>
      <c r="P30" s="11">
        <v>50000</v>
      </c>
      <c r="Q30" s="17">
        <f t="shared" si="0"/>
        <v>8818252792.5</v>
      </c>
      <c r="S30" s="2"/>
    </row>
    <row r="31" spans="2:19" x14ac:dyDescent="0.3">
      <c r="B31" s="5">
        <v>24</v>
      </c>
      <c r="C31" s="1">
        <f>(22289/5)*1000</f>
        <v>4457800</v>
      </c>
      <c r="D31" s="4">
        <v>1.572E-3</v>
      </c>
      <c r="E31" s="6">
        <v>98210</v>
      </c>
      <c r="F31" s="4">
        <v>53.22</v>
      </c>
      <c r="G31" s="4">
        <v>5.6800000000000004E-4</v>
      </c>
      <c r="H31" s="6">
        <v>98918</v>
      </c>
      <c r="I31" s="4">
        <v>57.8</v>
      </c>
      <c r="J31" s="3" t="s">
        <v>8</v>
      </c>
      <c r="K31" s="3">
        <v>0.35</v>
      </c>
      <c r="L31" s="15">
        <f>CovidMortality!$B$9</f>
        <v>2E-3</v>
      </c>
      <c r="M31" s="18">
        <f t="shared" si="1"/>
        <v>5.3499999999999999E-5</v>
      </c>
      <c r="N31" s="21">
        <f t="shared" si="2"/>
        <v>3358.9522999999999</v>
      </c>
      <c r="O31" s="16">
        <f>C31*(K31*L31)*((F31+I31)/2)+C31*M31</f>
        <v>173455.22690000001</v>
      </c>
      <c r="P31" s="11">
        <v>50000</v>
      </c>
      <c r="Q31" s="17">
        <f t="shared" si="0"/>
        <v>8672761345</v>
      </c>
      <c r="S31" s="2"/>
    </row>
    <row r="32" spans="2:19" x14ac:dyDescent="0.3">
      <c r="B32" s="5">
        <v>25</v>
      </c>
      <c r="C32" s="1">
        <f>(23554/5)*1000</f>
        <v>4710800</v>
      </c>
      <c r="D32" s="4">
        <v>1.6019999999999999E-3</v>
      </c>
      <c r="E32" s="6">
        <v>98055</v>
      </c>
      <c r="F32" s="4">
        <v>52.3</v>
      </c>
      <c r="G32" s="4">
        <v>5.9800000000000001E-4</v>
      </c>
      <c r="H32" s="6">
        <v>98861</v>
      </c>
      <c r="I32" s="4">
        <v>56.83</v>
      </c>
      <c r="J32" s="3" t="s">
        <v>8</v>
      </c>
      <c r="K32" s="3">
        <v>0.35</v>
      </c>
      <c r="L32" s="15">
        <f>CovidMortality!$B$9</f>
        <v>2E-3</v>
      </c>
      <c r="M32" s="18">
        <f t="shared" si="1"/>
        <v>5.4999999999999995E-5</v>
      </c>
      <c r="N32" s="21">
        <f t="shared" si="2"/>
        <v>3556.654</v>
      </c>
      <c r="O32" s="16">
        <f>C32*(K32*L32)*((F32+I32)/2)+C32*M32</f>
        <v>180190.45540000001</v>
      </c>
      <c r="P32" s="11">
        <v>50000</v>
      </c>
      <c r="Q32" s="17">
        <f t="shared" si="0"/>
        <v>9009522770</v>
      </c>
      <c r="S32" s="2"/>
    </row>
    <row r="33" spans="2:19" x14ac:dyDescent="0.3">
      <c r="B33" s="5">
        <v>26</v>
      </c>
      <c r="C33" s="1">
        <f>(23554/5)*1000</f>
        <v>4710800</v>
      </c>
      <c r="D33" s="4">
        <v>1.635E-3</v>
      </c>
      <c r="E33" s="6">
        <v>97898</v>
      </c>
      <c r="F33" s="4">
        <v>51.38</v>
      </c>
      <c r="G33" s="4">
        <v>6.3000000000000003E-4</v>
      </c>
      <c r="H33" s="6">
        <v>98802</v>
      </c>
      <c r="I33" s="4">
        <v>55.86</v>
      </c>
      <c r="J33" s="3" t="s">
        <v>8</v>
      </c>
      <c r="K33" s="3">
        <v>0.35</v>
      </c>
      <c r="L33" s="15">
        <f>CovidMortality!$B$9</f>
        <v>2E-3</v>
      </c>
      <c r="M33" s="18">
        <f t="shared" si="1"/>
        <v>5.6625000000000008E-5</v>
      </c>
      <c r="N33" s="21">
        <f t="shared" si="2"/>
        <v>3564.3090499999998</v>
      </c>
      <c r="O33" s="16">
        <f>C33*(K33*L33)*((F33+I33)/2)+C33*M33</f>
        <v>177081.91625000004</v>
      </c>
      <c r="P33" s="11">
        <v>50000</v>
      </c>
      <c r="Q33" s="17">
        <f t="shared" si="0"/>
        <v>8854095812.5000019</v>
      </c>
      <c r="S33" s="2"/>
    </row>
    <row r="34" spans="2:19" x14ac:dyDescent="0.3">
      <c r="B34" s="5">
        <v>27</v>
      </c>
      <c r="C34" s="1">
        <f>(23554/5)*1000</f>
        <v>4710800</v>
      </c>
      <c r="D34" s="4">
        <v>1.6689999999999999E-3</v>
      </c>
      <c r="E34" s="6">
        <v>97738</v>
      </c>
      <c r="F34" s="4">
        <v>50.47</v>
      </c>
      <c r="G34" s="4">
        <v>6.6600000000000003E-4</v>
      </c>
      <c r="H34" s="6">
        <v>98740</v>
      </c>
      <c r="I34" s="4">
        <v>54.9</v>
      </c>
      <c r="J34" s="3" t="s">
        <v>8</v>
      </c>
      <c r="K34" s="3">
        <v>0.35</v>
      </c>
      <c r="L34" s="15">
        <f>CovidMortality!$B$9</f>
        <v>2E-3</v>
      </c>
      <c r="M34" s="18">
        <f t="shared" si="1"/>
        <v>5.8374999999999996E-5</v>
      </c>
      <c r="N34" s="21">
        <f t="shared" si="2"/>
        <v>3572.5529499999998</v>
      </c>
      <c r="O34" s="16">
        <f>C34*(K34*L34)*((F34+I34)/2)+C34*M34</f>
        <v>174006.94155000002</v>
      </c>
      <c r="P34" s="11">
        <v>50000</v>
      </c>
      <c r="Q34" s="17">
        <f t="shared" si="0"/>
        <v>8700347077.5</v>
      </c>
      <c r="S34" s="2"/>
    </row>
    <row r="35" spans="2:19" x14ac:dyDescent="0.3">
      <c r="B35" s="5">
        <v>28</v>
      </c>
      <c r="C35" s="1">
        <f>(23554/5)*1000</f>
        <v>4710800</v>
      </c>
      <c r="D35" s="4">
        <v>1.7080000000000001E-3</v>
      </c>
      <c r="E35" s="6">
        <v>97575</v>
      </c>
      <c r="F35" s="4">
        <v>49.55</v>
      </c>
      <c r="G35" s="4">
        <v>7.0699999999999995E-4</v>
      </c>
      <c r="H35" s="6">
        <v>98674</v>
      </c>
      <c r="I35" s="4">
        <v>53.93</v>
      </c>
      <c r="J35" s="3" t="s">
        <v>8</v>
      </c>
      <c r="K35" s="3">
        <v>0.35</v>
      </c>
      <c r="L35" s="15">
        <f>CovidMortality!$B$9</f>
        <v>2E-3</v>
      </c>
      <c r="M35" s="18">
        <f t="shared" si="1"/>
        <v>6.0375000000000004E-5</v>
      </c>
      <c r="N35" s="21">
        <f t="shared" si="2"/>
        <v>3581.9745499999999</v>
      </c>
      <c r="O35" s="16">
        <f>C35*(K35*L35)*((F35+I35)/2)+C35*M35</f>
        <v>170900.16894999996</v>
      </c>
      <c r="P35" s="11">
        <v>50000</v>
      </c>
      <c r="Q35" s="17">
        <f t="shared" si="0"/>
        <v>8545008447.4999981</v>
      </c>
      <c r="S35" s="2"/>
    </row>
    <row r="36" spans="2:19" x14ac:dyDescent="0.3">
      <c r="B36" s="5">
        <v>29</v>
      </c>
      <c r="C36" s="1">
        <f>(23554/5)*1000</f>
        <v>4710800</v>
      </c>
      <c r="D36" s="4">
        <v>1.7520000000000001E-3</v>
      </c>
      <c r="E36" s="6">
        <v>97408</v>
      </c>
      <c r="F36" s="4">
        <v>48.63</v>
      </c>
      <c r="G36" s="4">
        <v>7.5299999999999998E-4</v>
      </c>
      <c r="H36" s="6">
        <v>98605</v>
      </c>
      <c r="I36" s="4">
        <v>52.97</v>
      </c>
      <c r="J36" s="3" t="s">
        <v>8</v>
      </c>
      <c r="K36" s="3">
        <v>0.35</v>
      </c>
      <c r="L36" s="15">
        <f>CovidMortality!$B$9</f>
        <v>2E-3</v>
      </c>
      <c r="M36" s="18">
        <f t="shared" si="1"/>
        <v>6.2625000000000004E-5</v>
      </c>
      <c r="N36" s="21">
        <f t="shared" si="2"/>
        <v>3592.5738499999998</v>
      </c>
      <c r="O36" s="16">
        <f>C36*(K36*L36)*((F36+I36)/2)+C36*M36</f>
        <v>167811.06184999997</v>
      </c>
      <c r="P36" s="11">
        <v>50000</v>
      </c>
      <c r="Q36" s="17">
        <f t="shared" si="0"/>
        <v>8390553092.4999981</v>
      </c>
      <c r="S36" s="2"/>
    </row>
    <row r="37" spans="2:19" x14ac:dyDescent="0.3">
      <c r="B37" s="5">
        <v>30</v>
      </c>
      <c r="C37" s="1">
        <f>(22903/5)*1000</f>
        <v>4580600</v>
      </c>
      <c r="D37" s="4">
        <v>1.794E-3</v>
      </c>
      <c r="E37" s="6">
        <v>97238</v>
      </c>
      <c r="F37" s="4">
        <v>47.72</v>
      </c>
      <c r="G37" s="4">
        <v>8.03E-4</v>
      </c>
      <c r="H37" s="6">
        <v>98530</v>
      </c>
      <c r="I37" s="4">
        <v>52.01</v>
      </c>
      <c r="J37" s="3" t="s">
        <v>7</v>
      </c>
      <c r="K37" s="3">
        <v>0.35</v>
      </c>
      <c r="L37" s="15">
        <f>CovidMortality!$B$8</f>
        <v>2E-3</v>
      </c>
      <c r="M37" s="18">
        <f t="shared" si="1"/>
        <v>6.4925000000000006E-5</v>
      </c>
      <c r="N37" s="21">
        <f t="shared" si="2"/>
        <v>3503.8154549999999</v>
      </c>
      <c r="O37" s="16">
        <f>C37*(K37*L37)*((F37+I37)/2)+C37*M37</f>
        <v>160185.52875499998</v>
      </c>
      <c r="P37" s="11">
        <v>50000</v>
      </c>
      <c r="Q37" s="17">
        <f t="shared" si="0"/>
        <v>8009276437.749999</v>
      </c>
      <c r="S37" s="2"/>
    </row>
    <row r="38" spans="2:19" x14ac:dyDescent="0.3">
      <c r="B38" s="5">
        <v>31</v>
      </c>
      <c r="C38" s="1">
        <f>(22903/5)*1000</f>
        <v>4580600</v>
      </c>
      <c r="D38" s="4">
        <v>1.835E-3</v>
      </c>
      <c r="E38" s="6">
        <v>97063</v>
      </c>
      <c r="F38" s="4">
        <v>46.8</v>
      </c>
      <c r="G38" s="4">
        <v>8.5300000000000003E-4</v>
      </c>
      <c r="H38" s="6">
        <v>98451</v>
      </c>
      <c r="I38" s="4">
        <v>51.05</v>
      </c>
      <c r="J38" s="3" t="s">
        <v>7</v>
      </c>
      <c r="K38" s="3">
        <v>0.35</v>
      </c>
      <c r="L38" s="15">
        <f>CovidMortality!$B$8</f>
        <v>2E-3</v>
      </c>
      <c r="M38" s="18">
        <f t="shared" si="1"/>
        <v>6.7200000000000007E-5</v>
      </c>
      <c r="N38" s="21">
        <f t="shared" si="2"/>
        <v>3514.23632</v>
      </c>
      <c r="O38" s="16">
        <f>C38*(K38*L38)*((F38+I38)/2)+C38*M38</f>
        <v>157181.91482000001</v>
      </c>
      <c r="P38" s="11">
        <v>50000</v>
      </c>
      <c r="Q38" s="17">
        <f t="shared" si="0"/>
        <v>7859095741</v>
      </c>
      <c r="S38" s="2"/>
    </row>
    <row r="39" spans="2:19" x14ac:dyDescent="0.3">
      <c r="B39" s="5">
        <v>32</v>
      </c>
      <c r="C39" s="1">
        <f>(22903/5)*1000</f>
        <v>4580600</v>
      </c>
      <c r="D39" s="4">
        <v>1.8799999999999999E-3</v>
      </c>
      <c r="E39" s="6">
        <v>96885</v>
      </c>
      <c r="F39" s="4">
        <v>45.89</v>
      </c>
      <c r="G39" s="4">
        <v>9.0499999999999999E-4</v>
      </c>
      <c r="H39" s="6">
        <v>98367</v>
      </c>
      <c r="I39" s="4">
        <v>50.09</v>
      </c>
      <c r="J39" s="3" t="s">
        <v>7</v>
      </c>
      <c r="K39" s="3">
        <v>0.35</v>
      </c>
      <c r="L39" s="15">
        <f>CovidMortality!$B$8</f>
        <v>2E-3</v>
      </c>
      <c r="M39" s="18">
        <f t="shared" si="1"/>
        <v>6.9625000000000012E-5</v>
      </c>
      <c r="N39" s="21">
        <f t="shared" si="2"/>
        <v>3525.3442750000004</v>
      </c>
      <c r="O39" s="16">
        <f>C39*(K39*L39)*((F39+I39)/2)+C39*M39</f>
        <v>154195.02007500001</v>
      </c>
      <c r="P39" s="11">
        <v>50000</v>
      </c>
      <c r="Q39" s="17">
        <f t="shared" si="0"/>
        <v>7709751003.75</v>
      </c>
      <c r="S39" s="2"/>
    </row>
    <row r="40" spans="2:19" x14ac:dyDescent="0.3">
      <c r="B40" s="5">
        <v>33</v>
      </c>
      <c r="C40" s="1">
        <f>(22903/5)*1000</f>
        <v>4580600</v>
      </c>
      <c r="D40" s="4">
        <v>1.9300000000000001E-3</v>
      </c>
      <c r="E40" s="6">
        <v>96703</v>
      </c>
      <c r="F40" s="4">
        <v>44.97</v>
      </c>
      <c r="G40" s="4">
        <v>9.5600000000000004E-4</v>
      </c>
      <c r="H40" s="6">
        <v>98278</v>
      </c>
      <c r="I40" s="4">
        <v>49.14</v>
      </c>
      <c r="J40" s="3" t="s">
        <v>7</v>
      </c>
      <c r="K40" s="3">
        <v>0.35</v>
      </c>
      <c r="L40" s="15">
        <f>CovidMortality!$B$8</f>
        <v>2E-3</v>
      </c>
      <c r="M40" s="18">
        <f t="shared" si="1"/>
        <v>7.2150000000000005E-5</v>
      </c>
      <c r="N40" s="21">
        <f t="shared" si="2"/>
        <v>3536.9102900000003</v>
      </c>
      <c r="O40" s="16">
        <f>C40*(K40*L40)*((F40+I40)/2)+C40*M40</f>
        <v>151208.58338999999</v>
      </c>
      <c r="P40" s="11">
        <v>50000</v>
      </c>
      <c r="Q40" s="17">
        <f t="shared" si="0"/>
        <v>7560429169.499999</v>
      </c>
      <c r="S40" s="2"/>
    </row>
    <row r="41" spans="2:19" x14ac:dyDescent="0.3">
      <c r="B41" s="5">
        <v>34</v>
      </c>
      <c r="C41" s="1">
        <f>(22903/5)*1000</f>
        <v>4580600</v>
      </c>
      <c r="D41" s="4">
        <v>1.9859999999999999E-3</v>
      </c>
      <c r="E41" s="6">
        <v>96516</v>
      </c>
      <c r="F41" s="4">
        <v>44.06</v>
      </c>
      <c r="G41" s="4">
        <v>1.0089999999999999E-3</v>
      </c>
      <c r="H41" s="6">
        <v>98184</v>
      </c>
      <c r="I41" s="4">
        <v>48.19</v>
      </c>
      <c r="J41" s="3" t="s">
        <v>7</v>
      </c>
      <c r="K41" s="3">
        <v>0.35</v>
      </c>
      <c r="L41" s="15">
        <f>CovidMortality!$B$8</f>
        <v>2E-3</v>
      </c>
      <c r="M41" s="18">
        <f t="shared" si="1"/>
        <v>7.4875000000000004E-5</v>
      </c>
      <c r="N41" s="21">
        <f t="shared" si="2"/>
        <v>3549.392425</v>
      </c>
      <c r="O41" s="16">
        <f>C41*(K41*L41)*((F41+I41)/2)+C41*M41</f>
        <v>148239.09492500001</v>
      </c>
      <c r="P41" s="11">
        <v>50000</v>
      </c>
      <c r="Q41" s="17">
        <f t="shared" si="0"/>
        <v>7411954746.250001</v>
      </c>
      <c r="S41" s="2"/>
    </row>
    <row r="42" spans="2:19" x14ac:dyDescent="0.3">
      <c r="B42" s="5">
        <v>35</v>
      </c>
      <c r="C42" s="1">
        <f>(22333/5)*1000</f>
        <v>4466600</v>
      </c>
      <c r="D42" s="4">
        <v>2.052E-3</v>
      </c>
      <c r="E42" s="6">
        <v>96325</v>
      </c>
      <c r="F42" s="4">
        <v>43.15</v>
      </c>
      <c r="G42" s="4">
        <v>1.0690000000000001E-3</v>
      </c>
      <c r="H42" s="6">
        <v>98085</v>
      </c>
      <c r="I42" s="4">
        <v>47.23</v>
      </c>
      <c r="J42" s="3" t="s">
        <v>7</v>
      </c>
      <c r="K42" s="3">
        <v>0.35</v>
      </c>
      <c r="L42" s="15">
        <f>CovidMortality!$B$8</f>
        <v>2E-3</v>
      </c>
      <c r="M42" s="18">
        <f t="shared" si="1"/>
        <v>7.8025000000000013E-5</v>
      </c>
      <c r="N42" s="21">
        <f t="shared" si="2"/>
        <v>3475.1264649999998</v>
      </c>
      <c r="O42" s="16">
        <f>C42*(K42*L42)*((F42+I42)/2)+C42*M42</f>
        <v>141640.46426499999</v>
      </c>
      <c r="P42" s="11">
        <v>50000</v>
      </c>
      <c r="Q42" s="17">
        <f t="shared" si="0"/>
        <v>7082023213.249999</v>
      </c>
      <c r="S42" s="2"/>
    </row>
    <row r="43" spans="2:19" x14ac:dyDescent="0.3">
      <c r="B43" s="5">
        <v>36</v>
      </c>
      <c r="C43" s="1">
        <f>(22333/5)*1000</f>
        <v>4466600</v>
      </c>
      <c r="D43" s="4">
        <v>2.1250000000000002E-3</v>
      </c>
      <c r="E43" s="6">
        <v>96127</v>
      </c>
      <c r="F43" s="4">
        <v>42.23</v>
      </c>
      <c r="G43" s="4">
        <v>1.134E-3</v>
      </c>
      <c r="H43" s="6">
        <v>97980</v>
      </c>
      <c r="I43" s="4">
        <v>46.28</v>
      </c>
      <c r="J43" s="3" t="s">
        <v>7</v>
      </c>
      <c r="K43" s="3">
        <v>0.35</v>
      </c>
      <c r="L43" s="15">
        <f>CovidMortality!$B$8</f>
        <v>2E-3</v>
      </c>
      <c r="M43" s="18">
        <f t="shared" si="1"/>
        <v>8.1475000000000015E-5</v>
      </c>
      <c r="N43" s="21">
        <f t="shared" si="2"/>
        <v>3490.536235</v>
      </c>
      <c r="O43" s="16">
        <f>C43*(K43*L43)*((F43+I43)/2)+C43*M43</f>
        <v>138732.48433499999</v>
      </c>
      <c r="P43" s="11">
        <v>50000</v>
      </c>
      <c r="Q43" s="17">
        <f t="shared" si="0"/>
        <v>6936624216.749999</v>
      </c>
      <c r="S43" s="2"/>
    </row>
    <row r="44" spans="2:19" x14ac:dyDescent="0.3">
      <c r="B44" s="5">
        <v>37</v>
      </c>
      <c r="C44" s="1">
        <f>(22333/5)*1000</f>
        <v>4466600</v>
      </c>
      <c r="D44" s="4">
        <v>2.196E-3</v>
      </c>
      <c r="E44" s="6">
        <v>95923</v>
      </c>
      <c r="F44" s="4">
        <v>41.32</v>
      </c>
      <c r="G44" s="4">
        <v>1.199E-3</v>
      </c>
      <c r="H44" s="6">
        <v>97869</v>
      </c>
      <c r="I44" s="4">
        <v>45.34</v>
      </c>
      <c r="J44" s="3" t="s">
        <v>7</v>
      </c>
      <c r="K44" s="3">
        <v>0.35</v>
      </c>
      <c r="L44" s="15">
        <f>CovidMortality!$B$8</f>
        <v>2E-3</v>
      </c>
      <c r="M44" s="18">
        <f t="shared" si="1"/>
        <v>8.4875000000000003E-5</v>
      </c>
      <c r="N44" s="21">
        <f t="shared" si="2"/>
        <v>3505.722675</v>
      </c>
      <c r="O44" s="16">
        <f>C44*(K44*L44)*((F44+I44)/2)+C44*M44</f>
        <v>135855.54727499999</v>
      </c>
      <c r="P44" s="11">
        <v>50000</v>
      </c>
      <c r="Q44" s="17">
        <f t="shared" si="0"/>
        <v>6792777363.749999</v>
      </c>
      <c r="S44" s="2"/>
    </row>
    <row r="45" spans="2:19" x14ac:dyDescent="0.3">
      <c r="B45" s="5">
        <v>38</v>
      </c>
      <c r="C45" s="1">
        <f>(22333/5)*1000</f>
        <v>4466600</v>
      </c>
      <c r="D45" s="4">
        <v>2.264E-3</v>
      </c>
      <c r="E45" s="6">
        <v>95712</v>
      </c>
      <c r="F45" s="4">
        <v>40.409999999999997</v>
      </c>
      <c r="G45" s="4">
        <v>1.263E-3</v>
      </c>
      <c r="H45" s="6">
        <v>97752</v>
      </c>
      <c r="I45" s="4">
        <v>44.39</v>
      </c>
      <c r="J45" s="3" t="s">
        <v>7</v>
      </c>
      <c r="K45" s="3">
        <v>0.35</v>
      </c>
      <c r="L45" s="15">
        <f>CovidMortality!$B$8</f>
        <v>2E-3</v>
      </c>
      <c r="M45" s="18">
        <f t="shared" si="1"/>
        <v>8.8175000000000002E-5</v>
      </c>
      <c r="N45" s="21">
        <f t="shared" si="2"/>
        <v>3520.4624549999999</v>
      </c>
      <c r="O45" s="16">
        <f>C45*(K45*L45)*((F45+I45)/2)+C45*M45</f>
        <v>132962.530455</v>
      </c>
      <c r="P45" s="11">
        <v>50000</v>
      </c>
      <c r="Q45" s="17">
        <f t="shared" si="0"/>
        <v>6648126522.75</v>
      </c>
      <c r="S45" s="2"/>
    </row>
    <row r="46" spans="2:19" x14ac:dyDescent="0.3">
      <c r="B46" s="5">
        <v>39</v>
      </c>
      <c r="C46" s="1">
        <f>(22333/5)*1000</f>
        <v>4466600</v>
      </c>
      <c r="D46" s="4">
        <v>2.3340000000000001E-3</v>
      </c>
      <c r="E46" s="6">
        <v>95495</v>
      </c>
      <c r="F46" s="4">
        <v>39.5</v>
      </c>
      <c r="G46" s="4">
        <v>1.3290000000000001E-3</v>
      </c>
      <c r="H46" s="6">
        <v>97628</v>
      </c>
      <c r="I46" s="4">
        <v>43.45</v>
      </c>
      <c r="J46" s="3" t="s">
        <v>7</v>
      </c>
      <c r="K46" s="3">
        <v>0.35</v>
      </c>
      <c r="L46" s="15">
        <f>CovidMortality!$B$8</f>
        <v>2E-3</v>
      </c>
      <c r="M46" s="18">
        <f t="shared" si="1"/>
        <v>9.1575000000000017E-5</v>
      </c>
      <c r="N46" s="21">
        <f t="shared" si="2"/>
        <v>3535.6488949999998</v>
      </c>
      <c r="O46" s="16">
        <f>C46*(K46*L46)*((F46+I46)/2)+C46*M46</f>
        <v>130085.59339499999</v>
      </c>
      <c r="P46" s="11">
        <v>50000</v>
      </c>
      <c r="Q46" s="17">
        <f t="shared" si="0"/>
        <v>6504279669.749999</v>
      </c>
      <c r="S46" s="2"/>
    </row>
    <row r="47" spans="2:19" x14ac:dyDescent="0.3">
      <c r="B47" s="5">
        <v>40</v>
      </c>
      <c r="C47" s="1">
        <f>(20777/5)*1000</f>
        <v>4155399.9999999995</v>
      </c>
      <c r="D47" s="4">
        <v>2.4199999999999998E-3</v>
      </c>
      <c r="E47" s="6">
        <v>95272</v>
      </c>
      <c r="F47" s="4">
        <v>38.590000000000003</v>
      </c>
      <c r="G47" s="4">
        <v>1.403E-3</v>
      </c>
      <c r="H47" s="6">
        <v>97499</v>
      </c>
      <c r="I47" s="4">
        <v>42.5</v>
      </c>
      <c r="J47" s="3" t="s">
        <v>6</v>
      </c>
      <c r="K47" s="3">
        <v>0.35</v>
      </c>
      <c r="L47" s="15">
        <f>CovidMortality!$B$7</f>
        <v>4.0000000000000001E-3</v>
      </c>
      <c r="M47" s="18">
        <f t="shared" si="1"/>
        <v>9.5575000000000006E-5</v>
      </c>
      <c r="N47" s="21">
        <f t="shared" si="2"/>
        <v>6214.7123549999997</v>
      </c>
      <c r="O47" s="16">
        <f>C47*(K47*L47)*((F47+I47)/2)+C47*M47</f>
        <v>236270.12255499998</v>
      </c>
      <c r="P47" s="11">
        <v>50000</v>
      </c>
      <c r="Q47" s="17">
        <f t="shared" si="0"/>
        <v>11813506127.749998</v>
      </c>
      <c r="S47" s="2"/>
    </row>
    <row r="48" spans="2:19" x14ac:dyDescent="0.3">
      <c r="B48" s="5">
        <v>41</v>
      </c>
      <c r="C48" s="1">
        <f>(20777/5)*1000</f>
        <v>4155399.9999999995</v>
      </c>
      <c r="D48" s="4">
        <v>2.5300000000000001E-3</v>
      </c>
      <c r="E48" s="6">
        <v>95042</v>
      </c>
      <c r="F48" s="4">
        <v>37.69</v>
      </c>
      <c r="G48" s="4">
        <v>1.4909999999999999E-3</v>
      </c>
      <c r="H48" s="6">
        <v>97362</v>
      </c>
      <c r="I48" s="4">
        <v>41.56</v>
      </c>
      <c r="J48" s="3" t="s">
        <v>6</v>
      </c>
      <c r="K48" s="3">
        <v>0.35</v>
      </c>
      <c r="L48" s="15">
        <f>CovidMortality!$B$7</f>
        <v>4.0000000000000001E-3</v>
      </c>
      <c r="M48" s="18">
        <f t="shared" si="1"/>
        <v>1.0052500000000002E-4</v>
      </c>
      <c r="N48" s="21">
        <f t="shared" si="2"/>
        <v>6235.2815849999997</v>
      </c>
      <c r="O48" s="16">
        <f>C48*(K48*L48)*((F48+I48)/2)+C48*M48</f>
        <v>230938.53658499997</v>
      </c>
      <c r="P48" s="11">
        <v>50000</v>
      </c>
      <c r="Q48" s="17">
        <f t="shared" si="0"/>
        <v>11546926829.249998</v>
      </c>
      <c r="S48" s="2"/>
    </row>
    <row r="49" spans="2:19" x14ac:dyDescent="0.3">
      <c r="B49" s="5">
        <v>42</v>
      </c>
      <c r="C49" s="1">
        <f>(20777/5)*1000</f>
        <v>4155399.9999999995</v>
      </c>
      <c r="D49" s="4">
        <v>2.663E-3</v>
      </c>
      <c r="E49" s="6">
        <v>94801</v>
      </c>
      <c r="F49" s="4">
        <v>36.78</v>
      </c>
      <c r="G49" s="4">
        <v>1.5969999999999999E-3</v>
      </c>
      <c r="H49" s="6">
        <v>97217</v>
      </c>
      <c r="I49" s="4">
        <v>40.619999999999997</v>
      </c>
      <c r="J49" s="3" t="s">
        <v>6</v>
      </c>
      <c r="K49" s="3">
        <v>0.35</v>
      </c>
      <c r="L49" s="15">
        <f>CovidMortality!$B$7</f>
        <v>4.0000000000000001E-3</v>
      </c>
      <c r="M49" s="18">
        <f t="shared" si="1"/>
        <v>1.065E-4</v>
      </c>
      <c r="N49" s="21">
        <f t="shared" si="2"/>
        <v>6260.1100999999999</v>
      </c>
      <c r="O49" s="16">
        <f>C49*(K49*L49)*((F49+I49)/2)+C49*M49</f>
        <v>225582.12209999998</v>
      </c>
      <c r="P49" s="11">
        <v>50000</v>
      </c>
      <c r="Q49" s="17">
        <f t="shared" si="0"/>
        <v>11279106104.999998</v>
      </c>
      <c r="S49" s="2"/>
    </row>
    <row r="50" spans="2:19" x14ac:dyDescent="0.3">
      <c r="B50" s="5">
        <v>43</v>
      </c>
      <c r="C50" s="1">
        <f>(20777/5)*1000</f>
        <v>4155399.9999999995</v>
      </c>
      <c r="D50" s="4">
        <v>2.823E-3</v>
      </c>
      <c r="E50" s="6">
        <v>94549</v>
      </c>
      <c r="F50" s="4">
        <v>35.880000000000003</v>
      </c>
      <c r="G50" s="4">
        <v>1.7240000000000001E-3</v>
      </c>
      <c r="H50" s="6">
        <v>97061</v>
      </c>
      <c r="I50" s="4">
        <v>39.69</v>
      </c>
      <c r="J50" s="3" t="s">
        <v>6</v>
      </c>
      <c r="K50" s="3">
        <v>0.35</v>
      </c>
      <c r="L50" s="15">
        <f>CovidMortality!$B$7</f>
        <v>4.0000000000000001E-3</v>
      </c>
      <c r="M50" s="18">
        <f t="shared" si="1"/>
        <v>1.13675E-4</v>
      </c>
      <c r="N50" s="21">
        <f t="shared" si="2"/>
        <v>6289.9250949999996</v>
      </c>
      <c r="O50" s="16">
        <f>C50*(K50*L50)*((F50+I50)/2)+C50*M50</f>
        <v>220288.86969499994</v>
      </c>
      <c r="P50" s="11">
        <v>50000</v>
      </c>
      <c r="Q50" s="17">
        <f t="shared" si="0"/>
        <v>11014443484.749998</v>
      </c>
      <c r="S50" s="2"/>
    </row>
    <row r="51" spans="2:19" x14ac:dyDescent="0.3">
      <c r="B51" s="5">
        <v>44</v>
      </c>
      <c r="C51" s="1">
        <f>(20777/5)*1000</f>
        <v>4155399.9999999995</v>
      </c>
      <c r="D51" s="4">
        <v>3.0130000000000001E-3</v>
      </c>
      <c r="E51" s="6">
        <v>94282</v>
      </c>
      <c r="F51" s="4">
        <v>34.979999999999997</v>
      </c>
      <c r="G51" s="4">
        <v>1.8710000000000001E-3</v>
      </c>
      <c r="H51" s="6">
        <v>96894</v>
      </c>
      <c r="I51" s="4">
        <v>38.76</v>
      </c>
      <c r="J51" s="3" t="s">
        <v>6</v>
      </c>
      <c r="K51" s="3">
        <v>0.35</v>
      </c>
      <c r="L51" s="15">
        <f>CovidMortality!$B$7</f>
        <v>4.0000000000000001E-3</v>
      </c>
      <c r="M51" s="18">
        <f t="shared" si="1"/>
        <v>1.2210000000000001E-4</v>
      </c>
      <c r="N51" s="21">
        <f t="shared" si="2"/>
        <v>6324.9343399999998</v>
      </c>
      <c r="O51" s="16">
        <f>C51*(K51*L51)*((F51+I51)/2)+C51*M51</f>
        <v>215000.81153999997</v>
      </c>
      <c r="P51" s="11">
        <v>50000</v>
      </c>
      <c r="Q51" s="17">
        <f t="shared" si="0"/>
        <v>10750040576.999998</v>
      </c>
      <c r="S51" s="2"/>
    </row>
    <row r="52" spans="2:19" x14ac:dyDescent="0.3">
      <c r="B52" s="5">
        <v>45</v>
      </c>
      <c r="C52" s="1">
        <f>(20766/5)*1000</f>
        <v>4153200</v>
      </c>
      <c r="D52" s="4">
        <v>3.2290000000000001E-3</v>
      </c>
      <c r="E52" s="6">
        <v>93998</v>
      </c>
      <c r="F52" s="4">
        <v>34.08</v>
      </c>
      <c r="G52" s="4">
        <v>2.0330000000000001E-3</v>
      </c>
      <c r="H52" s="6">
        <v>96713</v>
      </c>
      <c r="I52" s="4">
        <v>37.83</v>
      </c>
      <c r="J52" s="3" t="s">
        <v>6</v>
      </c>
      <c r="K52" s="3">
        <v>0.35</v>
      </c>
      <c r="L52" s="15">
        <f>CovidMortality!$B$7</f>
        <v>4.0000000000000001E-3</v>
      </c>
      <c r="M52" s="18">
        <f t="shared" si="1"/>
        <v>1.3155E-4</v>
      </c>
      <c r="N52" s="21">
        <f t="shared" si="2"/>
        <v>6360.8334599999998</v>
      </c>
      <c r="O52" s="16">
        <f>C52*(K52*L52)*((F52+I52)/2)+C52*M52</f>
        <v>209605.98186</v>
      </c>
      <c r="P52" s="11">
        <v>50000</v>
      </c>
      <c r="Q52" s="17">
        <f t="shared" si="0"/>
        <v>10480299093</v>
      </c>
      <c r="S52" s="2"/>
    </row>
    <row r="53" spans="2:19" x14ac:dyDescent="0.3">
      <c r="B53" s="5">
        <v>46</v>
      </c>
      <c r="C53" s="1">
        <f>(20766/5)*1000</f>
        <v>4153200</v>
      </c>
      <c r="D53" s="4">
        <v>3.4789999999999999E-3</v>
      </c>
      <c r="E53" s="6">
        <v>93694</v>
      </c>
      <c r="F53" s="4">
        <v>33.19</v>
      </c>
      <c r="G53" s="4">
        <v>2.212E-3</v>
      </c>
      <c r="H53" s="6">
        <v>96516</v>
      </c>
      <c r="I53" s="4">
        <v>36.9</v>
      </c>
      <c r="J53" s="3" t="s">
        <v>6</v>
      </c>
      <c r="K53" s="3">
        <v>0.35</v>
      </c>
      <c r="L53" s="15">
        <f>CovidMortality!$B$7</f>
        <v>4.0000000000000001E-3</v>
      </c>
      <c r="M53" s="18">
        <f t="shared" si="1"/>
        <v>1.42275E-4</v>
      </c>
      <c r="N53" s="21">
        <f t="shared" si="2"/>
        <v>6405.3765299999995</v>
      </c>
      <c r="O53" s="16">
        <f>C53*(K53*L53)*((F53+I53)/2)+C53*M53</f>
        <v>204359.34813</v>
      </c>
      <c r="P53" s="11">
        <v>50000</v>
      </c>
      <c r="Q53" s="17">
        <f t="shared" si="0"/>
        <v>10217967406.5</v>
      </c>
      <c r="S53" s="2"/>
    </row>
    <row r="54" spans="2:19" x14ac:dyDescent="0.3">
      <c r="B54" s="5">
        <v>47</v>
      </c>
      <c r="C54" s="1">
        <f>(20766/5)*1000</f>
        <v>4153200</v>
      </c>
      <c r="D54" s="4">
        <v>3.7799999999999999E-3</v>
      </c>
      <c r="E54" s="6">
        <v>93369</v>
      </c>
      <c r="F54" s="4">
        <v>32.299999999999997</v>
      </c>
      <c r="G54" s="4">
        <v>2.4169999999999999E-3</v>
      </c>
      <c r="H54" s="6">
        <v>96303</v>
      </c>
      <c r="I54" s="4">
        <v>35.979999999999997</v>
      </c>
      <c r="J54" s="3" t="s">
        <v>6</v>
      </c>
      <c r="K54" s="3">
        <v>0.35</v>
      </c>
      <c r="L54" s="15">
        <f>CovidMortality!$B$7</f>
        <v>4.0000000000000001E-3</v>
      </c>
      <c r="M54" s="18">
        <f t="shared" si="1"/>
        <v>1.5492499999999998E-4</v>
      </c>
      <c r="N54" s="21">
        <f t="shared" si="2"/>
        <v>6457.9145099999996</v>
      </c>
      <c r="O54" s="16">
        <f>C54*(K54*L54)*((F54+I54)/2)+C54*M54</f>
        <v>199149.78170999998</v>
      </c>
      <c r="P54" s="11">
        <v>50000</v>
      </c>
      <c r="Q54" s="17">
        <f t="shared" si="0"/>
        <v>9957489085.5</v>
      </c>
      <c r="S54" s="2"/>
    </row>
    <row r="55" spans="2:19" x14ac:dyDescent="0.3">
      <c r="B55" s="5">
        <v>48</v>
      </c>
      <c r="C55" s="1">
        <f>(20766/5)*1000</f>
        <v>4153200</v>
      </c>
      <c r="D55" s="4">
        <v>4.1399999999999996E-3</v>
      </c>
      <c r="E55" s="6">
        <v>93016</v>
      </c>
      <c r="F55" s="4">
        <v>31.43</v>
      </c>
      <c r="G55" s="4">
        <v>2.6510000000000001E-3</v>
      </c>
      <c r="H55" s="6">
        <v>96070</v>
      </c>
      <c r="I55" s="4">
        <v>35.07</v>
      </c>
      <c r="J55" s="3" t="s">
        <v>6</v>
      </c>
      <c r="K55" s="3">
        <v>0.35</v>
      </c>
      <c r="L55" s="15">
        <f>CovidMortality!$B$7</f>
        <v>4.0000000000000001E-3</v>
      </c>
      <c r="M55" s="18">
        <f t="shared" si="1"/>
        <v>1.6977500000000002E-4</v>
      </c>
      <c r="N55" s="21">
        <f t="shared" si="2"/>
        <v>6519.5895299999993</v>
      </c>
      <c r="O55" s="16">
        <f>C55*(K55*L55)*((F55+I55)/2)+C55*M55</f>
        <v>194036.56952999998</v>
      </c>
      <c r="P55" s="11">
        <v>50000</v>
      </c>
      <c r="Q55" s="17">
        <f t="shared" si="0"/>
        <v>9701828476.4999981</v>
      </c>
      <c r="S55" s="2"/>
    </row>
    <row r="56" spans="2:19" x14ac:dyDescent="0.3">
      <c r="B56" s="5">
        <v>49</v>
      </c>
      <c r="C56" s="1">
        <f>(20766/5)*1000</f>
        <v>4153200</v>
      </c>
      <c r="D56" s="4">
        <v>4.5529999999999998E-3</v>
      </c>
      <c r="E56" s="6">
        <v>92631</v>
      </c>
      <c r="F56" s="4">
        <v>30.55</v>
      </c>
      <c r="G56" s="4">
        <v>2.911E-3</v>
      </c>
      <c r="H56" s="6">
        <v>95815</v>
      </c>
      <c r="I56" s="4">
        <v>34.159999999999997</v>
      </c>
      <c r="J56" s="3" t="s">
        <v>6</v>
      </c>
      <c r="K56" s="3">
        <v>0.35</v>
      </c>
      <c r="L56" s="15">
        <f>CovidMortality!$B$7</f>
        <v>4.0000000000000001E-3</v>
      </c>
      <c r="M56" s="18">
        <f t="shared" si="1"/>
        <v>1.8660000000000001E-4</v>
      </c>
      <c r="N56" s="21">
        <f t="shared" si="2"/>
        <v>6589.4671199999993</v>
      </c>
      <c r="O56" s="16">
        <f>C56*(K56*L56)*((F56+I56)/2)+C56*M56</f>
        <v>188902.48751999997</v>
      </c>
      <c r="P56" s="11">
        <v>50000</v>
      </c>
      <c r="Q56" s="17">
        <f t="shared" si="0"/>
        <v>9445124375.9999981</v>
      </c>
      <c r="S56" s="2"/>
    </row>
    <row r="57" spans="2:19" x14ac:dyDescent="0.3">
      <c r="B57" s="5">
        <v>50</v>
      </c>
      <c r="C57" s="1">
        <f>(20926/5)*1000</f>
        <v>4185200</v>
      </c>
      <c r="D57" s="4">
        <v>5.0070000000000002E-3</v>
      </c>
      <c r="E57" s="6">
        <v>92209</v>
      </c>
      <c r="F57" s="4">
        <v>29.69</v>
      </c>
      <c r="G57" s="4">
        <v>3.1930000000000001E-3</v>
      </c>
      <c r="H57" s="6">
        <v>95536</v>
      </c>
      <c r="I57" s="4">
        <v>33.26</v>
      </c>
      <c r="J57" s="3" t="s">
        <v>5</v>
      </c>
      <c r="K57" s="3">
        <v>0.35</v>
      </c>
      <c r="L57" s="15">
        <f>CovidMortality!$B$6</f>
        <v>1.2999999999999999E-2</v>
      </c>
      <c r="M57" s="18">
        <f t="shared" si="1"/>
        <v>2.0500000000000002E-4</v>
      </c>
      <c r="N57" s="21">
        <f t="shared" si="2"/>
        <v>19900.625999999997</v>
      </c>
      <c r="O57" s="16">
        <f>C57*(K57*L57)*((F57+I57)/2)+C57*M57</f>
        <v>600225.68949999998</v>
      </c>
      <c r="P57" s="11">
        <v>50000</v>
      </c>
      <c r="Q57" s="17">
        <f t="shared" si="0"/>
        <v>30011284475</v>
      </c>
      <c r="S57" s="2"/>
    </row>
    <row r="58" spans="2:19" x14ac:dyDescent="0.3">
      <c r="B58" s="5">
        <v>51</v>
      </c>
      <c r="C58" s="1">
        <f>(20926/5)*1000</f>
        <v>4185200</v>
      </c>
      <c r="D58" s="4">
        <v>5.4929999999999996E-3</v>
      </c>
      <c r="E58" s="6">
        <v>91747</v>
      </c>
      <c r="F58" s="4">
        <v>28.84</v>
      </c>
      <c r="G58" s="4">
        <v>3.4919999999999999E-3</v>
      </c>
      <c r="H58" s="6">
        <v>95231</v>
      </c>
      <c r="I58" s="4">
        <v>32.36</v>
      </c>
      <c r="J58" s="3" t="s">
        <v>5</v>
      </c>
      <c r="K58" s="3">
        <v>0.35</v>
      </c>
      <c r="L58" s="15">
        <f>CovidMortality!$B$6</f>
        <v>1.2999999999999999E-2</v>
      </c>
      <c r="M58" s="18">
        <f t="shared" si="1"/>
        <v>2.24625E-4</v>
      </c>
      <c r="N58" s="21">
        <f t="shared" si="2"/>
        <v>19982.760549999995</v>
      </c>
      <c r="O58" s="16">
        <f>C58*(K58*L58)*((F58+I58)/2)+C58*M58</f>
        <v>583645.49654999992</v>
      </c>
      <c r="P58" s="11">
        <v>50000</v>
      </c>
      <c r="Q58" s="17">
        <f t="shared" si="0"/>
        <v>29182274827.499996</v>
      </c>
      <c r="S58" s="2"/>
    </row>
    <row r="59" spans="2:19" x14ac:dyDescent="0.3">
      <c r="B59" s="5">
        <v>52</v>
      </c>
      <c r="C59" s="1">
        <f>(20926/5)*1000</f>
        <v>4185200</v>
      </c>
      <c r="D59" s="4">
        <v>6.0159999999999996E-3</v>
      </c>
      <c r="E59" s="6">
        <v>91243</v>
      </c>
      <c r="F59" s="4">
        <v>27.99</v>
      </c>
      <c r="G59" s="4">
        <v>3.803E-3</v>
      </c>
      <c r="H59" s="6">
        <v>94899</v>
      </c>
      <c r="I59" s="4">
        <v>31.48</v>
      </c>
      <c r="J59" s="3" t="s">
        <v>5</v>
      </c>
      <c r="K59" s="3">
        <v>0.35</v>
      </c>
      <c r="L59" s="15">
        <f>CovidMortality!$B$6</f>
        <v>1.2999999999999999E-2</v>
      </c>
      <c r="M59" s="18">
        <f t="shared" si="1"/>
        <v>2.4547499999999999E-4</v>
      </c>
      <c r="N59" s="21">
        <f t="shared" si="2"/>
        <v>20070.021969999994</v>
      </c>
      <c r="O59" s="16">
        <f>C59*(K59*L59)*((F59+I59)/2)+C59*M59</f>
        <v>567260.85706999979</v>
      </c>
      <c r="P59" s="11">
        <v>50000</v>
      </c>
      <c r="Q59" s="17">
        <f t="shared" si="0"/>
        <v>28363042853.499989</v>
      </c>
      <c r="S59" s="2"/>
    </row>
    <row r="60" spans="2:19" x14ac:dyDescent="0.3">
      <c r="B60" s="5">
        <v>53</v>
      </c>
      <c r="C60" s="1">
        <f>(20926/5)*1000</f>
        <v>4185200</v>
      </c>
      <c r="D60" s="4">
        <v>6.5750000000000001E-3</v>
      </c>
      <c r="E60" s="6">
        <v>90694</v>
      </c>
      <c r="F60" s="4">
        <v>27.16</v>
      </c>
      <c r="G60" s="4">
        <v>4.1260000000000003E-3</v>
      </c>
      <c r="H60" s="6">
        <v>94538</v>
      </c>
      <c r="I60" s="4">
        <v>30.59</v>
      </c>
      <c r="J60" s="3" t="s">
        <v>5</v>
      </c>
      <c r="K60" s="3">
        <v>0.35</v>
      </c>
      <c r="L60" s="15">
        <f>CovidMortality!$B$6</f>
        <v>1.2999999999999999E-2</v>
      </c>
      <c r="M60" s="18">
        <f t="shared" si="1"/>
        <v>2.6752500000000001E-4</v>
      </c>
      <c r="N60" s="21">
        <f t="shared" si="2"/>
        <v>20162.305629999995</v>
      </c>
      <c r="O60" s="16">
        <f>C60*(K60*L60)*((F60+I60)/2)+C60*M60</f>
        <v>550976.45312999992</v>
      </c>
      <c r="P60" s="11">
        <v>50000</v>
      </c>
      <c r="Q60" s="17">
        <f t="shared" si="0"/>
        <v>27548822656.499996</v>
      </c>
      <c r="S60" s="2"/>
    </row>
    <row r="61" spans="2:19" x14ac:dyDescent="0.3">
      <c r="B61" s="5">
        <v>54</v>
      </c>
      <c r="C61" s="1">
        <f>(20926/5)*1000</f>
        <v>4185200</v>
      </c>
      <c r="D61" s="4">
        <v>7.1700000000000002E-3</v>
      </c>
      <c r="E61" s="6">
        <v>90098</v>
      </c>
      <c r="F61" s="4">
        <v>26.34</v>
      </c>
      <c r="G61" s="4">
        <v>4.4619999999999998E-3</v>
      </c>
      <c r="H61" s="6">
        <v>94148</v>
      </c>
      <c r="I61" s="4">
        <v>29.72</v>
      </c>
      <c r="J61" s="3" t="s">
        <v>5</v>
      </c>
      <c r="K61" s="3">
        <v>0.35</v>
      </c>
      <c r="L61" s="15">
        <f>CovidMortality!$B$6</f>
        <v>1.2999999999999999E-2</v>
      </c>
      <c r="M61" s="18">
        <f t="shared" si="1"/>
        <v>2.9080000000000002E-4</v>
      </c>
      <c r="N61" s="21">
        <f t="shared" si="2"/>
        <v>20259.716159999996</v>
      </c>
      <c r="O61" s="16">
        <f>C61*(K61*L61)*((F61+I61)/2)+C61*M61</f>
        <v>534982.81595999992</v>
      </c>
      <c r="P61" s="11">
        <v>50000</v>
      </c>
      <c r="Q61" s="17">
        <f t="shared" si="0"/>
        <v>26749140797.999996</v>
      </c>
      <c r="S61" s="2"/>
    </row>
    <row r="62" spans="2:19" x14ac:dyDescent="0.3">
      <c r="B62" s="5">
        <v>55</v>
      </c>
      <c r="C62" s="1">
        <f>(22301/5)*1000</f>
        <v>4460200</v>
      </c>
      <c r="D62" s="4">
        <v>7.8050000000000003E-3</v>
      </c>
      <c r="E62" s="6">
        <v>89452</v>
      </c>
      <c r="F62" s="4">
        <v>25.52</v>
      </c>
      <c r="G62" s="4">
        <v>4.829E-3</v>
      </c>
      <c r="H62" s="6">
        <v>93728</v>
      </c>
      <c r="I62" s="4">
        <v>28.85</v>
      </c>
      <c r="J62" s="3" t="s">
        <v>5</v>
      </c>
      <c r="K62" s="3">
        <v>0.35</v>
      </c>
      <c r="L62" s="15">
        <f>CovidMortality!$B$6</f>
        <v>1.2999999999999999E-2</v>
      </c>
      <c r="M62" s="18">
        <f t="shared" si="1"/>
        <v>3.1585000000000001E-4</v>
      </c>
      <c r="N62" s="21">
        <f t="shared" si="2"/>
        <v>21702.664169999996</v>
      </c>
      <c r="O62" s="16">
        <f>C62*(K62*L62)*((F62+I62)/2)+C62*M62</f>
        <v>553098.69751999993</v>
      </c>
      <c r="P62" s="11">
        <v>50000</v>
      </c>
      <c r="Q62" s="17">
        <f t="shared" si="0"/>
        <v>27654934875.999996</v>
      </c>
      <c r="S62" s="2"/>
    </row>
    <row r="63" spans="2:19" x14ac:dyDescent="0.3">
      <c r="B63" s="5">
        <v>56</v>
      </c>
      <c r="C63" s="1">
        <f>(22301/5)*1000</f>
        <v>4460200</v>
      </c>
      <c r="D63" s="4">
        <v>8.4770000000000002E-3</v>
      </c>
      <c r="E63" s="6">
        <v>88754</v>
      </c>
      <c r="F63" s="4">
        <v>24.72</v>
      </c>
      <c r="G63" s="4">
        <v>5.2199999999999998E-3</v>
      </c>
      <c r="H63" s="6">
        <v>93275</v>
      </c>
      <c r="I63" s="4">
        <v>27.99</v>
      </c>
      <c r="J63" s="3" t="s">
        <v>5</v>
      </c>
      <c r="K63" s="3">
        <v>0.35</v>
      </c>
      <c r="L63" s="15">
        <f>CovidMortality!$B$6</f>
        <v>1.2999999999999999E-2</v>
      </c>
      <c r="M63" s="18">
        <f t="shared" si="1"/>
        <v>3.4242500000000004E-4</v>
      </c>
      <c r="N63" s="21">
        <f t="shared" si="2"/>
        <v>21821.193984999998</v>
      </c>
      <c r="O63" s="16">
        <f>C63*(K63*L63)*((F63+I63)/2)+C63*M63</f>
        <v>536373.28203499981</v>
      </c>
      <c r="P63" s="11">
        <v>50000</v>
      </c>
      <c r="Q63" s="17">
        <f t="shared" si="0"/>
        <v>26818664101.749989</v>
      </c>
      <c r="S63" s="2"/>
    </row>
    <row r="64" spans="2:19" x14ac:dyDescent="0.3">
      <c r="B64" s="5">
        <v>57</v>
      </c>
      <c r="C64" s="1">
        <f>(22301/5)*1000</f>
        <v>4460200</v>
      </c>
      <c r="D64" s="4">
        <v>9.1809999999999999E-3</v>
      </c>
      <c r="E64" s="6">
        <v>88001</v>
      </c>
      <c r="F64" s="4">
        <v>23.93</v>
      </c>
      <c r="G64" s="4">
        <v>5.6119999999999998E-3</v>
      </c>
      <c r="H64" s="6">
        <v>92788</v>
      </c>
      <c r="I64" s="4">
        <v>27.13</v>
      </c>
      <c r="J64" s="3" t="s">
        <v>5</v>
      </c>
      <c r="K64" s="3">
        <v>0.35</v>
      </c>
      <c r="L64" s="15">
        <f>CovidMortality!$B$6</f>
        <v>1.2999999999999999E-2</v>
      </c>
      <c r="M64" s="18">
        <f t="shared" si="1"/>
        <v>3.6982500000000006E-4</v>
      </c>
      <c r="N64" s="21">
        <f t="shared" si="2"/>
        <v>21943.403464999996</v>
      </c>
      <c r="O64" s="16">
        <f>C64*(K64*L64)*((F64+I64)/2)+C64*M64</f>
        <v>519753.01576499996</v>
      </c>
      <c r="P64" s="11">
        <v>50000</v>
      </c>
      <c r="Q64" s="17">
        <f t="shared" si="0"/>
        <v>25987650788.249996</v>
      </c>
      <c r="S64" s="2"/>
    </row>
    <row r="65" spans="2:19" x14ac:dyDescent="0.3">
      <c r="B65" s="5">
        <v>58</v>
      </c>
      <c r="C65" s="1">
        <f>(22301/5)*1000</f>
        <v>4460200</v>
      </c>
      <c r="D65" s="4">
        <v>9.9159999999999995E-3</v>
      </c>
      <c r="E65" s="6">
        <v>87193</v>
      </c>
      <c r="F65" s="4">
        <v>23.15</v>
      </c>
      <c r="G65" s="4">
        <v>6.0000000000000001E-3</v>
      </c>
      <c r="H65" s="6">
        <v>92267</v>
      </c>
      <c r="I65" s="4">
        <v>26.28</v>
      </c>
      <c r="J65" s="3" t="s">
        <v>5</v>
      </c>
      <c r="K65" s="3">
        <v>0.35</v>
      </c>
      <c r="L65" s="15">
        <f>CovidMortality!$B$6</f>
        <v>1.2999999999999999E-2</v>
      </c>
      <c r="M65" s="18">
        <f t="shared" si="1"/>
        <v>3.9790000000000002E-4</v>
      </c>
      <c r="N65" s="21">
        <f t="shared" si="2"/>
        <v>22068.623579999996</v>
      </c>
      <c r="O65" s="16">
        <f>C65*(K65*L65)*((F65+I65)/2)+C65*M65</f>
        <v>503338.69922999991</v>
      </c>
      <c r="P65" s="11">
        <v>50000</v>
      </c>
      <c r="Q65" s="17">
        <f t="shared" si="0"/>
        <v>25166934961.499996</v>
      </c>
      <c r="S65" s="2"/>
    </row>
    <row r="66" spans="2:19" x14ac:dyDescent="0.3">
      <c r="B66" s="5">
        <v>59</v>
      </c>
      <c r="C66" s="1">
        <f>(22301/5)*1000</f>
        <v>4460200</v>
      </c>
      <c r="D66" s="4">
        <v>1.0683E-2</v>
      </c>
      <c r="E66" s="6">
        <v>86329</v>
      </c>
      <c r="F66" s="4">
        <v>22.37</v>
      </c>
      <c r="G66" s="4">
        <v>6.3969999999999999E-3</v>
      </c>
      <c r="H66" s="6">
        <v>91714</v>
      </c>
      <c r="I66" s="4">
        <v>25.44</v>
      </c>
      <c r="J66" s="3" t="s">
        <v>5</v>
      </c>
      <c r="K66" s="3">
        <v>0.35</v>
      </c>
      <c r="L66" s="15">
        <f>CovidMortality!$B$6</f>
        <v>1.2999999999999999E-2</v>
      </c>
      <c r="M66" s="18">
        <f t="shared" si="1"/>
        <v>4.2699999999999997E-4</v>
      </c>
      <c r="N66" s="21">
        <f t="shared" si="2"/>
        <v>22198.415399999994</v>
      </c>
      <c r="O66" s="16">
        <f>C66*(K66*L66)*((F66+I66)/2)+C66*M66</f>
        <v>487030.42394999997</v>
      </c>
      <c r="P66" s="11">
        <v>50000</v>
      </c>
      <c r="Q66" s="17">
        <f t="shared" si="0"/>
        <v>24351521197.5</v>
      </c>
      <c r="S66" s="2"/>
    </row>
    <row r="67" spans="2:19" x14ac:dyDescent="0.3">
      <c r="B67" s="5">
        <v>60</v>
      </c>
      <c r="C67" s="1">
        <f>(20919/5)*1000</f>
        <v>4183800</v>
      </c>
      <c r="D67" s="4">
        <v>1.1533E-2</v>
      </c>
      <c r="E67" s="6">
        <v>85407</v>
      </c>
      <c r="F67" s="4">
        <v>21.61</v>
      </c>
      <c r="G67" s="4">
        <v>6.8479999999999999E-3</v>
      </c>
      <c r="H67" s="6">
        <v>91127</v>
      </c>
      <c r="I67" s="4">
        <v>24.6</v>
      </c>
      <c r="J67" s="3" t="s">
        <v>4</v>
      </c>
      <c r="K67" s="3">
        <v>0.35</v>
      </c>
      <c r="L67" s="15">
        <f>CovidMortality!$B$5</f>
        <v>3.5999999999999997E-2</v>
      </c>
      <c r="M67" s="18">
        <f t="shared" si="1"/>
        <v>4.5952500000000007E-4</v>
      </c>
      <c r="N67" s="21">
        <f t="shared" si="2"/>
        <v>54638.44069499999</v>
      </c>
      <c r="O67" s="16">
        <f>C67*(K67*L67)*((F67+I67)/2)+C67*M67</f>
        <v>1219922.9680949999</v>
      </c>
      <c r="P67" s="11">
        <v>50000</v>
      </c>
      <c r="Q67" s="17">
        <f t="shared" si="0"/>
        <v>60996148404.749992</v>
      </c>
      <c r="S67" s="2"/>
    </row>
    <row r="68" spans="2:19" x14ac:dyDescent="0.3">
      <c r="B68" s="5">
        <v>61</v>
      </c>
      <c r="C68" s="1">
        <f>(20919/5)*1000</f>
        <v>4183800</v>
      </c>
      <c r="D68" s="4">
        <v>1.2434000000000001E-2</v>
      </c>
      <c r="E68" s="6">
        <v>84422</v>
      </c>
      <c r="F68" s="4">
        <v>20.85</v>
      </c>
      <c r="G68" s="4">
        <v>7.358E-3</v>
      </c>
      <c r="H68" s="6">
        <v>90503</v>
      </c>
      <c r="I68" s="4">
        <v>23.76</v>
      </c>
      <c r="J68" s="3" t="s">
        <v>4</v>
      </c>
      <c r="K68" s="3">
        <v>0.35</v>
      </c>
      <c r="L68" s="15">
        <f>CovidMortality!$B$5</f>
        <v>3.5999999999999997E-2</v>
      </c>
      <c r="M68" s="18">
        <f t="shared" si="1"/>
        <v>4.9479999999999999E-4</v>
      </c>
      <c r="N68" s="21">
        <f t="shared" si="2"/>
        <v>54786.024239999992</v>
      </c>
      <c r="O68" s="16">
        <f>C68*(K68*L68)*((F68+I68)/2)+C68*M68</f>
        <v>1177897.8476399998</v>
      </c>
      <c r="P68" s="11">
        <v>50000</v>
      </c>
      <c r="Q68" s="17">
        <f t="shared" si="0"/>
        <v>58894892381.999992</v>
      </c>
      <c r="S68" s="2"/>
    </row>
    <row r="69" spans="2:19" x14ac:dyDescent="0.3">
      <c r="B69" s="5">
        <v>62</v>
      </c>
      <c r="C69" s="1">
        <f>(20919/5)*1000</f>
        <v>4183800</v>
      </c>
      <c r="D69" s="4">
        <v>1.3302E-2</v>
      </c>
      <c r="E69" s="6">
        <v>83372</v>
      </c>
      <c r="F69" s="4">
        <v>20.11</v>
      </c>
      <c r="G69" s="4">
        <v>7.8930000000000007E-3</v>
      </c>
      <c r="H69" s="6">
        <v>89837</v>
      </c>
      <c r="I69" s="4">
        <v>22.94</v>
      </c>
      <c r="J69" s="3" t="s">
        <v>4</v>
      </c>
      <c r="K69" s="3">
        <v>0.35</v>
      </c>
      <c r="L69" s="15">
        <f>CovidMortality!$B$5</f>
        <v>3.5999999999999997E-2</v>
      </c>
      <c r="M69" s="18">
        <f t="shared" si="1"/>
        <v>5.2987499999999996E-4</v>
      </c>
      <c r="N69" s="21">
        <f t="shared" si="2"/>
        <v>54932.771024999987</v>
      </c>
      <c r="O69" s="16">
        <f>C69*(K69*L69)*((F69+I69)/2)+C69*M69</f>
        <v>1136926.2080249998</v>
      </c>
      <c r="P69" s="11">
        <v>50000</v>
      </c>
      <c r="Q69" s="17">
        <f t="shared" si="0"/>
        <v>56846310401.249992</v>
      </c>
      <c r="S69" s="2"/>
    </row>
    <row r="70" spans="2:19" x14ac:dyDescent="0.3">
      <c r="B70" s="5">
        <v>63</v>
      </c>
      <c r="C70" s="1">
        <f>(20919/5)*1000</f>
        <v>4183800</v>
      </c>
      <c r="D70" s="4">
        <v>1.4109E-2</v>
      </c>
      <c r="E70" s="6">
        <v>82263</v>
      </c>
      <c r="F70" s="4">
        <v>19.37</v>
      </c>
      <c r="G70" s="4">
        <v>8.4530000000000004E-3</v>
      </c>
      <c r="H70" s="6">
        <v>89128</v>
      </c>
      <c r="I70" s="4">
        <v>22.12</v>
      </c>
      <c r="J70" s="3" t="s">
        <v>4</v>
      </c>
      <c r="K70" s="3">
        <v>0.35</v>
      </c>
      <c r="L70" s="15">
        <f>CovidMortality!$B$5</f>
        <v>3.5999999999999997E-2</v>
      </c>
      <c r="M70" s="18">
        <f t="shared" si="1"/>
        <v>5.6404999999999997E-4</v>
      </c>
      <c r="N70" s="21">
        <f t="shared" si="2"/>
        <v>55075.752389999987</v>
      </c>
      <c r="O70" s="16">
        <f>C70*(K70*L70)*((F70+I70)/2)+C70*M70</f>
        <v>1095950.8029899998</v>
      </c>
      <c r="P70" s="11">
        <v>50000</v>
      </c>
      <c r="Q70" s="17">
        <f t="shared" si="0"/>
        <v>54797540149.499985</v>
      </c>
      <c r="S70" s="2"/>
    </row>
    <row r="71" spans="2:19" x14ac:dyDescent="0.3">
      <c r="B71" s="5">
        <v>64</v>
      </c>
      <c r="C71" s="1">
        <f>(20919/5)*1000</f>
        <v>4183800</v>
      </c>
      <c r="D71" s="4">
        <v>1.4912999999999999E-2</v>
      </c>
      <c r="E71" s="6">
        <v>81102</v>
      </c>
      <c r="F71" s="4">
        <v>18.649999999999999</v>
      </c>
      <c r="G71" s="4">
        <v>9.0629999999999999E-3</v>
      </c>
      <c r="H71" s="6">
        <v>88375</v>
      </c>
      <c r="I71" s="4">
        <v>21.3</v>
      </c>
      <c r="J71" s="3" t="s">
        <v>4</v>
      </c>
      <c r="K71" s="3">
        <v>0.35</v>
      </c>
      <c r="L71" s="15">
        <f>CovidMortality!$B$5</f>
        <v>3.5999999999999997E-2</v>
      </c>
      <c r="M71" s="18">
        <f t="shared" si="1"/>
        <v>5.9939999999999993E-4</v>
      </c>
      <c r="N71" s="21">
        <f t="shared" si="2"/>
        <v>55223.649719999987</v>
      </c>
      <c r="O71" s="16">
        <f>C71*(K71*L71)*((F71+I71)/2)+C71*M71</f>
        <v>1055507.47272</v>
      </c>
      <c r="P71" s="11">
        <v>50000</v>
      </c>
      <c r="Q71" s="17">
        <f t="shared" si="0"/>
        <v>52775373636</v>
      </c>
      <c r="S71" s="2"/>
    </row>
    <row r="72" spans="2:19" x14ac:dyDescent="0.3">
      <c r="B72" s="5">
        <v>65</v>
      </c>
      <c r="C72" s="1">
        <f>(17902/5)*1000</f>
        <v>3580400</v>
      </c>
      <c r="D72" s="4">
        <v>1.5807999999999999E-2</v>
      </c>
      <c r="E72" s="6">
        <v>79893</v>
      </c>
      <c r="F72" s="4">
        <v>17.920000000000002</v>
      </c>
      <c r="G72" s="4">
        <v>9.7610000000000006E-3</v>
      </c>
      <c r="H72" s="6">
        <v>87574</v>
      </c>
      <c r="I72" s="4">
        <v>20.49</v>
      </c>
      <c r="J72" s="3" t="s">
        <v>4</v>
      </c>
      <c r="K72" s="3">
        <v>0.35</v>
      </c>
      <c r="L72" s="15">
        <f>CovidMortality!$B$5</f>
        <v>3.5999999999999997E-2</v>
      </c>
      <c r="M72" s="18">
        <f t="shared" ref="M72:M91" si="3">((D72+G72)/2)*0.05</f>
        <v>6.392250000000001E-4</v>
      </c>
      <c r="N72" s="21">
        <f t="shared" ref="N72:N92" si="4">C72*(K72*L72)+C72*M72</f>
        <v>47401.721189999997</v>
      </c>
      <c r="O72" s="16">
        <f>C72*(K72*L72)*((F72+I72)/2)+C72*M72</f>
        <v>868684.61438999989</v>
      </c>
      <c r="P72" s="11">
        <v>50000</v>
      </c>
      <c r="Q72" s="17">
        <f t="shared" ref="Q72:Q91" si="5">O72*P72</f>
        <v>43434230719.499992</v>
      </c>
      <c r="S72" s="2"/>
    </row>
    <row r="73" spans="2:19" x14ac:dyDescent="0.3">
      <c r="B73" s="5">
        <v>66</v>
      </c>
      <c r="C73" s="1">
        <f>(17902/5)*1000</f>
        <v>3580400</v>
      </c>
      <c r="D73" s="4">
        <v>1.6868000000000001E-2</v>
      </c>
      <c r="E73" s="6">
        <v>78630</v>
      </c>
      <c r="F73" s="4">
        <v>17.2</v>
      </c>
      <c r="G73" s="4">
        <v>1.0581E-2</v>
      </c>
      <c r="H73" s="6">
        <v>86719</v>
      </c>
      <c r="I73" s="4">
        <v>19.690000000000001</v>
      </c>
      <c r="J73" s="3" t="s">
        <v>4</v>
      </c>
      <c r="K73" s="3">
        <v>0.35</v>
      </c>
      <c r="L73" s="15">
        <f>CovidMortality!$B$5</f>
        <v>3.5999999999999997E-2</v>
      </c>
      <c r="M73" s="18">
        <f t="shared" si="3"/>
        <v>6.8622500000000005E-4</v>
      </c>
      <c r="N73" s="21">
        <f t="shared" si="4"/>
        <v>47569.999989999997</v>
      </c>
      <c r="O73" s="16">
        <f>C73*(K73*L73)*((F73+I73)/2)+C73*M73</f>
        <v>834566.98278999992</v>
      </c>
      <c r="P73" s="11">
        <v>50000</v>
      </c>
      <c r="Q73" s="17">
        <f t="shared" si="5"/>
        <v>41728349139.499992</v>
      </c>
      <c r="S73" s="2"/>
    </row>
    <row r="74" spans="2:19" x14ac:dyDescent="0.3">
      <c r="B74" s="5">
        <v>67</v>
      </c>
      <c r="C74" s="1">
        <f>(17902/5)*1000</f>
        <v>3580400</v>
      </c>
      <c r="D74" s="4">
        <v>1.8100999999999999E-2</v>
      </c>
      <c r="E74" s="6">
        <v>77303</v>
      </c>
      <c r="F74" s="4">
        <v>16.489999999999998</v>
      </c>
      <c r="G74" s="4">
        <v>1.1535E-2</v>
      </c>
      <c r="H74" s="6">
        <v>85801</v>
      </c>
      <c r="I74" s="4">
        <v>18.89</v>
      </c>
      <c r="J74" s="3" t="s">
        <v>4</v>
      </c>
      <c r="K74" s="3">
        <v>0.35</v>
      </c>
      <c r="L74" s="15">
        <f>CovidMortality!$B$5</f>
        <v>3.5999999999999997E-2</v>
      </c>
      <c r="M74" s="18">
        <f t="shared" si="3"/>
        <v>7.4090000000000007E-4</v>
      </c>
      <c r="N74" s="21">
        <f t="shared" si="4"/>
        <v>47765.758359999993</v>
      </c>
      <c r="O74" s="16">
        <f>C74*(K74*L74)*((F74+I74)/2)+C74*M74</f>
        <v>800702.39595999988</v>
      </c>
      <c r="P74" s="11">
        <v>50000</v>
      </c>
      <c r="Q74" s="17">
        <f t="shared" si="5"/>
        <v>40035119797.999992</v>
      </c>
      <c r="S74" s="2"/>
    </row>
    <row r="75" spans="2:19" x14ac:dyDescent="0.3">
      <c r="B75" s="5">
        <v>68</v>
      </c>
      <c r="C75" s="1">
        <f>(17902/5)*1000</f>
        <v>3580400</v>
      </c>
      <c r="D75" s="4">
        <v>1.9543999999999999E-2</v>
      </c>
      <c r="E75" s="6">
        <v>75904</v>
      </c>
      <c r="F75" s="4">
        <v>15.78</v>
      </c>
      <c r="G75" s="4">
        <v>1.2645999999999999E-2</v>
      </c>
      <c r="H75" s="6">
        <v>84811</v>
      </c>
      <c r="I75" s="4">
        <v>18.11</v>
      </c>
      <c r="J75" s="3" t="s">
        <v>4</v>
      </c>
      <c r="K75" s="3">
        <v>0.35</v>
      </c>
      <c r="L75" s="15">
        <f>CovidMortality!$B$5</f>
        <v>3.5999999999999997E-2</v>
      </c>
      <c r="M75" s="18">
        <f t="shared" si="3"/>
        <v>8.0474999999999991E-4</v>
      </c>
      <c r="N75" s="21">
        <f t="shared" si="4"/>
        <v>47994.366899999994</v>
      </c>
      <c r="O75" s="16">
        <f>C75*(K75*L75)*((F75+I75)/2)+C75*M75</f>
        <v>767321.78969999985</v>
      </c>
      <c r="P75" s="11">
        <v>50000</v>
      </c>
      <c r="Q75" s="17">
        <f t="shared" si="5"/>
        <v>38366089484.999992</v>
      </c>
      <c r="S75" s="2"/>
    </row>
    <row r="76" spans="2:19" x14ac:dyDescent="0.3">
      <c r="B76" s="5">
        <v>69</v>
      </c>
      <c r="C76" s="1">
        <f>(17902/5)*1000</f>
        <v>3580400</v>
      </c>
      <c r="D76" s="4">
        <v>2.1205999999999999E-2</v>
      </c>
      <c r="E76" s="6">
        <v>74421</v>
      </c>
      <c r="F76" s="4">
        <v>15.09</v>
      </c>
      <c r="G76" s="4">
        <v>1.3919000000000001E-2</v>
      </c>
      <c r="H76" s="6">
        <v>83739</v>
      </c>
      <c r="I76" s="4">
        <v>17.329999999999998</v>
      </c>
      <c r="J76" s="3" t="s">
        <v>4</v>
      </c>
      <c r="K76" s="3">
        <v>0.35</v>
      </c>
      <c r="L76" s="15">
        <f>CovidMortality!$B$5</f>
        <v>3.5999999999999997E-2</v>
      </c>
      <c r="M76" s="18">
        <f t="shared" si="3"/>
        <v>8.7812500000000011E-4</v>
      </c>
      <c r="N76" s="21">
        <f t="shared" si="4"/>
        <v>48257.078749999993</v>
      </c>
      <c r="O76" s="16">
        <f>C76*(K76*L76)*((F76+I76)/2)+C76*M76</f>
        <v>734426.41714999988</v>
      </c>
      <c r="P76" s="11">
        <v>50000</v>
      </c>
      <c r="Q76" s="17">
        <f t="shared" si="5"/>
        <v>36721320857.499992</v>
      </c>
      <c r="S76" s="2"/>
    </row>
    <row r="77" spans="2:19" x14ac:dyDescent="0.3">
      <c r="B77" s="5">
        <v>70</v>
      </c>
      <c r="C77" s="1">
        <f>(14393/5)*1000</f>
        <v>2878600</v>
      </c>
      <c r="D77" s="4">
        <v>2.3122E-2</v>
      </c>
      <c r="E77" s="6">
        <v>72843</v>
      </c>
      <c r="F77" s="4">
        <v>14.4</v>
      </c>
      <c r="G77" s="4">
        <v>1.5413E-2</v>
      </c>
      <c r="H77" s="6">
        <v>82573</v>
      </c>
      <c r="I77" s="4">
        <v>16.57</v>
      </c>
      <c r="J77" s="3" t="s">
        <v>3</v>
      </c>
      <c r="K77" s="3">
        <v>0.35</v>
      </c>
      <c r="L77" s="15">
        <f>CovidMortality!$B$4</f>
        <v>0.08</v>
      </c>
      <c r="M77" s="18">
        <f t="shared" si="3"/>
        <v>9.6337500000000004E-4</v>
      </c>
      <c r="N77" s="21">
        <f t="shared" si="4"/>
        <v>83373.971274999989</v>
      </c>
      <c r="O77" s="16">
        <f>C77*(K77*L77)*((F77+I77)/2)+C77*M77</f>
        <v>1250876.5592749999</v>
      </c>
      <c r="P77" s="11">
        <v>50000</v>
      </c>
      <c r="Q77" s="17">
        <f t="shared" si="5"/>
        <v>62543827963.749992</v>
      </c>
      <c r="S77" s="2"/>
    </row>
    <row r="78" spans="2:19" x14ac:dyDescent="0.3">
      <c r="B78" s="5">
        <v>71</v>
      </c>
      <c r="C78" s="1">
        <f>(14393/5)*1000</f>
        <v>2878600</v>
      </c>
      <c r="D78" s="4">
        <v>2.5264999999999999E-2</v>
      </c>
      <c r="E78" s="6">
        <v>71158</v>
      </c>
      <c r="F78" s="4">
        <v>13.73</v>
      </c>
      <c r="G78" s="4">
        <v>1.7089E-2</v>
      </c>
      <c r="H78" s="6">
        <v>81301</v>
      </c>
      <c r="I78" s="4">
        <v>15.82</v>
      </c>
      <c r="J78" s="3" t="s">
        <v>3</v>
      </c>
      <c r="K78" s="3">
        <v>0.35</v>
      </c>
      <c r="L78" s="15">
        <f>CovidMortality!$B$4</f>
        <v>0.08</v>
      </c>
      <c r="M78" s="18">
        <f t="shared" si="3"/>
        <v>1.0588500000000001E-3</v>
      </c>
      <c r="N78" s="21">
        <f t="shared" si="4"/>
        <v>83648.805609999981</v>
      </c>
      <c r="O78" s="16">
        <f>C78*(K78*L78)*((F78+I78)/2)+C78*M78</f>
        <v>1193924.8256099999</v>
      </c>
      <c r="P78" s="11">
        <v>50000</v>
      </c>
      <c r="Q78" s="17">
        <f t="shared" si="5"/>
        <v>59696241280.5</v>
      </c>
      <c r="S78" s="2"/>
    </row>
    <row r="79" spans="2:19" x14ac:dyDescent="0.3">
      <c r="B79" s="5">
        <v>72</v>
      </c>
      <c r="C79" s="1">
        <f>(14393/5)*1000</f>
        <v>2878600</v>
      </c>
      <c r="D79" s="4">
        <v>2.7584999999999998E-2</v>
      </c>
      <c r="E79" s="6">
        <v>69360</v>
      </c>
      <c r="F79" s="4">
        <v>13.07</v>
      </c>
      <c r="G79" s="4">
        <v>1.8860999999999999E-2</v>
      </c>
      <c r="H79" s="6">
        <v>79911</v>
      </c>
      <c r="I79" s="4">
        <v>15.09</v>
      </c>
      <c r="J79" s="3" t="s">
        <v>3</v>
      </c>
      <c r="K79" s="3">
        <v>0.35</v>
      </c>
      <c r="L79" s="15">
        <f>CovidMortality!$B$4</f>
        <v>0.08</v>
      </c>
      <c r="M79" s="18">
        <f t="shared" si="3"/>
        <v>1.1611500000000001E-3</v>
      </c>
      <c r="N79" s="21">
        <f t="shared" si="4"/>
        <v>83943.286389999994</v>
      </c>
      <c r="O79" s="16">
        <f>C79*(K79*L79)*((F79+I79)/2)+C79*M79</f>
        <v>1138201.7503899997</v>
      </c>
      <c r="P79" s="11">
        <v>50000</v>
      </c>
      <c r="Q79" s="17">
        <f t="shared" si="5"/>
        <v>56910087519.499985</v>
      </c>
      <c r="S79" s="2"/>
    </row>
    <row r="80" spans="2:19" x14ac:dyDescent="0.3">
      <c r="B80" s="5">
        <v>73</v>
      </c>
      <c r="C80" s="1">
        <f>(14393/5)*1000</f>
        <v>2878600</v>
      </c>
      <c r="D80" s="4">
        <v>3.007E-2</v>
      </c>
      <c r="E80" s="6">
        <v>67447</v>
      </c>
      <c r="F80" s="4">
        <v>12.43</v>
      </c>
      <c r="G80" s="4">
        <v>2.0705000000000001E-2</v>
      </c>
      <c r="H80" s="6">
        <v>78404</v>
      </c>
      <c r="I80" s="4">
        <v>14.37</v>
      </c>
      <c r="J80" s="3" t="s">
        <v>3</v>
      </c>
      <c r="K80" s="3">
        <v>0.35</v>
      </c>
      <c r="L80" s="15">
        <f>CovidMortality!$B$4</f>
        <v>0.08</v>
      </c>
      <c r="M80" s="18">
        <f t="shared" si="3"/>
        <v>1.2693750000000001E-3</v>
      </c>
      <c r="N80" s="21">
        <f t="shared" si="4"/>
        <v>84254.822874999983</v>
      </c>
      <c r="O80" s="16">
        <f>C80*(K80*L80)*((F80+I80)/2)+C80*M80</f>
        <v>1083704.7428749998</v>
      </c>
      <c r="P80" s="11">
        <v>50000</v>
      </c>
      <c r="Q80" s="17">
        <f t="shared" si="5"/>
        <v>54185237143.749985</v>
      </c>
      <c r="S80" s="2"/>
    </row>
    <row r="81" spans="1:19" x14ac:dyDescent="0.3">
      <c r="B81" s="5">
        <v>74</v>
      </c>
      <c r="C81" s="1">
        <f>(14393/5)*1000</f>
        <v>2878600</v>
      </c>
      <c r="D81" s="4">
        <v>3.2793999999999997E-2</v>
      </c>
      <c r="E81" s="6">
        <v>65419</v>
      </c>
      <c r="F81" s="4">
        <v>11.8</v>
      </c>
      <c r="G81" s="4">
        <v>2.2703000000000001E-2</v>
      </c>
      <c r="H81" s="6">
        <v>76781</v>
      </c>
      <c r="I81" s="4">
        <v>13.66</v>
      </c>
      <c r="J81" s="3" t="s">
        <v>3</v>
      </c>
      <c r="K81" s="3">
        <v>0.35</v>
      </c>
      <c r="L81" s="15">
        <f>CovidMortality!$B$4</f>
        <v>0.08</v>
      </c>
      <c r="M81" s="18">
        <f t="shared" si="3"/>
        <v>1.3874250000000001E-3</v>
      </c>
      <c r="N81" s="21">
        <f t="shared" si="4"/>
        <v>84594.641604999983</v>
      </c>
      <c r="O81" s="16">
        <f>C81*(K81*L81)*((F81+I81)/2)+C81*M81</f>
        <v>1030042.0256049999</v>
      </c>
      <c r="P81" s="11">
        <v>50000</v>
      </c>
      <c r="Q81" s="17">
        <f t="shared" si="5"/>
        <v>51502101280.249992</v>
      </c>
      <c r="S81" s="2"/>
    </row>
    <row r="82" spans="1:19" x14ac:dyDescent="0.3">
      <c r="A82" s="8"/>
      <c r="B82" s="5">
        <v>75</v>
      </c>
      <c r="C82" s="2">
        <f>C81*(1-D82)</f>
        <v>2775076.9081999999</v>
      </c>
      <c r="D82" s="4">
        <v>3.5963000000000002E-2</v>
      </c>
      <c r="E82" s="6">
        <v>63274</v>
      </c>
      <c r="F82" s="4">
        <v>11.18</v>
      </c>
      <c r="G82" s="4">
        <v>2.5035000000000002E-2</v>
      </c>
      <c r="H82" s="6">
        <v>75038</v>
      </c>
      <c r="I82" s="4">
        <v>12.97</v>
      </c>
      <c r="J82" s="3" t="s">
        <v>3</v>
      </c>
      <c r="K82" s="3">
        <v>0.35</v>
      </c>
      <c r="L82" s="15">
        <f>CovidMortality!$B$4</f>
        <v>0.08</v>
      </c>
      <c r="M82" s="18">
        <f t="shared" si="3"/>
        <v>1.5249500000000002E-3</v>
      </c>
      <c r="N82" s="21">
        <f t="shared" si="4"/>
        <v>81934.00696075958</v>
      </c>
      <c r="O82" s="16">
        <f>C82*(K82*L82)*((F82+I82)/2)+C82*M82</f>
        <v>942485.35619357938</v>
      </c>
      <c r="P82" s="11">
        <v>50000</v>
      </c>
      <c r="Q82" s="17">
        <f t="shared" si="5"/>
        <v>47124267809.67897</v>
      </c>
      <c r="S82" s="2"/>
    </row>
    <row r="83" spans="1:19" x14ac:dyDescent="0.3">
      <c r="A83" s="2">
        <f>SUM(C$82:C83)</f>
        <v>5440294.071758179</v>
      </c>
      <c r="B83" s="5">
        <v>76</v>
      </c>
      <c r="C83" s="2">
        <f>C82*(1-D83)</f>
        <v>2665217.1635581786</v>
      </c>
      <c r="D83" s="4">
        <v>3.9587999999999998E-2</v>
      </c>
      <c r="E83" s="6">
        <v>60998</v>
      </c>
      <c r="F83" s="4">
        <v>10.58</v>
      </c>
      <c r="G83" s="4">
        <v>2.7765999999999999E-2</v>
      </c>
      <c r="H83" s="6">
        <v>73159</v>
      </c>
      <c r="I83" s="4">
        <v>12.29</v>
      </c>
      <c r="J83" s="3" t="s">
        <v>3</v>
      </c>
      <c r="K83" s="3">
        <v>0.35</v>
      </c>
      <c r="L83" s="15">
        <f>CovidMortality!$B$4</f>
        <v>0.08</v>
      </c>
      <c r="M83" s="18">
        <f t="shared" si="3"/>
        <v>1.68385E-3</v>
      </c>
      <c r="N83" s="21">
        <f t="shared" si="4"/>
        <v>79113.906500486439</v>
      </c>
      <c r="O83" s="16">
        <f>C83*(K83*L83)*((F83+I83)/2)+C83*M83</f>
        <v>857837.05734891491</v>
      </c>
      <c r="P83" s="11">
        <v>50000</v>
      </c>
      <c r="Q83" s="17">
        <f t="shared" si="5"/>
        <v>42891852867.445747</v>
      </c>
      <c r="S83" s="2"/>
    </row>
    <row r="84" spans="1:19" x14ac:dyDescent="0.3">
      <c r="A84" s="2">
        <f>SUM(C$82:C84)</f>
        <v>7989544.9713127781</v>
      </c>
      <c r="B84" s="5">
        <v>77</v>
      </c>
      <c r="C84" s="2">
        <f>C83*(1-D84)</f>
        <v>2549250.8995545986</v>
      </c>
      <c r="D84" s="4">
        <v>4.3511000000000001E-2</v>
      </c>
      <c r="E84" s="6">
        <v>58583</v>
      </c>
      <c r="F84" s="4">
        <v>10</v>
      </c>
      <c r="G84" s="4">
        <v>3.0821999999999999E-2</v>
      </c>
      <c r="H84" s="6">
        <v>71128</v>
      </c>
      <c r="I84" s="4">
        <v>11.62</v>
      </c>
      <c r="J84" s="3" t="s">
        <v>3</v>
      </c>
      <c r="K84" s="3">
        <v>0.35</v>
      </c>
      <c r="L84" s="15">
        <f>CovidMortality!$B$4</f>
        <v>0.08</v>
      </c>
      <c r="M84" s="18">
        <f t="shared" si="3"/>
        <v>1.8583250000000001E-3</v>
      </c>
      <c r="N84" s="21">
        <f t="shared" si="4"/>
        <v>76116.361865443556</v>
      </c>
      <c r="O84" s="16">
        <f>C84*(K84*L84)*((F84+I84)/2)+C84*M84</f>
        <v>776344.59895510052</v>
      </c>
      <c r="P84" s="11">
        <v>50000</v>
      </c>
      <c r="Q84" s="17">
        <f t="shared" si="5"/>
        <v>38817229947.755028</v>
      </c>
      <c r="S84" s="2"/>
    </row>
    <row r="85" spans="1:19" x14ac:dyDescent="0.3">
      <c r="A85" s="2">
        <f>SUM(C$82:C85)</f>
        <v>10417145.617940631</v>
      </c>
      <c r="B85" s="5">
        <v>78</v>
      </c>
      <c r="C85" s="2">
        <f>C84*(1-D85)</f>
        <v>2427600.6466278532</v>
      </c>
      <c r="D85" s="4">
        <v>4.7719999999999999E-2</v>
      </c>
      <c r="E85" s="6">
        <v>56034</v>
      </c>
      <c r="F85" s="4">
        <v>9.43</v>
      </c>
      <c r="G85" s="4">
        <v>3.4227E-2</v>
      </c>
      <c r="H85" s="6">
        <v>68936</v>
      </c>
      <c r="I85" s="4">
        <v>10.98</v>
      </c>
      <c r="J85" s="3" t="s">
        <v>3</v>
      </c>
      <c r="K85" s="3">
        <v>0.35</v>
      </c>
      <c r="L85" s="15">
        <f>CovidMortality!$B$4</f>
        <v>0.08</v>
      </c>
      <c r="M85" s="18">
        <f t="shared" si="3"/>
        <v>2.0486749999999998E-3</v>
      </c>
      <c r="N85" s="21">
        <f t="shared" si="4"/>
        <v>72946.182860310189</v>
      </c>
      <c r="O85" s="16">
        <f>C85*(K85*L85)*((F85+I85)/2)+C85*M85</f>
        <v>698635.97352217301</v>
      </c>
      <c r="P85" s="11">
        <v>50000</v>
      </c>
      <c r="Q85" s="17">
        <f t="shared" si="5"/>
        <v>34931798676.10865</v>
      </c>
      <c r="S85" s="2"/>
    </row>
    <row r="86" spans="1:19" x14ac:dyDescent="0.3">
      <c r="A86" s="2">
        <f>SUM(C$82:C86)</f>
        <v>12717641.949912343</v>
      </c>
      <c r="B86" s="5">
        <v>79</v>
      </c>
      <c r="C86" s="2">
        <f>C85*(1-D86)</f>
        <v>2300496.3319717119</v>
      </c>
      <c r="D86" s="4">
        <v>5.2358000000000002E-2</v>
      </c>
      <c r="E86" s="6">
        <v>53360</v>
      </c>
      <c r="F86" s="4">
        <v>8.8800000000000008</v>
      </c>
      <c r="G86" s="4">
        <v>3.8061999999999999E-2</v>
      </c>
      <c r="H86" s="6">
        <v>66576</v>
      </c>
      <c r="I86" s="4">
        <v>10.35</v>
      </c>
      <c r="J86" s="3" t="s">
        <v>3</v>
      </c>
      <c r="K86" s="3">
        <v>0.35</v>
      </c>
      <c r="L86" s="15">
        <f>CovidMortality!$B$4</f>
        <v>0.08</v>
      </c>
      <c r="M86" s="18">
        <f t="shared" si="3"/>
        <v>2.2604999999999999E-3</v>
      </c>
      <c r="N86" s="21">
        <f t="shared" si="4"/>
        <v>69614.169253629982</v>
      </c>
      <c r="O86" s="16">
        <f>C86*(K86*L86)*((F86+I86)/2)+C86*M86</f>
        <v>624539.89445184625</v>
      </c>
      <c r="P86" s="11">
        <v>50000</v>
      </c>
      <c r="Q86" s="17">
        <f t="shared" si="5"/>
        <v>31226994722.592312</v>
      </c>
      <c r="S86" s="2"/>
    </row>
    <row r="87" spans="1:19" x14ac:dyDescent="0.3">
      <c r="A87" s="2">
        <f>SUM(C$82:C87)</f>
        <v>14885372.037573304</v>
      </c>
      <c r="B87" s="5">
        <v>80</v>
      </c>
      <c r="C87" s="2">
        <f>C86*(1-D87)</f>
        <v>2167730.0876609604</v>
      </c>
      <c r="D87" s="4">
        <v>5.7711999999999999E-2</v>
      </c>
      <c r="E87" s="6">
        <v>50567</v>
      </c>
      <c r="F87" s="4">
        <v>8.34</v>
      </c>
      <c r="G87" s="4">
        <v>4.2539E-2</v>
      </c>
      <c r="H87" s="6">
        <v>64042</v>
      </c>
      <c r="I87" s="4">
        <v>9.74</v>
      </c>
      <c r="J87" s="3" t="s">
        <v>1</v>
      </c>
      <c r="K87" s="3">
        <v>0.35</v>
      </c>
      <c r="L87" s="15">
        <f>CovidMortality!$B$3</f>
        <v>0.14799999999999999</v>
      </c>
      <c r="M87" s="18">
        <f t="shared" si="3"/>
        <v>2.5062750000000005E-3</v>
      </c>
      <c r="N87" s="21">
        <f t="shared" si="4"/>
        <v>117721.3462662902</v>
      </c>
      <c r="O87" s="16">
        <f>C87*(K87*L87)*((F87+I87)/2)+C87*M87</f>
        <v>1020520.2313346254</v>
      </c>
      <c r="P87" s="11">
        <v>50000</v>
      </c>
      <c r="Q87" s="17">
        <f t="shared" si="5"/>
        <v>51026011566.73127</v>
      </c>
      <c r="S87" s="2"/>
    </row>
    <row r="88" spans="1:19" x14ac:dyDescent="0.3">
      <c r="A88" s="2">
        <f>SUM(C$82:C88)</f>
        <v>16914614.520853955</v>
      </c>
      <c r="B88" s="5">
        <v>81</v>
      </c>
      <c r="C88" s="2">
        <f>C87*(1-D88)</f>
        <v>2029242.4832806522</v>
      </c>
      <c r="D88" s="4">
        <v>6.3885999999999998E-2</v>
      </c>
      <c r="E88" s="6">
        <v>47648</v>
      </c>
      <c r="F88" s="4">
        <v>7.82</v>
      </c>
      <c r="G88" s="4">
        <v>4.7662999999999997E-2</v>
      </c>
      <c r="H88" s="6">
        <v>61318</v>
      </c>
      <c r="I88" s="4">
        <v>9.15</v>
      </c>
      <c r="J88" s="3" t="s">
        <v>1</v>
      </c>
      <c r="K88" s="3">
        <v>0.35</v>
      </c>
      <c r="L88" s="15">
        <f>CovidMortality!$B$3</f>
        <v>0.14799999999999999</v>
      </c>
      <c r="M88" s="18">
        <f t="shared" si="3"/>
        <v>2.7887250000000001E-3</v>
      </c>
      <c r="N88" s="21">
        <f t="shared" si="4"/>
        <v>110773.75987812461</v>
      </c>
      <c r="O88" s="16">
        <f>C88*(K88*L88)*((F88+I88)/2)+C88*M88</f>
        <v>897557.74322314863</v>
      </c>
      <c r="P88" s="11">
        <v>50000</v>
      </c>
      <c r="Q88" s="17">
        <f t="shared" si="5"/>
        <v>44877887161.157433</v>
      </c>
      <c r="S88" s="2"/>
    </row>
    <row r="89" spans="1:19" x14ac:dyDescent="0.3">
      <c r="A89" s="2">
        <f>SUM(C$82:C89)</f>
        <v>18800223.162683036</v>
      </c>
      <c r="B89" s="5">
        <v>82</v>
      </c>
      <c r="C89" s="2">
        <f>C88*(1-D89)</f>
        <v>1885608.6418290811</v>
      </c>
      <c r="D89" s="4">
        <v>7.0781999999999998E-2</v>
      </c>
      <c r="E89" s="6">
        <v>44604</v>
      </c>
      <c r="F89" s="4">
        <v>7.32</v>
      </c>
      <c r="G89" s="4">
        <v>5.3277999999999999E-2</v>
      </c>
      <c r="H89" s="6">
        <v>58395</v>
      </c>
      <c r="I89" s="4">
        <v>8.58</v>
      </c>
      <c r="J89" s="3" t="s">
        <v>1</v>
      </c>
      <c r="K89" s="3">
        <v>0.35</v>
      </c>
      <c r="L89" s="15">
        <f>CovidMortality!$B$3</f>
        <v>0.14799999999999999</v>
      </c>
      <c r="M89" s="18">
        <f t="shared" si="3"/>
        <v>3.1015000000000001E-3</v>
      </c>
      <c r="N89" s="21">
        <f t="shared" si="4"/>
        <v>103522.74284937928</v>
      </c>
      <c r="O89" s="16">
        <f>C89*(K89*L89)*((F89+I89)/2)+C89*M89</f>
        <v>782360.70999426674</v>
      </c>
      <c r="P89" s="11">
        <v>50000</v>
      </c>
      <c r="Q89" s="17">
        <f t="shared" si="5"/>
        <v>39118035499.713341</v>
      </c>
      <c r="S89" s="2"/>
    </row>
    <row r="90" spans="1:19" x14ac:dyDescent="0.3">
      <c r="A90" s="2">
        <f>SUM(C$82:C90)</f>
        <v>20537920.89142976</v>
      </c>
      <c r="B90" s="5">
        <v>83</v>
      </c>
      <c r="C90" s="2">
        <f>C89*(1-D90)</f>
        <v>1737697.7287467243</v>
      </c>
      <c r="D90" s="4">
        <v>7.8441999999999998E-2</v>
      </c>
      <c r="E90" s="6">
        <v>41447</v>
      </c>
      <c r="F90" s="4">
        <v>6.84</v>
      </c>
      <c r="G90" s="4">
        <v>5.9378E-2</v>
      </c>
      <c r="H90" s="6">
        <v>55284</v>
      </c>
      <c r="I90" s="4">
        <v>8.0399999999999991</v>
      </c>
      <c r="J90" s="3" t="s">
        <v>1</v>
      </c>
      <c r="K90" s="3">
        <v>0.35</v>
      </c>
      <c r="L90" s="15">
        <f>CovidMortality!$B$3</f>
        <v>0.14799999999999999</v>
      </c>
      <c r="M90" s="18">
        <f t="shared" si="3"/>
        <v>3.4455000000000002E-3</v>
      </c>
      <c r="N90" s="21">
        <f t="shared" si="4"/>
        <v>95999.979873477147</v>
      </c>
      <c r="O90" s="16">
        <f>C90*(K90*L90)*((F90+I90)/2)+C90*M90</f>
        <v>675682.04060155433</v>
      </c>
      <c r="P90" s="11">
        <v>50000</v>
      </c>
      <c r="Q90" s="17">
        <f t="shared" si="5"/>
        <v>33784102030.077717</v>
      </c>
      <c r="S90" s="2"/>
    </row>
    <row r="91" spans="1:19" x14ac:dyDescent="0.3">
      <c r="A91" s="2">
        <f>SUM(C$82:C91)</f>
        <v>22124444.130868707</v>
      </c>
      <c r="B91" s="7" t="s">
        <v>2</v>
      </c>
      <c r="C91" s="2">
        <f>C90*(1-D91)</f>
        <v>1586523.2394389457</v>
      </c>
      <c r="D91" s="4">
        <v>8.6997000000000005E-2</v>
      </c>
      <c r="E91" s="6">
        <v>38196</v>
      </c>
      <c r="F91" s="4">
        <v>6.38</v>
      </c>
      <c r="G91" s="4">
        <v>6.6131999999999996E-2</v>
      </c>
      <c r="H91" s="6">
        <v>52001</v>
      </c>
      <c r="I91" s="4">
        <v>7.51</v>
      </c>
      <c r="J91" s="3" t="s">
        <v>1</v>
      </c>
      <c r="K91" s="3">
        <v>0.35</v>
      </c>
      <c r="L91" s="15">
        <f>CovidMortality!$B$3</f>
        <v>0.14799999999999999</v>
      </c>
      <c r="M91" s="18">
        <f t="shared" si="3"/>
        <v>3.8282250000000006E-3</v>
      </c>
      <c r="N91" s="21">
        <f t="shared" si="4"/>
        <v>88255.471731238533</v>
      </c>
      <c r="O91" s="16">
        <f>C91*(K91*L91)*((F91+I91)/2)+C91*M91</f>
        <v>576826.88983970124</v>
      </c>
      <c r="P91" s="11">
        <v>50000</v>
      </c>
      <c r="Q91" s="20">
        <f t="shared" si="5"/>
        <v>28841344491.985062</v>
      </c>
      <c r="S91" s="2"/>
    </row>
    <row r="92" spans="1:19" x14ac:dyDescent="0.3">
      <c r="A92" s="2"/>
      <c r="B92" s="5"/>
      <c r="C92" s="2"/>
      <c r="D92" s="4"/>
      <c r="E92" s="6"/>
      <c r="F92" s="4"/>
      <c r="G92" s="4"/>
      <c r="H92" s="6"/>
      <c r="I92" s="4"/>
      <c r="J92" s="3"/>
      <c r="K92" s="3"/>
      <c r="M92" s="19" t="s">
        <v>43</v>
      </c>
      <c r="N92" s="21">
        <f>SUM(N7:N91)</f>
        <v>2205242.9515824728</v>
      </c>
      <c r="P92" s="19" t="s">
        <v>40</v>
      </c>
      <c r="Q92" s="2">
        <f>SUM(Q7:Q91)</f>
        <v>1798110026417.0789</v>
      </c>
    </row>
    <row r="93" spans="1:19" x14ac:dyDescent="0.3">
      <c r="A93" s="2"/>
      <c r="B93" s="5"/>
      <c r="C93" s="2"/>
      <c r="D93" s="4"/>
      <c r="E93" s="6"/>
      <c r="F93" s="4"/>
      <c r="G93" s="4"/>
      <c r="H93" s="6"/>
      <c r="I93" s="4"/>
      <c r="J93" s="3"/>
      <c r="K93" s="3"/>
      <c r="M93"/>
      <c r="P93" s="19" t="s">
        <v>39</v>
      </c>
      <c r="Q93">
        <v>0</v>
      </c>
    </row>
    <row r="94" spans="1:19" x14ac:dyDescent="0.3">
      <c r="A94" s="2"/>
      <c r="B94" s="5"/>
      <c r="C94" s="2"/>
      <c r="D94" s="4"/>
      <c r="E94" s="6"/>
      <c r="F94" s="4"/>
      <c r="G94" s="4"/>
      <c r="H94" s="6"/>
      <c r="I94" s="4"/>
      <c r="J94" s="3"/>
      <c r="K94" s="3"/>
      <c r="M94"/>
      <c r="P94" t="s">
        <v>37</v>
      </c>
    </row>
    <row r="95" spans="1:19" x14ac:dyDescent="0.3">
      <c r="B95" s="5"/>
      <c r="C95" s="2"/>
      <c r="D95" s="4"/>
      <c r="E95" s="6"/>
      <c r="F95" s="4"/>
      <c r="G95" s="4"/>
      <c r="H95" s="6"/>
      <c r="I95" s="4"/>
      <c r="J95" s="3"/>
      <c r="K95" s="3"/>
      <c r="M95"/>
    </row>
    <row r="96" spans="1:19" x14ac:dyDescent="0.3">
      <c r="B96" s="5"/>
      <c r="C96" s="2"/>
      <c r="D96" s="4"/>
      <c r="E96" s="6"/>
      <c r="F96" s="4"/>
      <c r="G96" s="4"/>
      <c r="H96" s="6"/>
      <c r="I96" s="4"/>
      <c r="J96" s="3"/>
      <c r="K96" s="3"/>
      <c r="M96"/>
    </row>
    <row r="97" spans="2:13" x14ac:dyDescent="0.3">
      <c r="B97" s="5"/>
      <c r="C97" s="2"/>
      <c r="D97" s="4"/>
      <c r="E97" s="6"/>
      <c r="F97" s="4"/>
      <c r="G97" s="4"/>
      <c r="H97" s="6"/>
      <c r="I97" s="4"/>
      <c r="J97" s="3"/>
      <c r="K97" s="3"/>
      <c r="M97"/>
    </row>
    <row r="98" spans="2:13" x14ac:dyDescent="0.3">
      <c r="B98" s="5"/>
      <c r="C98" s="2"/>
      <c r="D98" s="4"/>
      <c r="E98" s="6"/>
      <c r="F98" s="4"/>
      <c r="G98" s="4"/>
      <c r="H98" s="6"/>
      <c r="I98" s="4"/>
      <c r="J98" s="3"/>
      <c r="K98" s="3"/>
      <c r="M98"/>
    </row>
    <row r="99" spans="2:13" x14ac:dyDescent="0.3">
      <c r="B99" s="5"/>
      <c r="C99" s="2"/>
      <c r="D99" s="4"/>
      <c r="E99" s="6"/>
      <c r="F99" s="4"/>
      <c r="G99" s="4"/>
      <c r="H99" s="6"/>
      <c r="I99" s="4"/>
      <c r="J99" s="3"/>
      <c r="K99" s="3"/>
      <c r="M99"/>
    </row>
    <row r="100" spans="2:13" x14ac:dyDescent="0.3">
      <c r="B100" s="5"/>
      <c r="C100" s="2"/>
      <c r="D100" s="4"/>
      <c r="E100" s="6"/>
      <c r="F100" s="4"/>
      <c r="G100" s="4"/>
      <c r="H100" s="6"/>
      <c r="I100" s="4"/>
      <c r="J100" s="3"/>
      <c r="K100" s="3"/>
      <c r="M100"/>
    </row>
    <row r="101" spans="2:13" x14ac:dyDescent="0.3">
      <c r="B101" s="5"/>
      <c r="C101" s="2"/>
      <c r="D101" s="4"/>
      <c r="E101" s="6"/>
      <c r="F101" s="4"/>
      <c r="G101" s="4"/>
      <c r="H101" s="6"/>
      <c r="I101" s="4"/>
      <c r="J101" s="3"/>
      <c r="K101" s="3"/>
      <c r="M101"/>
    </row>
    <row r="102" spans="2:13" x14ac:dyDescent="0.3">
      <c r="B102" s="5"/>
      <c r="C102" s="2"/>
      <c r="D102" s="4"/>
      <c r="E102" s="6"/>
      <c r="F102" s="4"/>
      <c r="G102" s="4"/>
      <c r="H102" s="6"/>
      <c r="I102" s="4"/>
      <c r="J102" s="3"/>
      <c r="K102" s="3"/>
      <c r="M102"/>
    </row>
    <row r="103" spans="2:13" x14ac:dyDescent="0.3">
      <c r="B103" s="5"/>
      <c r="C103" s="2"/>
      <c r="D103" s="4"/>
      <c r="E103" s="6"/>
      <c r="F103" s="4"/>
      <c r="G103" s="4"/>
      <c r="H103" s="6"/>
      <c r="I103" s="4"/>
      <c r="J103" s="3"/>
      <c r="K103" s="3"/>
      <c r="M103"/>
    </row>
    <row r="104" spans="2:13" x14ac:dyDescent="0.3">
      <c r="B104" s="5"/>
      <c r="C104" s="2"/>
      <c r="D104" s="4"/>
      <c r="E104" s="6"/>
      <c r="F104" s="4"/>
      <c r="G104" s="4"/>
      <c r="H104" s="6"/>
      <c r="I104" s="4"/>
      <c r="J104" s="3"/>
      <c r="K104" s="3"/>
      <c r="M104"/>
    </row>
    <row r="105" spans="2:13" x14ac:dyDescent="0.3">
      <c r="B105" s="5"/>
      <c r="C105" s="2"/>
      <c r="D105" s="4"/>
      <c r="E105" s="6"/>
      <c r="F105" s="4"/>
      <c r="G105" s="4"/>
      <c r="H105" s="6"/>
      <c r="I105" s="4"/>
      <c r="J105" s="3"/>
      <c r="K105" s="3"/>
      <c r="M105"/>
    </row>
    <row r="106" spans="2:13" x14ac:dyDescent="0.3">
      <c r="B106" s="5"/>
      <c r="C106" s="2"/>
      <c r="D106" s="4"/>
      <c r="E106" s="6"/>
      <c r="F106" s="4"/>
      <c r="G106" s="4"/>
      <c r="H106" s="6"/>
      <c r="I106" s="4"/>
      <c r="J106" s="3"/>
      <c r="K106" s="3"/>
      <c r="M106"/>
    </row>
    <row r="107" spans="2:13" x14ac:dyDescent="0.3">
      <c r="B107" s="5"/>
      <c r="C107" s="2"/>
      <c r="D107" s="4"/>
      <c r="E107" s="4"/>
      <c r="F107" s="4"/>
      <c r="G107" s="4"/>
      <c r="H107" s="6"/>
      <c r="I107" s="4"/>
      <c r="J107" s="3"/>
      <c r="K107" s="3"/>
      <c r="M107"/>
    </row>
    <row r="108" spans="2:13" x14ac:dyDescent="0.3">
      <c r="B108" s="5"/>
      <c r="C108" s="2"/>
      <c r="D108" s="4"/>
      <c r="E108" s="4"/>
      <c r="F108" s="4"/>
      <c r="G108" s="4"/>
      <c r="H108" s="6"/>
      <c r="I108" s="4"/>
      <c r="J108" s="3"/>
      <c r="K108" s="3"/>
      <c r="M108"/>
    </row>
    <row r="109" spans="2:13" x14ac:dyDescent="0.3">
      <c r="B109" s="5"/>
      <c r="C109" s="2"/>
      <c r="D109" s="4"/>
      <c r="E109" s="4"/>
      <c r="F109" s="4"/>
      <c r="G109" s="4"/>
      <c r="H109" s="6"/>
      <c r="I109" s="4"/>
      <c r="J109" s="3"/>
      <c r="K109" s="3"/>
      <c r="M109"/>
    </row>
    <row r="110" spans="2:13" x14ac:dyDescent="0.3">
      <c r="B110" s="5"/>
      <c r="C110" s="2"/>
      <c r="D110" s="4"/>
      <c r="E110" s="4"/>
      <c r="F110" s="4"/>
      <c r="G110" s="4"/>
      <c r="H110" s="4"/>
      <c r="I110" s="4"/>
      <c r="J110" s="3"/>
      <c r="K110" s="3"/>
      <c r="M110"/>
    </row>
    <row r="111" spans="2:13" x14ac:dyDescent="0.3">
      <c r="B111" s="5"/>
      <c r="C111" s="2"/>
      <c r="D111" s="4"/>
      <c r="E111" s="4"/>
      <c r="F111" s="4"/>
      <c r="G111" s="4"/>
      <c r="H111" s="4"/>
      <c r="I111" s="4"/>
      <c r="J111" s="3"/>
      <c r="K111" s="3"/>
      <c r="M111"/>
    </row>
    <row r="112" spans="2:13" x14ac:dyDescent="0.3">
      <c r="B112" s="5"/>
      <c r="C112" s="2"/>
      <c r="D112" s="4"/>
      <c r="E112" s="4"/>
      <c r="F112" s="4"/>
      <c r="G112" s="4"/>
      <c r="H112" s="4"/>
      <c r="I112" s="4"/>
      <c r="J112" s="3"/>
      <c r="K112" s="3"/>
      <c r="M112"/>
    </row>
    <row r="113" spans="2:13" x14ac:dyDescent="0.3">
      <c r="B113" s="5"/>
      <c r="C113" s="2"/>
      <c r="D113" s="4"/>
      <c r="E113" s="4"/>
      <c r="F113" s="4"/>
      <c r="G113" s="4"/>
      <c r="H113" s="4"/>
      <c r="I113" s="4"/>
      <c r="J113" s="3"/>
      <c r="K113" s="3"/>
      <c r="M113"/>
    </row>
    <row r="114" spans="2:13" x14ac:dyDescent="0.3">
      <c r="B114" s="5"/>
      <c r="C114" s="2"/>
      <c r="D114" s="4"/>
      <c r="E114" s="4"/>
      <c r="F114" s="4"/>
      <c r="G114" s="4"/>
      <c r="H114" s="4"/>
      <c r="I114" s="4"/>
      <c r="J114" s="3"/>
      <c r="K114" s="3"/>
      <c r="M114"/>
    </row>
    <row r="115" spans="2:13" x14ac:dyDescent="0.3">
      <c r="B115" s="5"/>
      <c r="C115" s="2"/>
      <c r="D115" s="4"/>
      <c r="E115" s="4"/>
      <c r="F115" s="4"/>
      <c r="G115" s="4"/>
      <c r="H115" s="4"/>
      <c r="I115" s="4"/>
      <c r="J115" s="3"/>
      <c r="K115" s="3"/>
      <c r="M115"/>
    </row>
    <row r="116" spans="2:13" x14ac:dyDescent="0.3">
      <c r="B116" s="5"/>
      <c r="C116" s="2"/>
      <c r="D116" s="4"/>
      <c r="E116" s="4"/>
      <c r="F116" s="4"/>
      <c r="G116" s="4"/>
      <c r="H116" s="4"/>
      <c r="I116" s="4"/>
      <c r="J116" s="3"/>
      <c r="K116" s="3"/>
      <c r="M116"/>
    </row>
    <row r="117" spans="2:13" x14ac:dyDescent="0.3">
      <c r="B117" s="5"/>
      <c r="C117" s="2"/>
      <c r="D117" s="4"/>
      <c r="E117" s="4"/>
      <c r="F117" s="4"/>
      <c r="G117" s="4"/>
      <c r="H117" s="4"/>
      <c r="I117" s="4"/>
      <c r="J117" s="3"/>
      <c r="K117" s="3"/>
      <c r="M117"/>
    </row>
    <row r="118" spans="2:13" x14ac:dyDescent="0.3">
      <c r="B118" s="5"/>
      <c r="C118" s="2"/>
      <c r="D118" s="4"/>
      <c r="E118" s="4"/>
      <c r="F118" s="4"/>
      <c r="G118" s="4"/>
      <c r="H118" s="4"/>
      <c r="I118" s="4"/>
      <c r="J118" s="3"/>
      <c r="K118" s="3"/>
      <c r="M118"/>
    </row>
    <row r="119" spans="2:13" x14ac:dyDescent="0.3">
      <c r="B119" s="5"/>
      <c r="C119" s="2"/>
      <c r="D119" s="4"/>
      <c r="E119" s="4"/>
      <c r="F119" s="4"/>
      <c r="G119" s="4"/>
      <c r="H119" s="4"/>
      <c r="I119" s="4"/>
      <c r="J119" s="3"/>
      <c r="K119" s="3"/>
      <c r="M119"/>
    </row>
    <row r="120" spans="2:13" x14ac:dyDescent="0.3">
      <c r="B120" s="5"/>
      <c r="C120" s="2"/>
      <c r="D120" s="4"/>
      <c r="E120" s="4"/>
      <c r="F120" s="4"/>
      <c r="G120" s="4"/>
      <c r="H120" s="4"/>
      <c r="I120" s="4"/>
      <c r="J120" s="3"/>
      <c r="K120" s="3"/>
      <c r="M120"/>
    </row>
    <row r="121" spans="2:13" x14ac:dyDescent="0.3">
      <c r="B121" s="5"/>
      <c r="C121" s="2"/>
      <c r="D121" s="4"/>
      <c r="E121" s="4"/>
      <c r="F121" s="4"/>
      <c r="G121" s="4"/>
      <c r="H121" s="4"/>
      <c r="I121" s="4"/>
      <c r="J121" s="3"/>
      <c r="K121" s="3"/>
      <c r="M121"/>
    </row>
    <row r="122" spans="2:13" x14ac:dyDescent="0.3">
      <c r="B122" s="5"/>
      <c r="C122" s="2"/>
      <c r="D122" s="4"/>
      <c r="E122" s="4"/>
      <c r="F122" s="4"/>
      <c r="G122" s="4"/>
      <c r="H122" s="4"/>
      <c r="I122" s="4"/>
      <c r="J122" s="3"/>
      <c r="K122" s="3"/>
      <c r="M122"/>
    </row>
    <row r="123" spans="2:13" x14ac:dyDescent="0.3">
      <c r="B123" s="5"/>
      <c r="C123" s="2"/>
      <c r="D123" s="4"/>
      <c r="E123" s="4"/>
      <c r="F123" s="4"/>
      <c r="G123" s="4"/>
      <c r="H123" s="4"/>
      <c r="I123" s="4"/>
      <c r="J123" s="3"/>
      <c r="K123" s="3"/>
      <c r="M123"/>
    </row>
    <row r="124" spans="2:13" x14ac:dyDescent="0.3">
      <c r="B124" s="5"/>
      <c r="C124" s="2"/>
      <c r="D124" s="4"/>
      <c r="E124" s="4"/>
      <c r="F124" s="4"/>
      <c r="G124" s="4"/>
      <c r="H124" s="4"/>
      <c r="I124" s="4"/>
      <c r="J124" s="3"/>
      <c r="K124" s="3"/>
      <c r="M124"/>
    </row>
    <row r="125" spans="2:13" x14ac:dyDescent="0.3">
      <c r="B125" s="5"/>
      <c r="C125" s="2"/>
      <c r="D125" s="4"/>
      <c r="E125" s="4"/>
      <c r="F125" s="4"/>
      <c r="G125" s="4"/>
      <c r="H125" s="4"/>
      <c r="I125" s="4"/>
      <c r="J125" s="3"/>
      <c r="K125" s="3"/>
      <c r="M125"/>
    </row>
    <row r="126" spans="2:13" x14ac:dyDescent="0.3">
      <c r="B126" s="5"/>
      <c r="C126" s="2"/>
      <c r="D126" s="4"/>
      <c r="E126" s="4"/>
      <c r="F126" s="4"/>
      <c r="G126" s="4"/>
      <c r="H126" s="4"/>
      <c r="I126" s="4"/>
      <c r="J126" s="3"/>
      <c r="K126" s="3"/>
      <c r="M126"/>
    </row>
    <row r="127" spans="2:13" x14ac:dyDescent="0.3">
      <c r="C127" s="2">
        <f>SUM(C82:C126)</f>
        <v>22124444.130868707</v>
      </c>
      <c r="M127"/>
    </row>
    <row r="128" spans="2:13" x14ac:dyDescent="0.3">
      <c r="B128" t="s">
        <v>0</v>
      </c>
      <c r="C128" s="1">
        <f>(22610*(1-D82))*1000</f>
        <v>21796876.57</v>
      </c>
      <c r="M128"/>
    </row>
  </sheetData>
  <mergeCells count="3">
    <mergeCell ref="D4:F4"/>
    <mergeCell ref="G4:I4"/>
    <mergeCell ref="M3:M5"/>
  </mergeCells>
  <hyperlinks>
    <hyperlink ref="D6" r:id="rId1" location="fn1" display="https://www.ssa.gov/oact/STATS/table4c6.html - fn1"/>
    <hyperlink ref="E6" r:id="rId2" location="fn2" display="https://www.ssa.gov/oact/STATS/table4c6.html - fn2"/>
    <hyperlink ref="G6" r:id="rId3" location="fn1" display="https://www.ssa.gov/oact/STATS/table4c6.html - fn1"/>
    <hyperlink ref="H6" r:id="rId4" location="fn2" display="https://www.ssa.gov/oact/STATS/table4c6.html - fn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CovidMortality</vt:lpstr>
      <vt:lpstr>conditional life expectancy</vt:lpstr>
    </vt:vector>
  </TitlesOfParts>
  <Company>Federal Reserve Bank of Atlanta -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Cunningham</dc:creator>
  <cp:lastModifiedBy>Chris Cunningham</cp:lastModifiedBy>
  <dcterms:created xsi:type="dcterms:W3CDTF">2020-03-23T16:13:52Z</dcterms:created>
  <dcterms:modified xsi:type="dcterms:W3CDTF">2020-03-23T21:00:09Z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1899a295-d55c-452e-95cd-f5bbba6b8125</vt:lpwstr>
  </property>
</Properties>
</file>