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1crc01\Dropbox (ATL FRB)\solveig\"/>
    </mc:Choice>
  </mc:AlternateContent>
  <bookViews>
    <workbookView xWindow="0" yWindow="0" windowWidth="23040" windowHeight="9192" activeTab="1"/>
  </bookViews>
  <sheets>
    <sheet name="ImperialIntervention codes" sheetId="4" r:id="rId1"/>
    <sheet name="CovidMortality_otherParameters" sheetId="2" r:id="rId2"/>
    <sheet name="donothing" sheetId="7" r:id="rId3"/>
    <sheet name="mitigation_CI_SD_HQ" sheetId="3" r:id="rId4"/>
    <sheet name="suppression_CI_SD_HQ_PC" sheetId="6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3" i="6" l="1"/>
  <c r="C31" i="2"/>
  <c r="C30" i="2"/>
  <c r="P93" i="3" s="1"/>
  <c r="O4" i="6"/>
  <c r="O89" i="6" s="1"/>
  <c r="O4" i="7"/>
  <c r="O53" i="7" s="1"/>
  <c r="J76" i="6"/>
  <c r="L94" i="6"/>
  <c r="B128" i="7"/>
  <c r="L91" i="7"/>
  <c r="K91" i="7"/>
  <c r="J91" i="7"/>
  <c r="L90" i="7"/>
  <c r="K90" i="7"/>
  <c r="J90" i="7"/>
  <c r="L89" i="7"/>
  <c r="K89" i="7"/>
  <c r="J89" i="7"/>
  <c r="L88" i="7"/>
  <c r="K88" i="7"/>
  <c r="J88" i="7"/>
  <c r="L87" i="7"/>
  <c r="K87" i="7"/>
  <c r="J87" i="7"/>
  <c r="L86" i="7"/>
  <c r="K86" i="7"/>
  <c r="J86" i="7"/>
  <c r="L85" i="7"/>
  <c r="K85" i="7"/>
  <c r="J85" i="7"/>
  <c r="L84" i="7"/>
  <c r="K84" i="7"/>
  <c r="J84" i="7"/>
  <c r="L83" i="7"/>
  <c r="K83" i="7"/>
  <c r="J83" i="7"/>
  <c r="L82" i="7"/>
  <c r="K82" i="7"/>
  <c r="J82" i="7"/>
  <c r="B82" i="7"/>
  <c r="L81" i="7"/>
  <c r="K81" i="7"/>
  <c r="J81" i="7"/>
  <c r="B81" i="7"/>
  <c r="L80" i="7"/>
  <c r="K80" i="7"/>
  <c r="J80" i="7"/>
  <c r="B80" i="7"/>
  <c r="L79" i="7"/>
  <c r="K79" i="7"/>
  <c r="J79" i="7"/>
  <c r="B79" i="7"/>
  <c r="L78" i="7"/>
  <c r="K78" i="7"/>
  <c r="J78" i="7"/>
  <c r="B78" i="7"/>
  <c r="L77" i="7"/>
  <c r="K77" i="7"/>
  <c r="J77" i="7"/>
  <c r="B77" i="7"/>
  <c r="L76" i="7"/>
  <c r="K76" i="7"/>
  <c r="J76" i="7"/>
  <c r="B76" i="7"/>
  <c r="L75" i="7"/>
  <c r="K75" i="7"/>
  <c r="J75" i="7"/>
  <c r="B75" i="7"/>
  <c r="L74" i="7"/>
  <c r="K74" i="7"/>
  <c r="J74" i="7"/>
  <c r="B74" i="7"/>
  <c r="L73" i="7"/>
  <c r="K73" i="7"/>
  <c r="J73" i="7"/>
  <c r="B73" i="7"/>
  <c r="L72" i="7"/>
  <c r="K72" i="7"/>
  <c r="J72" i="7"/>
  <c r="B72" i="7"/>
  <c r="L71" i="7"/>
  <c r="K71" i="7"/>
  <c r="J71" i="7"/>
  <c r="B71" i="7"/>
  <c r="L70" i="7"/>
  <c r="K70" i="7"/>
  <c r="J70" i="7"/>
  <c r="B70" i="7"/>
  <c r="L69" i="7"/>
  <c r="K69" i="7"/>
  <c r="J69" i="7"/>
  <c r="B69" i="7"/>
  <c r="L68" i="7"/>
  <c r="K68" i="7"/>
  <c r="J68" i="7"/>
  <c r="B68" i="7"/>
  <c r="L67" i="7"/>
  <c r="K67" i="7"/>
  <c r="J67" i="7"/>
  <c r="B67" i="7"/>
  <c r="L66" i="7"/>
  <c r="K66" i="7"/>
  <c r="J66" i="7"/>
  <c r="B66" i="7"/>
  <c r="L65" i="7"/>
  <c r="K65" i="7"/>
  <c r="J65" i="7"/>
  <c r="B65" i="7"/>
  <c r="L64" i="7"/>
  <c r="K64" i="7"/>
  <c r="J64" i="7"/>
  <c r="B64" i="7"/>
  <c r="L63" i="7"/>
  <c r="K63" i="7"/>
  <c r="J63" i="7"/>
  <c r="B63" i="7"/>
  <c r="L62" i="7"/>
  <c r="K62" i="7"/>
  <c r="J62" i="7"/>
  <c r="B62" i="7"/>
  <c r="L61" i="7"/>
  <c r="K61" i="7"/>
  <c r="J61" i="7"/>
  <c r="B61" i="7"/>
  <c r="L60" i="7"/>
  <c r="K60" i="7"/>
  <c r="J60" i="7"/>
  <c r="B60" i="7"/>
  <c r="L59" i="7"/>
  <c r="K59" i="7"/>
  <c r="J59" i="7"/>
  <c r="B59" i="7"/>
  <c r="L58" i="7"/>
  <c r="K58" i="7"/>
  <c r="J58" i="7"/>
  <c r="B58" i="7"/>
  <c r="L57" i="7"/>
  <c r="K57" i="7"/>
  <c r="J57" i="7"/>
  <c r="B57" i="7"/>
  <c r="L56" i="7"/>
  <c r="K56" i="7"/>
  <c r="J56" i="7"/>
  <c r="B56" i="7"/>
  <c r="L55" i="7"/>
  <c r="K55" i="7"/>
  <c r="J55" i="7"/>
  <c r="B55" i="7"/>
  <c r="L54" i="7"/>
  <c r="K54" i="7"/>
  <c r="J54" i="7"/>
  <c r="B54" i="7"/>
  <c r="L53" i="7"/>
  <c r="K53" i="7"/>
  <c r="J53" i="7"/>
  <c r="B53" i="7"/>
  <c r="L52" i="7"/>
  <c r="K52" i="7"/>
  <c r="J52" i="7"/>
  <c r="B52" i="7"/>
  <c r="L51" i="7"/>
  <c r="K51" i="7"/>
  <c r="J51" i="7"/>
  <c r="B51" i="7"/>
  <c r="L50" i="7"/>
  <c r="K50" i="7"/>
  <c r="J50" i="7"/>
  <c r="B50" i="7"/>
  <c r="L49" i="7"/>
  <c r="K49" i="7"/>
  <c r="J49" i="7"/>
  <c r="B49" i="7"/>
  <c r="L48" i="7"/>
  <c r="K48" i="7"/>
  <c r="J48" i="7"/>
  <c r="B48" i="7"/>
  <c r="L47" i="7"/>
  <c r="K47" i="7"/>
  <c r="J47" i="7"/>
  <c r="B47" i="7"/>
  <c r="L46" i="7"/>
  <c r="K46" i="7"/>
  <c r="J46" i="7"/>
  <c r="B46" i="7"/>
  <c r="L45" i="7"/>
  <c r="K45" i="7"/>
  <c r="J45" i="7"/>
  <c r="B45" i="7"/>
  <c r="L44" i="7"/>
  <c r="K44" i="7"/>
  <c r="J44" i="7"/>
  <c r="B44" i="7"/>
  <c r="L43" i="7"/>
  <c r="K43" i="7"/>
  <c r="J43" i="7"/>
  <c r="B43" i="7"/>
  <c r="L42" i="7"/>
  <c r="K42" i="7"/>
  <c r="J42" i="7"/>
  <c r="B42" i="7"/>
  <c r="L41" i="7"/>
  <c r="K41" i="7"/>
  <c r="J41" i="7"/>
  <c r="B41" i="7"/>
  <c r="L40" i="7"/>
  <c r="K40" i="7"/>
  <c r="J40" i="7"/>
  <c r="B40" i="7"/>
  <c r="L39" i="7"/>
  <c r="K39" i="7"/>
  <c r="J39" i="7"/>
  <c r="B39" i="7"/>
  <c r="L38" i="7"/>
  <c r="K38" i="7"/>
  <c r="J38" i="7"/>
  <c r="B38" i="7"/>
  <c r="L37" i="7"/>
  <c r="K37" i="7"/>
  <c r="J37" i="7"/>
  <c r="B37" i="7"/>
  <c r="L36" i="7"/>
  <c r="K36" i="7"/>
  <c r="J36" i="7"/>
  <c r="B36" i="7"/>
  <c r="L35" i="7"/>
  <c r="K35" i="7"/>
  <c r="J35" i="7"/>
  <c r="B35" i="7"/>
  <c r="L34" i="7"/>
  <c r="K34" i="7"/>
  <c r="J34" i="7"/>
  <c r="B34" i="7"/>
  <c r="L33" i="7"/>
  <c r="K33" i="7"/>
  <c r="J33" i="7"/>
  <c r="B33" i="7"/>
  <c r="L32" i="7"/>
  <c r="K32" i="7"/>
  <c r="J32" i="7"/>
  <c r="B32" i="7"/>
  <c r="L31" i="7"/>
  <c r="K31" i="7"/>
  <c r="J31" i="7"/>
  <c r="B31" i="7"/>
  <c r="L30" i="7"/>
  <c r="K30" i="7"/>
  <c r="J30" i="7"/>
  <c r="B30" i="7"/>
  <c r="L29" i="7"/>
  <c r="K29" i="7"/>
  <c r="J29" i="7"/>
  <c r="B29" i="7"/>
  <c r="L28" i="7"/>
  <c r="K28" i="7"/>
  <c r="J28" i="7"/>
  <c r="B28" i="7"/>
  <c r="L27" i="7"/>
  <c r="K27" i="7"/>
  <c r="J27" i="7"/>
  <c r="B27" i="7"/>
  <c r="L26" i="7"/>
  <c r="K26" i="7"/>
  <c r="J26" i="7"/>
  <c r="B26" i="7"/>
  <c r="L25" i="7"/>
  <c r="K25" i="7"/>
  <c r="J25" i="7"/>
  <c r="B25" i="7"/>
  <c r="L24" i="7"/>
  <c r="K24" i="7"/>
  <c r="J24" i="7"/>
  <c r="B24" i="7"/>
  <c r="L23" i="7"/>
  <c r="K23" i="7"/>
  <c r="J23" i="7"/>
  <c r="B23" i="7"/>
  <c r="L22" i="7"/>
  <c r="K22" i="7"/>
  <c r="J22" i="7"/>
  <c r="B22" i="7"/>
  <c r="L21" i="7"/>
  <c r="K21" i="7"/>
  <c r="M21" i="7" s="1"/>
  <c r="J21" i="7"/>
  <c r="B21" i="7"/>
  <c r="L20" i="7"/>
  <c r="K20" i="7"/>
  <c r="J20" i="7"/>
  <c r="B20" i="7"/>
  <c r="L19" i="7"/>
  <c r="K19" i="7"/>
  <c r="J19" i="7"/>
  <c r="B19" i="7"/>
  <c r="L18" i="7"/>
  <c r="K18" i="7"/>
  <c r="J18" i="7"/>
  <c r="B18" i="7"/>
  <c r="L17" i="7"/>
  <c r="K17" i="7"/>
  <c r="J17" i="7"/>
  <c r="B17" i="7"/>
  <c r="L16" i="7"/>
  <c r="K16" i="7"/>
  <c r="J16" i="7"/>
  <c r="B16" i="7"/>
  <c r="L15" i="7"/>
  <c r="K15" i="7"/>
  <c r="J15" i="7"/>
  <c r="B15" i="7"/>
  <c r="L14" i="7"/>
  <c r="K14" i="7"/>
  <c r="J14" i="7"/>
  <c r="B14" i="7"/>
  <c r="L13" i="7"/>
  <c r="K13" i="7"/>
  <c r="J13" i="7"/>
  <c r="B13" i="7"/>
  <c r="L12" i="7"/>
  <c r="K12" i="7"/>
  <c r="J12" i="7"/>
  <c r="B12" i="7"/>
  <c r="L11" i="7"/>
  <c r="K11" i="7"/>
  <c r="J11" i="7"/>
  <c r="B11" i="7"/>
  <c r="L10" i="7"/>
  <c r="K10" i="7"/>
  <c r="J10" i="7"/>
  <c r="B10" i="7"/>
  <c r="L9" i="7"/>
  <c r="K9" i="7"/>
  <c r="J9" i="7"/>
  <c r="B9" i="7"/>
  <c r="L8" i="7"/>
  <c r="K8" i="7"/>
  <c r="J8" i="7"/>
  <c r="B8" i="7"/>
  <c r="L7" i="7"/>
  <c r="K7" i="7"/>
  <c r="J7" i="7"/>
  <c r="B7" i="7"/>
  <c r="B128" i="6"/>
  <c r="L91" i="6"/>
  <c r="K91" i="6"/>
  <c r="J91" i="6"/>
  <c r="L90" i="6"/>
  <c r="K90" i="6"/>
  <c r="L89" i="6"/>
  <c r="K89" i="6"/>
  <c r="L88" i="6"/>
  <c r="K88" i="6"/>
  <c r="L87" i="6"/>
  <c r="K87" i="6"/>
  <c r="L86" i="6"/>
  <c r="K86" i="6"/>
  <c r="L85" i="6"/>
  <c r="K85" i="6"/>
  <c r="L84" i="6"/>
  <c r="K84" i="6"/>
  <c r="L83" i="6"/>
  <c r="K83" i="6"/>
  <c r="J83" i="6"/>
  <c r="O82" i="6"/>
  <c r="L82" i="6"/>
  <c r="K82" i="6"/>
  <c r="L81" i="6"/>
  <c r="K81" i="6"/>
  <c r="B81" i="6"/>
  <c r="L80" i="6"/>
  <c r="K80" i="6"/>
  <c r="B80" i="6"/>
  <c r="L79" i="6"/>
  <c r="K79" i="6"/>
  <c r="B79" i="6"/>
  <c r="L78" i="6"/>
  <c r="K78" i="6"/>
  <c r="J78" i="6"/>
  <c r="B78" i="6"/>
  <c r="L77" i="6"/>
  <c r="K77" i="6"/>
  <c r="B77" i="6"/>
  <c r="L76" i="6"/>
  <c r="K76" i="6"/>
  <c r="B76" i="6"/>
  <c r="L75" i="6"/>
  <c r="K75" i="6"/>
  <c r="B75" i="6"/>
  <c r="L74" i="6"/>
  <c r="K74" i="6"/>
  <c r="B74" i="6"/>
  <c r="L73" i="6"/>
  <c r="K73" i="6"/>
  <c r="B73" i="6"/>
  <c r="L72" i="6"/>
  <c r="K72" i="6"/>
  <c r="B72" i="6"/>
  <c r="L71" i="6"/>
  <c r="K71" i="6"/>
  <c r="B71" i="6"/>
  <c r="O70" i="6"/>
  <c r="L70" i="6"/>
  <c r="K70" i="6"/>
  <c r="B70" i="6"/>
  <c r="L69" i="6"/>
  <c r="K69" i="6"/>
  <c r="B69" i="6"/>
  <c r="L68" i="6"/>
  <c r="K68" i="6"/>
  <c r="B68" i="6"/>
  <c r="L67" i="6"/>
  <c r="K67" i="6"/>
  <c r="B67" i="6"/>
  <c r="O66" i="6"/>
  <c r="L66" i="6"/>
  <c r="K66" i="6"/>
  <c r="B66" i="6"/>
  <c r="L65" i="6"/>
  <c r="K65" i="6"/>
  <c r="B65" i="6"/>
  <c r="L64" i="6"/>
  <c r="K64" i="6"/>
  <c r="B64" i="6"/>
  <c r="L63" i="6"/>
  <c r="K63" i="6"/>
  <c r="B63" i="6"/>
  <c r="L62" i="6"/>
  <c r="K62" i="6"/>
  <c r="J62" i="6"/>
  <c r="B62" i="6"/>
  <c r="L61" i="6"/>
  <c r="K61" i="6"/>
  <c r="B61" i="6"/>
  <c r="L60" i="6"/>
  <c r="K60" i="6"/>
  <c r="B60" i="6"/>
  <c r="O59" i="6"/>
  <c r="L59" i="6"/>
  <c r="K59" i="6"/>
  <c r="J59" i="6"/>
  <c r="B59" i="6"/>
  <c r="L58" i="6"/>
  <c r="K58" i="6"/>
  <c r="B58" i="6"/>
  <c r="O57" i="6"/>
  <c r="L57" i="6"/>
  <c r="K57" i="6"/>
  <c r="B57" i="6"/>
  <c r="L56" i="6"/>
  <c r="K56" i="6"/>
  <c r="B56" i="6"/>
  <c r="O55" i="6"/>
  <c r="L55" i="6"/>
  <c r="K55" i="6"/>
  <c r="B55" i="6"/>
  <c r="L54" i="6"/>
  <c r="K54" i="6"/>
  <c r="B54" i="6"/>
  <c r="L53" i="6"/>
  <c r="K53" i="6"/>
  <c r="B53" i="6"/>
  <c r="L52" i="6"/>
  <c r="K52" i="6"/>
  <c r="B52" i="6"/>
  <c r="L51" i="6"/>
  <c r="K51" i="6"/>
  <c r="J51" i="6"/>
  <c r="B51" i="6"/>
  <c r="L50" i="6"/>
  <c r="K50" i="6"/>
  <c r="B50" i="6"/>
  <c r="L49" i="6"/>
  <c r="K49" i="6"/>
  <c r="B49" i="6"/>
  <c r="L48" i="6"/>
  <c r="K48" i="6"/>
  <c r="J48" i="6"/>
  <c r="B48" i="6"/>
  <c r="L47" i="6"/>
  <c r="K47" i="6"/>
  <c r="B47" i="6"/>
  <c r="L46" i="6"/>
  <c r="K46" i="6"/>
  <c r="B46" i="6"/>
  <c r="L45" i="6"/>
  <c r="K45" i="6"/>
  <c r="B45" i="6"/>
  <c r="L44" i="6"/>
  <c r="K44" i="6"/>
  <c r="B44" i="6"/>
  <c r="L43" i="6"/>
  <c r="K43" i="6"/>
  <c r="B43" i="6"/>
  <c r="L42" i="6"/>
  <c r="K42" i="6"/>
  <c r="B42" i="6"/>
  <c r="O41" i="6"/>
  <c r="L41" i="6"/>
  <c r="K41" i="6"/>
  <c r="B41" i="6"/>
  <c r="L40" i="6"/>
  <c r="K40" i="6"/>
  <c r="J40" i="6"/>
  <c r="B40" i="6"/>
  <c r="O39" i="6"/>
  <c r="L39" i="6"/>
  <c r="K39" i="6"/>
  <c r="B39" i="6"/>
  <c r="L38" i="6"/>
  <c r="K38" i="6"/>
  <c r="B38" i="6"/>
  <c r="O37" i="6"/>
  <c r="L37" i="6"/>
  <c r="K37" i="6"/>
  <c r="B37" i="6"/>
  <c r="L36" i="6"/>
  <c r="K36" i="6"/>
  <c r="B36" i="6"/>
  <c r="O35" i="6"/>
  <c r="L35" i="6"/>
  <c r="K35" i="6"/>
  <c r="B35" i="6"/>
  <c r="L34" i="6"/>
  <c r="K34" i="6"/>
  <c r="B34" i="6"/>
  <c r="O33" i="6"/>
  <c r="L33" i="6"/>
  <c r="K33" i="6"/>
  <c r="B33" i="6"/>
  <c r="L32" i="6"/>
  <c r="K32" i="6"/>
  <c r="B32" i="6"/>
  <c r="O31" i="6"/>
  <c r="L31" i="6"/>
  <c r="K31" i="6"/>
  <c r="B31" i="6"/>
  <c r="L30" i="6"/>
  <c r="K30" i="6"/>
  <c r="B30" i="6"/>
  <c r="O29" i="6"/>
  <c r="L29" i="6"/>
  <c r="K29" i="6"/>
  <c r="J29" i="6"/>
  <c r="B29" i="6"/>
  <c r="O28" i="6"/>
  <c r="L28" i="6"/>
  <c r="K28" i="6"/>
  <c r="B28" i="6"/>
  <c r="L27" i="6"/>
  <c r="K27" i="6"/>
  <c r="B27" i="6"/>
  <c r="L26" i="6"/>
  <c r="K26" i="6"/>
  <c r="B26" i="6"/>
  <c r="L25" i="6"/>
  <c r="K25" i="6"/>
  <c r="B25" i="6"/>
  <c r="L24" i="6"/>
  <c r="K24" i="6"/>
  <c r="B24" i="6"/>
  <c r="L23" i="6"/>
  <c r="K23" i="6"/>
  <c r="B23" i="6"/>
  <c r="L22" i="6"/>
  <c r="K22" i="6"/>
  <c r="B22" i="6"/>
  <c r="L21" i="6"/>
  <c r="K21" i="6"/>
  <c r="B21" i="6"/>
  <c r="L20" i="6"/>
  <c r="K20" i="6"/>
  <c r="B20" i="6"/>
  <c r="L19" i="6"/>
  <c r="K19" i="6"/>
  <c r="B19" i="6"/>
  <c r="O18" i="6"/>
  <c r="L18" i="6"/>
  <c r="K18" i="6"/>
  <c r="J18" i="6"/>
  <c r="B18" i="6"/>
  <c r="L17" i="6"/>
  <c r="K17" i="6"/>
  <c r="B17" i="6"/>
  <c r="L16" i="6"/>
  <c r="K16" i="6"/>
  <c r="B16" i="6"/>
  <c r="L15" i="6"/>
  <c r="K15" i="6"/>
  <c r="B15" i="6"/>
  <c r="L14" i="6"/>
  <c r="K14" i="6"/>
  <c r="B14" i="6"/>
  <c r="L13" i="6"/>
  <c r="K13" i="6"/>
  <c r="B13" i="6"/>
  <c r="L12" i="6"/>
  <c r="K12" i="6"/>
  <c r="B12" i="6"/>
  <c r="L11" i="6"/>
  <c r="K11" i="6"/>
  <c r="B11" i="6"/>
  <c r="L10" i="6"/>
  <c r="K10" i="6"/>
  <c r="B10" i="6"/>
  <c r="L9" i="6"/>
  <c r="K9" i="6"/>
  <c r="B9" i="6"/>
  <c r="L8" i="6"/>
  <c r="K8" i="6"/>
  <c r="B8" i="6"/>
  <c r="L7" i="6"/>
  <c r="K7" i="6"/>
  <c r="J7" i="6"/>
  <c r="B7" i="6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M29" i="7" l="1"/>
  <c r="M19" i="7"/>
  <c r="O42" i="7"/>
  <c r="O13" i="7"/>
  <c r="O90" i="7"/>
  <c r="O29" i="7"/>
  <c r="O8" i="7"/>
  <c r="O57" i="7"/>
  <c r="O53" i="6"/>
  <c r="O85" i="6"/>
  <c r="O72" i="6"/>
  <c r="O68" i="6"/>
  <c r="M18" i="7"/>
  <c r="M16" i="7"/>
  <c r="O77" i="7"/>
  <c r="O17" i="7"/>
  <c r="O50" i="7"/>
  <c r="O26" i="6"/>
  <c r="O30" i="6"/>
  <c r="O32" i="6"/>
  <c r="O34" i="6"/>
  <c r="O36" i="6"/>
  <c r="O38" i="6"/>
  <c r="O51" i="6"/>
  <c r="O64" i="6"/>
  <c r="O10" i="7"/>
  <c r="N27" i="7"/>
  <c r="O52" i="7"/>
  <c r="O24" i="7"/>
  <c r="O24" i="6"/>
  <c r="O47" i="6"/>
  <c r="O60" i="6"/>
  <c r="O62" i="6"/>
  <c r="N13" i="7"/>
  <c r="O28" i="7"/>
  <c r="O41" i="7"/>
  <c r="O81" i="7"/>
  <c r="O22" i="6"/>
  <c r="O45" i="6"/>
  <c r="O76" i="6"/>
  <c r="O16" i="7"/>
  <c r="O21" i="7"/>
  <c r="O58" i="7"/>
  <c r="O20" i="6"/>
  <c r="O43" i="6"/>
  <c r="O74" i="6"/>
  <c r="O84" i="6"/>
  <c r="O87" i="6"/>
  <c r="M8" i="7"/>
  <c r="O9" i="7"/>
  <c r="O34" i="7"/>
  <c r="O66" i="7"/>
  <c r="M24" i="7"/>
  <c r="O18" i="7"/>
  <c r="O27" i="7"/>
  <c r="O36" i="7"/>
  <c r="O68" i="7"/>
  <c r="O8" i="6"/>
  <c r="O10" i="6"/>
  <c r="O12" i="6"/>
  <c r="O14" i="6"/>
  <c r="O16" i="6"/>
  <c r="O49" i="6"/>
  <c r="O78" i="6"/>
  <c r="O80" i="6"/>
  <c r="O90" i="6"/>
  <c r="O40" i="6"/>
  <c r="O42" i="6"/>
  <c r="O44" i="6"/>
  <c r="O46" i="6"/>
  <c r="O63" i="6"/>
  <c r="O65" i="6"/>
  <c r="O67" i="6"/>
  <c r="O69" i="6"/>
  <c r="O71" i="6"/>
  <c r="O73" i="6"/>
  <c r="O75" i="6"/>
  <c r="O77" i="6"/>
  <c r="O83" i="6"/>
  <c r="O61" i="6"/>
  <c r="O88" i="6"/>
  <c r="O7" i="6"/>
  <c r="O9" i="6"/>
  <c r="O11" i="6"/>
  <c r="O13" i="6"/>
  <c r="O15" i="6"/>
  <c r="O17" i="6"/>
  <c r="O48" i="6"/>
  <c r="O50" i="6"/>
  <c r="O79" i="6"/>
  <c r="O81" i="6"/>
  <c r="O86" i="6"/>
  <c r="O91" i="6"/>
  <c r="O19" i="6"/>
  <c r="O21" i="6"/>
  <c r="O23" i="6"/>
  <c r="O25" i="6"/>
  <c r="O27" i="6"/>
  <c r="O52" i="6"/>
  <c r="O54" i="6"/>
  <c r="O56" i="6"/>
  <c r="O58" i="6"/>
  <c r="O7" i="7"/>
  <c r="O15" i="7"/>
  <c r="O26" i="7"/>
  <c r="O45" i="7"/>
  <c r="O65" i="7"/>
  <c r="O74" i="7"/>
  <c r="O88" i="7"/>
  <c r="O12" i="7"/>
  <c r="O20" i="7"/>
  <c r="O23" i="7"/>
  <c r="O33" i="7"/>
  <c r="O49" i="7"/>
  <c r="O76" i="7"/>
  <c r="O86" i="7"/>
  <c r="O84" i="7"/>
  <c r="O14" i="7"/>
  <c r="O25" i="7"/>
  <c r="O44" i="7"/>
  <c r="O60" i="7"/>
  <c r="O73" i="7"/>
  <c r="O82" i="7"/>
  <c r="O11" i="7"/>
  <c r="O19" i="7"/>
  <c r="O22" i="7"/>
  <c r="O30" i="7"/>
  <c r="O37" i="7"/>
  <c r="O31" i="7"/>
  <c r="O39" i="7"/>
  <c r="O47" i="7"/>
  <c r="O55" i="7"/>
  <c r="O63" i="7"/>
  <c r="O71" i="7"/>
  <c r="O79" i="7"/>
  <c r="O38" i="7"/>
  <c r="O46" i="7"/>
  <c r="O54" i="7"/>
  <c r="O62" i="7"/>
  <c r="O70" i="7"/>
  <c r="O78" i="7"/>
  <c r="O83" i="7"/>
  <c r="O85" i="7"/>
  <c r="O87" i="7"/>
  <c r="O89" i="7"/>
  <c r="O91" i="7"/>
  <c r="O35" i="7"/>
  <c r="O43" i="7"/>
  <c r="O51" i="7"/>
  <c r="O59" i="7"/>
  <c r="O67" i="7"/>
  <c r="O75" i="7"/>
  <c r="O32" i="7"/>
  <c r="O40" i="7"/>
  <c r="O48" i="7"/>
  <c r="O56" i="7"/>
  <c r="O64" i="7"/>
  <c r="O72" i="7"/>
  <c r="O80" i="7"/>
  <c r="O61" i="7"/>
  <c r="O69" i="7"/>
  <c r="J21" i="6"/>
  <c r="N21" i="6" s="1"/>
  <c r="J32" i="6"/>
  <c r="N32" i="6" s="1"/>
  <c r="J87" i="6"/>
  <c r="J10" i="6"/>
  <c r="N10" i="6" s="1"/>
  <c r="J43" i="6"/>
  <c r="N43" i="6" s="1"/>
  <c r="J54" i="6"/>
  <c r="M54" i="6" s="1"/>
  <c r="J65" i="6"/>
  <c r="N65" i="6" s="1"/>
  <c r="J89" i="6"/>
  <c r="N7" i="6"/>
  <c r="J14" i="6"/>
  <c r="M14" i="6" s="1"/>
  <c r="J25" i="6"/>
  <c r="J36" i="6"/>
  <c r="M36" i="6" s="1"/>
  <c r="J73" i="6"/>
  <c r="M73" i="6" s="1"/>
  <c r="J85" i="6"/>
  <c r="J81" i="6"/>
  <c r="M81" i="6" s="1"/>
  <c r="J13" i="6"/>
  <c r="N13" i="6" s="1"/>
  <c r="J24" i="6"/>
  <c r="N24" i="6" s="1"/>
  <c r="J35" i="6"/>
  <c r="N35" i="6" s="1"/>
  <c r="P35" i="6" s="1"/>
  <c r="J44" i="6"/>
  <c r="J55" i="6"/>
  <c r="M55" i="6" s="1"/>
  <c r="J70" i="6"/>
  <c r="N70" i="6" s="1"/>
  <c r="P70" i="6" s="1"/>
  <c r="J15" i="6"/>
  <c r="N15" i="6" s="1"/>
  <c r="J26" i="6"/>
  <c r="M26" i="6" s="1"/>
  <c r="J37" i="6"/>
  <c r="N37" i="6" s="1"/>
  <c r="P37" i="6" s="1"/>
  <c r="J45" i="6"/>
  <c r="N45" i="6" s="1"/>
  <c r="J67" i="6"/>
  <c r="N67" i="6" s="1"/>
  <c r="J75" i="6"/>
  <c r="M75" i="6" s="1"/>
  <c r="J12" i="6"/>
  <c r="N12" i="6" s="1"/>
  <c r="J23" i="6"/>
  <c r="N23" i="6" s="1"/>
  <c r="J34" i="6"/>
  <c r="M34" i="6" s="1"/>
  <c r="J42" i="6"/>
  <c r="N42" i="6" s="1"/>
  <c r="J50" i="6"/>
  <c r="N50" i="6" s="1"/>
  <c r="J53" i="6"/>
  <c r="M53" i="6" s="1"/>
  <c r="J61" i="6"/>
  <c r="N61" i="6" s="1"/>
  <c r="J64" i="6"/>
  <c r="N64" i="6" s="1"/>
  <c r="J72" i="6"/>
  <c r="N72" i="6" s="1"/>
  <c r="J80" i="6"/>
  <c r="N80" i="6" s="1"/>
  <c r="N34" i="6"/>
  <c r="J56" i="6"/>
  <c r="N56" i="6" s="1"/>
  <c r="M7" i="6"/>
  <c r="J9" i="6"/>
  <c r="N9" i="6" s="1"/>
  <c r="J17" i="6"/>
  <c r="N17" i="6" s="1"/>
  <c r="J20" i="6"/>
  <c r="M20" i="6" s="1"/>
  <c r="N25" i="6"/>
  <c r="J28" i="6"/>
  <c r="N28" i="6" s="1"/>
  <c r="P28" i="6" s="1"/>
  <c r="J31" i="6"/>
  <c r="N31" i="6" s="1"/>
  <c r="P31" i="6" s="1"/>
  <c r="J39" i="6"/>
  <c r="N39" i="6" s="1"/>
  <c r="P39" i="6" s="1"/>
  <c r="J47" i="6"/>
  <c r="N47" i="6" s="1"/>
  <c r="J58" i="6"/>
  <c r="N58" i="6" s="1"/>
  <c r="J69" i="6"/>
  <c r="N69" i="6" s="1"/>
  <c r="J77" i="6"/>
  <c r="N77" i="6" s="1"/>
  <c r="J82" i="6"/>
  <c r="J84" i="6"/>
  <c r="J86" i="6"/>
  <c r="J88" i="6"/>
  <c r="J90" i="6"/>
  <c r="J66" i="6"/>
  <c r="M66" i="6" s="1"/>
  <c r="J74" i="6"/>
  <c r="M74" i="6" s="1"/>
  <c r="J11" i="6"/>
  <c r="M11" i="6" s="1"/>
  <c r="J22" i="6"/>
  <c r="N22" i="6" s="1"/>
  <c r="J30" i="6"/>
  <c r="M30" i="6" s="1"/>
  <c r="J33" i="6"/>
  <c r="N33" i="6" s="1"/>
  <c r="P33" i="6" s="1"/>
  <c r="J41" i="6"/>
  <c r="M41" i="6" s="1"/>
  <c r="J49" i="6"/>
  <c r="M49" i="6" s="1"/>
  <c r="J52" i="6"/>
  <c r="M52" i="6" s="1"/>
  <c r="J60" i="6"/>
  <c r="M60" i="6" s="1"/>
  <c r="J63" i="6"/>
  <c r="N63" i="6" s="1"/>
  <c r="J71" i="6"/>
  <c r="M71" i="6" s="1"/>
  <c r="J79" i="6"/>
  <c r="N79" i="6" s="1"/>
  <c r="J8" i="6"/>
  <c r="N8" i="6" s="1"/>
  <c r="J16" i="6"/>
  <c r="N16" i="6" s="1"/>
  <c r="J19" i="6"/>
  <c r="M19" i="6" s="1"/>
  <c r="J27" i="6"/>
  <c r="N27" i="6" s="1"/>
  <c r="J38" i="6"/>
  <c r="M38" i="6" s="1"/>
  <c r="J46" i="6"/>
  <c r="M46" i="6" s="1"/>
  <c r="J57" i="6"/>
  <c r="M57" i="6" s="1"/>
  <c r="N62" i="6"/>
  <c r="J68" i="6"/>
  <c r="N68" i="6" s="1"/>
  <c r="P68" i="6" s="1"/>
  <c r="N18" i="6"/>
  <c r="P18" i="6" s="1"/>
  <c r="N40" i="6"/>
  <c r="N59" i="6"/>
  <c r="P59" i="6" s="1"/>
  <c r="N48" i="6"/>
  <c r="N51" i="6"/>
  <c r="N46" i="7"/>
  <c r="M10" i="6"/>
  <c r="N44" i="6"/>
  <c r="N76" i="6"/>
  <c r="M32" i="7"/>
  <c r="M40" i="7"/>
  <c r="N45" i="7"/>
  <c r="N29" i="6"/>
  <c r="P29" i="6" s="1"/>
  <c r="M45" i="7"/>
  <c r="N52" i="6"/>
  <c r="N78" i="6"/>
  <c r="M42" i="7"/>
  <c r="N21" i="7"/>
  <c r="M13" i="7"/>
  <c r="N29" i="7"/>
  <c r="N34" i="7"/>
  <c r="N42" i="7"/>
  <c r="N31" i="7"/>
  <c r="N14" i="7"/>
  <c r="N17" i="7"/>
  <c r="N40" i="7"/>
  <c r="M26" i="7"/>
  <c r="M35" i="7"/>
  <c r="M11" i="7"/>
  <c r="M37" i="7"/>
  <c r="M43" i="7"/>
  <c r="M10" i="7"/>
  <c r="M34" i="7"/>
  <c r="N38" i="7"/>
  <c r="N8" i="7"/>
  <c r="N11" i="7"/>
  <c r="M27" i="7"/>
  <c r="N35" i="7"/>
  <c r="M15" i="7"/>
  <c r="N20" i="7"/>
  <c r="N30" i="7"/>
  <c r="N37" i="7"/>
  <c r="N41" i="7"/>
  <c r="M7" i="7"/>
  <c r="M23" i="7"/>
  <c r="N33" i="7"/>
  <c r="N19" i="7"/>
  <c r="N32" i="7"/>
  <c r="N44" i="7"/>
  <c r="P44" i="7" s="1"/>
  <c r="N36" i="7"/>
  <c r="N47" i="7"/>
  <c r="N9" i="7"/>
  <c r="N12" i="7"/>
  <c r="N22" i="7"/>
  <c r="N25" i="7"/>
  <c r="N28" i="7"/>
  <c r="N39" i="7"/>
  <c r="N43" i="7"/>
  <c r="M9" i="7"/>
  <c r="M17" i="7"/>
  <c r="M25" i="7"/>
  <c r="M33" i="7"/>
  <c r="M41" i="7"/>
  <c r="N50" i="7"/>
  <c r="M50" i="7"/>
  <c r="M31" i="7"/>
  <c r="M39" i="7"/>
  <c r="M47" i="7"/>
  <c r="N54" i="7"/>
  <c r="M54" i="7"/>
  <c r="N58" i="7"/>
  <c r="M58" i="7"/>
  <c r="N62" i="7"/>
  <c r="M62" i="7"/>
  <c r="N70" i="7"/>
  <c r="M70" i="7"/>
  <c r="N74" i="7"/>
  <c r="P74" i="7" s="1"/>
  <c r="M74" i="7"/>
  <c r="N78" i="7"/>
  <c r="M78" i="7"/>
  <c r="N82" i="7"/>
  <c r="M82" i="7"/>
  <c r="N10" i="7"/>
  <c r="P10" i="7" s="1"/>
  <c r="M14" i="7"/>
  <c r="N18" i="7"/>
  <c r="M22" i="7"/>
  <c r="N26" i="7"/>
  <c r="M30" i="7"/>
  <c r="M38" i="7"/>
  <c r="M46" i="7"/>
  <c r="N49" i="7"/>
  <c r="M49" i="7"/>
  <c r="N53" i="7"/>
  <c r="P53" i="7" s="1"/>
  <c r="M53" i="7"/>
  <c r="N57" i="7"/>
  <c r="M57" i="7"/>
  <c r="N61" i="7"/>
  <c r="P61" i="7" s="1"/>
  <c r="M61" i="7"/>
  <c r="N65" i="7"/>
  <c r="M65" i="7"/>
  <c r="N69" i="7"/>
  <c r="M69" i="7"/>
  <c r="N73" i="7"/>
  <c r="M73" i="7"/>
  <c r="N77" i="7"/>
  <c r="M77" i="7"/>
  <c r="N81" i="7"/>
  <c r="P81" i="7" s="1"/>
  <c r="M81" i="7"/>
  <c r="N66" i="7"/>
  <c r="P66" i="7" s="1"/>
  <c r="M66" i="7"/>
  <c r="M12" i="7"/>
  <c r="N16" i="7"/>
  <c r="M20" i="7"/>
  <c r="N24" i="7"/>
  <c r="P24" i="7" s="1"/>
  <c r="M28" i="7"/>
  <c r="M36" i="7"/>
  <c r="M44" i="7"/>
  <c r="N48" i="7"/>
  <c r="M48" i="7"/>
  <c r="N52" i="7"/>
  <c r="P52" i="7" s="1"/>
  <c r="M52" i="7"/>
  <c r="N56" i="7"/>
  <c r="M56" i="7"/>
  <c r="N60" i="7"/>
  <c r="M60" i="7"/>
  <c r="N64" i="7"/>
  <c r="P64" i="7" s="1"/>
  <c r="M64" i="7"/>
  <c r="N68" i="7"/>
  <c r="M68" i="7"/>
  <c r="N72" i="7"/>
  <c r="M72" i="7"/>
  <c r="N76" i="7"/>
  <c r="M76" i="7"/>
  <c r="N80" i="7"/>
  <c r="M80" i="7"/>
  <c r="N7" i="7"/>
  <c r="N15" i="7"/>
  <c r="P15" i="7" s="1"/>
  <c r="N23" i="7"/>
  <c r="N51" i="7"/>
  <c r="M51" i="7"/>
  <c r="N55" i="7"/>
  <c r="P55" i="7" s="1"/>
  <c r="M55" i="7"/>
  <c r="N59" i="7"/>
  <c r="P59" i="7" s="1"/>
  <c r="M59" i="7"/>
  <c r="N63" i="7"/>
  <c r="M63" i="7"/>
  <c r="N67" i="7"/>
  <c r="M67" i="7"/>
  <c r="N71" i="7"/>
  <c r="M71" i="7"/>
  <c r="N75" i="7"/>
  <c r="M75" i="7"/>
  <c r="N79" i="7"/>
  <c r="M79" i="7"/>
  <c r="B83" i="7"/>
  <c r="B82" i="6"/>
  <c r="M18" i="6"/>
  <c r="M25" i="6"/>
  <c r="M29" i="6"/>
  <c r="M40" i="6"/>
  <c r="M44" i="6"/>
  <c r="M48" i="6"/>
  <c r="M51" i="6"/>
  <c r="M59" i="6"/>
  <c r="M62" i="6"/>
  <c r="M70" i="6"/>
  <c r="M76" i="6"/>
  <c r="M77" i="6"/>
  <c r="M78" i="6"/>
  <c r="M79" i="6"/>
  <c r="P13" i="7" l="1"/>
  <c r="P23" i="7"/>
  <c r="P36" i="7"/>
  <c r="P37" i="7"/>
  <c r="P18" i="7"/>
  <c r="P12" i="7"/>
  <c r="P77" i="6"/>
  <c r="P29" i="7"/>
  <c r="P47" i="6"/>
  <c r="P21" i="7"/>
  <c r="P42" i="7"/>
  <c r="P8" i="7"/>
  <c r="P16" i="7"/>
  <c r="P57" i="7"/>
  <c r="P23" i="6"/>
  <c r="P43" i="6"/>
  <c r="P50" i="7"/>
  <c r="P72" i="6"/>
  <c r="P68" i="7"/>
  <c r="P48" i="7"/>
  <c r="P35" i="7"/>
  <c r="P51" i="6"/>
  <c r="P63" i="6"/>
  <c r="P64" i="6"/>
  <c r="P30" i="7"/>
  <c r="P42" i="6"/>
  <c r="P26" i="7"/>
  <c r="P25" i="7"/>
  <c r="P62" i="6"/>
  <c r="P80" i="6"/>
  <c r="P33" i="7"/>
  <c r="P25" i="6"/>
  <c r="P12" i="6"/>
  <c r="P67" i="6"/>
  <c r="P32" i="6"/>
  <c r="P27" i="7"/>
  <c r="P41" i="7"/>
  <c r="P45" i="6"/>
  <c r="P73" i="7"/>
  <c r="P54" i="7"/>
  <c r="P34" i="7"/>
  <c r="P76" i="7"/>
  <c r="P60" i="7"/>
  <c r="P9" i="7"/>
  <c r="P45" i="7"/>
  <c r="P17" i="6"/>
  <c r="P40" i="7"/>
  <c r="P40" i="6"/>
  <c r="P77" i="7"/>
  <c r="P39" i="7"/>
  <c r="P56" i="6"/>
  <c r="P34" i="6"/>
  <c r="P58" i="7"/>
  <c r="P52" i="6"/>
  <c r="P22" i="7"/>
  <c r="P22" i="6"/>
  <c r="P10" i="6"/>
  <c r="P11" i="7"/>
  <c r="P48" i="6"/>
  <c r="P61" i="6"/>
  <c r="P70" i="7"/>
  <c r="P58" i="6"/>
  <c r="P9" i="6"/>
  <c r="P24" i="6"/>
  <c r="P56" i="7"/>
  <c r="P43" i="7"/>
  <c r="P17" i="7"/>
  <c r="P76" i="6"/>
  <c r="P16" i="6"/>
  <c r="P65" i="6"/>
  <c r="P28" i="7"/>
  <c r="P14" i="7"/>
  <c r="P78" i="6"/>
  <c r="P15" i="6"/>
  <c r="P44" i="6"/>
  <c r="P8" i="6"/>
  <c r="P79" i="6"/>
  <c r="P27" i="6"/>
  <c r="P7" i="6"/>
  <c r="P21" i="6"/>
  <c r="P69" i="6"/>
  <c r="P50" i="6"/>
  <c r="P13" i="6"/>
  <c r="P46" i="7"/>
  <c r="P69" i="7"/>
  <c r="P51" i="7"/>
  <c r="P65" i="7"/>
  <c r="P49" i="7"/>
  <c r="P47" i="7"/>
  <c r="P63" i="7"/>
  <c r="P82" i="7"/>
  <c r="P62" i="7"/>
  <c r="P7" i="7"/>
  <c r="P32" i="7"/>
  <c r="P20" i="7"/>
  <c r="P78" i="7"/>
  <c r="P19" i="7"/>
  <c r="P31" i="7"/>
  <c r="P75" i="7"/>
  <c r="P79" i="7"/>
  <c r="P80" i="7"/>
  <c r="P71" i="7"/>
  <c r="P67" i="7"/>
  <c r="P72" i="7"/>
  <c r="P38" i="7"/>
  <c r="N54" i="6"/>
  <c r="P54" i="6" s="1"/>
  <c r="M68" i="6"/>
  <c r="M35" i="6"/>
  <c r="M24" i="6"/>
  <c r="M43" i="6"/>
  <c r="M39" i="6"/>
  <c r="M16" i="6"/>
  <c r="N36" i="6"/>
  <c r="P36" i="6" s="1"/>
  <c r="M37" i="6"/>
  <c r="M13" i="6"/>
  <c r="N55" i="6"/>
  <c r="P55" i="6" s="1"/>
  <c r="N19" i="6"/>
  <c r="P19" i="6" s="1"/>
  <c r="N49" i="6"/>
  <c r="P49" i="6" s="1"/>
  <c r="N73" i="6"/>
  <c r="P73" i="6" s="1"/>
  <c r="M28" i="6"/>
  <c r="N46" i="6"/>
  <c r="P46" i="6" s="1"/>
  <c r="M65" i="6"/>
  <c r="N26" i="6"/>
  <c r="P26" i="6" s="1"/>
  <c r="N71" i="6"/>
  <c r="P71" i="6" s="1"/>
  <c r="M63" i="6"/>
  <c r="M21" i="6"/>
  <c r="M61" i="6"/>
  <c r="M32" i="6"/>
  <c r="M17" i="6"/>
  <c r="N14" i="6"/>
  <c r="P14" i="6" s="1"/>
  <c r="M72" i="6"/>
  <c r="M56" i="6"/>
  <c r="M42" i="6"/>
  <c r="N81" i="6"/>
  <c r="P81" i="6" s="1"/>
  <c r="M69" i="6"/>
  <c r="N30" i="6"/>
  <c r="P30" i="6" s="1"/>
  <c r="N66" i="6"/>
  <c r="P66" i="6" s="1"/>
  <c r="M64" i="6"/>
  <c r="N57" i="6"/>
  <c r="P57" i="6" s="1"/>
  <c r="N20" i="6"/>
  <c r="P20" i="6" s="1"/>
  <c r="N74" i="6"/>
  <c r="P74" i="6" s="1"/>
  <c r="M45" i="6"/>
  <c r="N41" i="6"/>
  <c r="P41" i="6" s="1"/>
  <c r="M58" i="6"/>
  <c r="M33" i="6"/>
  <c r="M23" i="6"/>
  <c r="M12" i="6"/>
  <c r="N53" i="6"/>
  <c r="P53" i="6" s="1"/>
  <c r="M31" i="6"/>
  <c r="M80" i="6"/>
  <c r="M47" i="6"/>
  <c r="N38" i="6"/>
  <c r="P38" i="6" s="1"/>
  <c r="N11" i="6"/>
  <c r="P11" i="6" s="1"/>
  <c r="N75" i="6"/>
  <c r="P75" i="6" s="1"/>
  <c r="M8" i="6"/>
  <c r="M22" i="6"/>
  <c r="M15" i="6"/>
  <c r="N60" i="6"/>
  <c r="P60" i="6" s="1"/>
  <c r="M9" i="6"/>
  <c r="M67" i="6"/>
  <c r="M27" i="6"/>
  <c r="M50" i="6"/>
  <c r="N83" i="7"/>
  <c r="P83" i="7" s="1"/>
  <c r="M83" i="7"/>
  <c r="B84" i="7"/>
  <c r="N82" i="6"/>
  <c r="P82" i="6" s="1"/>
  <c r="M82" i="6"/>
  <c r="B83" i="6"/>
  <c r="N84" i="7" l="1"/>
  <c r="P84" i="7" s="1"/>
  <c r="M84" i="7"/>
  <c r="B85" i="7"/>
  <c r="N83" i="6"/>
  <c r="P83" i="6" s="1"/>
  <c r="M83" i="6"/>
  <c r="B84" i="6"/>
  <c r="N85" i="7" l="1"/>
  <c r="P85" i="7" s="1"/>
  <c r="M85" i="7"/>
  <c r="B86" i="7"/>
  <c r="N84" i="6"/>
  <c r="P84" i="6" s="1"/>
  <c r="M84" i="6"/>
  <c r="B85" i="6"/>
  <c r="N86" i="7" l="1"/>
  <c r="P86" i="7" s="1"/>
  <c r="M86" i="7"/>
  <c r="B87" i="7"/>
  <c r="N85" i="6"/>
  <c r="P85" i="6" s="1"/>
  <c r="M85" i="6"/>
  <c r="B86" i="6"/>
  <c r="N87" i="7" l="1"/>
  <c r="P87" i="7" s="1"/>
  <c r="M87" i="7"/>
  <c r="B88" i="7"/>
  <c r="N86" i="6"/>
  <c r="P86" i="6" s="1"/>
  <c r="M86" i="6"/>
  <c r="B87" i="6"/>
  <c r="N88" i="7" l="1"/>
  <c r="P88" i="7" s="1"/>
  <c r="M88" i="7"/>
  <c r="B89" i="7"/>
  <c r="N87" i="6"/>
  <c r="P87" i="6" s="1"/>
  <c r="M87" i="6"/>
  <c r="B88" i="6"/>
  <c r="N89" i="7" l="1"/>
  <c r="P89" i="7" s="1"/>
  <c r="M89" i="7"/>
  <c r="B90" i="7"/>
  <c r="N88" i="6"/>
  <c r="P88" i="6" s="1"/>
  <c r="M88" i="6"/>
  <c r="B89" i="6"/>
  <c r="N90" i="7" l="1"/>
  <c r="P90" i="7" s="1"/>
  <c r="M90" i="7"/>
  <c r="B91" i="7"/>
  <c r="B127" i="7"/>
  <c r="N89" i="6"/>
  <c r="P89" i="6" s="1"/>
  <c r="M89" i="6"/>
  <c r="B90" i="6"/>
  <c r="L94" i="3"/>
  <c r="B128" i="3"/>
  <c r="O91" i="3"/>
  <c r="K91" i="3"/>
  <c r="O90" i="3"/>
  <c r="K90" i="3"/>
  <c r="O89" i="3"/>
  <c r="K89" i="3"/>
  <c r="O88" i="3"/>
  <c r="K88" i="3"/>
  <c r="O87" i="3"/>
  <c r="K87" i="3"/>
  <c r="O86" i="3"/>
  <c r="K86" i="3"/>
  <c r="O85" i="3"/>
  <c r="K85" i="3"/>
  <c r="O84" i="3"/>
  <c r="K84" i="3"/>
  <c r="O83" i="3"/>
  <c r="K83" i="3"/>
  <c r="O82" i="3"/>
  <c r="K82" i="3"/>
  <c r="O81" i="3"/>
  <c r="K81" i="3"/>
  <c r="B81" i="3"/>
  <c r="B82" i="3" s="1"/>
  <c r="O80" i="3"/>
  <c r="K80" i="3"/>
  <c r="B80" i="3"/>
  <c r="O79" i="3"/>
  <c r="K79" i="3"/>
  <c r="B79" i="3"/>
  <c r="O78" i="3"/>
  <c r="K78" i="3"/>
  <c r="B78" i="3"/>
  <c r="O77" i="3"/>
  <c r="K77" i="3"/>
  <c r="B77" i="3"/>
  <c r="O76" i="3"/>
  <c r="K76" i="3"/>
  <c r="B76" i="3"/>
  <c r="O75" i="3"/>
  <c r="K75" i="3"/>
  <c r="B75" i="3"/>
  <c r="O74" i="3"/>
  <c r="K74" i="3"/>
  <c r="B74" i="3"/>
  <c r="O73" i="3"/>
  <c r="K73" i="3"/>
  <c r="B73" i="3"/>
  <c r="O72" i="3"/>
  <c r="K72" i="3"/>
  <c r="B72" i="3"/>
  <c r="O71" i="3"/>
  <c r="K71" i="3"/>
  <c r="B71" i="3"/>
  <c r="O70" i="3"/>
  <c r="K70" i="3"/>
  <c r="B70" i="3"/>
  <c r="O69" i="3"/>
  <c r="K69" i="3"/>
  <c r="B69" i="3"/>
  <c r="O68" i="3"/>
  <c r="K68" i="3"/>
  <c r="B68" i="3"/>
  <c r="O67" i="3"/>
  <c r="K67" i="3"/>
  <c r="B67" i="3"/>
  <c r="O66" i="3"/>
  <c r="K66" i="3"/>
  <c r="B66" i="3"/>
  <c r="O65" i="3"/>
  <c r="K65" i="3"/>
  <c r="B65" i="3"/>
  <c r="O64" i="3"/>
  <c r="K64" i="3"/>
  <c r="B64" i="3"/>
  <c r="O63" i="3"/>
  <c r="K63" i="3"/>
  <c r="B63" i="3"/>
  <c r="O62" i="3"/>
  <c r="K62" i="3"/>
  <c r="B62" i="3"/>
  <c r="O61" i="3"/>
  <c r="K61" i="3"/>
  <c r="B61" i="3"/>
  <c r="O60" i="3"/>
  <c r="K60" i="3"/>
  <c r="B60" i="3"/>
  <c r="O59" i="3"/>
  <c r="K59" i="3"/>
  <c r="B59" i="3"/>
  <c r="O58" i="3"/>
  <c r="K58" i="3"/>
  <c r="B58" i="3"/>
  <c r="O57" i="3"/>
  <c r="K57" i="3"/>
  <c r="B57" i="3"/>
  <c r="O56" i="3"/>
  <c r="K56" i="3"/>
  <c r="B56" i="3"/>
  <c r="O55" i="3"/>
  <c r="K55" i="3"/>
  <c r="B55" i="3"/>
  <c r="O54" i="3"/>
  <c r="K54" i="3"/>
  <c r="B54" i="3"/>
  <c r="O53" i="3"/>
  <c r="K53" i="3"/>
  <c r="B53" i="3"/>
  <c r="O52" i="3"/>
  <c r="K52" i="3"/>
  <c r="B52" i="3"/>
  <c r="O51" i="3"/>
  <c r="K51" i="3"/>
  <c r="B51" i="3"/>
  <c r="O50" i="3"/>
  <c r="K50" i="3"/>
  <c r="B50" i="3"/>
  <c r="O49" i="3"/>
  <c r="K49" i="3"/>
  <c r="B49" i="3"/>
  <c r="O48" i="3"/>
  <c r="K48" i="3"/>
  <c r="B48" i="3"/>
  <c r="O47" i="3"/>
  <c r="K47" i="3"/>
  <c r="B47" i="3"/>
  <c r="O46" i="3"/>
  <c r="K46" i="3"/>
  <c r="B46" i="3"/>
  <c r="O45" i="3"/>
  <c r="K45" i="3"/>
  <c r="B45" i="3"/>
  <c r="O44" i="3"/>
  <c r="K44" i="3"/>
  <c r="B44" i="3"/>
  <c r="O43" i="3"/>
  <c r="K43" i="3"/>
  <c r="B43" i="3"/>
  <c r="O42" i="3"/>
  <c r="K42" i="3"/>
  <c r="B42" i="3"/>
  <c r="O41" i="3"/>
  <c r="K41" i="3"/>
  <c r="B41" i="3"/>
  <c r="O40" i="3"/>
  <c r="K40" i="3"/>
  <c r="B40" i="3"/>
  <c r="O39" i="3"/>
  <c r="K39" i="3"/>
  <c r="B39" i="3"/>
  <c r="O38" i="3"/>
  <c r="K38" i="3"/>
  <c r="B38" i="3"/>
  <c r="O37" i="3"/>
  <c r="K37" i="3"/>
  <c r="B37" i="3"/>
  <c r="O36" i="3"/>
  <c r="K36" i="3"/>
  <c r="B36" i="3"/>
  <c r="O35" i="3"/>
  <c r="K35" i="3"/>
  <c r="B35" i="3"/>
  <c r="O34" i="3"/>
  <c r="K34" i="3"/>
  <c r="B34" i="3"/>
  <c r="O33" i="3"/>
  <c r="K33" i="3"/>
  <c r="B33" i="3"/>
  <c r="O32" i="3"/>
  <c r="K32" i="3"/>
  <c r="B32" i="3"/>
  <c r="O31" i="3"/>
  <c r="K31" i="3"/>
  <c r="B31" i="3"/>
  <c r="O30" i="3"/>
  <c r="K30" i="3"/>
  <c r="B30" i="3"/>
  <c r="O29" i="3"/>
  <c r="K29" i="3"/>
  <c r="B29" i="3"/>
  <c r="O28" i="3"/>
  <c r="K28" i="3"/>
  <c r="B28" i="3"/>
  <c r="O27" i="3"/>
  <c r="K27" i="3"/>
  <c r="B27" i="3"/>
  <c r="O26" i="3"/>
  <c r="K26" i="3"/>
  <c r="B26" i="3"/>
  <c r="O25" i="3"/>
  <c r="K25" i="3"/>
  <c r="B25" i="3"/>
  <c r="O24" i="3"/>
  <c r="K24" i="3"/>
  <c r="B24" i="3"/>
  <c r="O23" i="3"/>
  <c r="K23" i="3"/>
  <c r="B23" i="3"/>
  <c r="O22" i="3"/>
  <c r="K22" i="3"/>
  <c r="B22" i="3"/>
  <c r="O21" i="3"/>
  <c r="K21" i="3"/>
  <c r="B21" i="3"/>
  <c r="O20" i="3"/>
  <c r="K20" i="3"/>
  <c r="B20" i="3"/>
  <c r="O19" i="3"/>
  <c r="K19" i="3"/>
  <c r="B19" i="3"/>
  <c r="O18" i="3"/>
  <c r="K18" i="3"/>
  <c r="B18" i="3"/>
  <c r="O17" i="3"/>
  <c r="K17" i="3"/>
  <c r="B17" i="3"/>
  <c r="O16" i="3"/>
  <c r="K16" i="3"/>
  <c r="B16" i="3"/>
  <c r="O15" i="3"/>
  <c r="K15" i="3"/>
  <c r="B15" i="3"/>
  <c r="O14" i="3"/>
  <c r="K14" i="3"/>
  <c r="B14" i="3"/>
  <c r="O13" i="3"/>
  <c r="K13" i="3"/>
  <c r="B13" i="3"/>
  <c r="O12" i="3"/>
  <c r="K12" i="3"/>
  <c r="B12" i="3"/>
  <c r="O11" i="3"/>
  <c r="K11" i="3"/>
  <c r="B11" i="3"/>
  <c r="O10" i="3"/>
  <c r="K10" i="3"/>
  <c r="B10" i="3"/>
  <c r="O9" i="3"/>
  <c r="K9" i="3"/>
  <c r="B9" i="3"/>
  <c r="O8" i="3"/>
  <c r="K8" i="3"/>
  <c r="B8" i="3"/>
  <c r="O7" i="3"/>
  <c r="K7" i="3"/>
  <c r="B7" i="3"/>
  <c r="N91" i="7" l="1"/>
  <c r="P91" i="7" s="1"/>
  <c r="P92" i="7" s="1"/>
  <c r="P94" i="7" s="1"/>
  <c r="M91" i="7"/>
  <c r="M92" i="7" s="1"/>
  <c r="N90" i="6"/>
  <c r="P90" i="6" s="1"/>
  <c r="M90" i="6"/>
  <c r="B91" i="6"/>
  <c r="N75" i="3"/>
  <c r="P75" i="3" s="1"/>
  <c r="M75" i="3"/>
  <c r="N81" i="3"/>
  <c r="P81" i="3" s="1"/>
  <c r="N76" i="3"/>
  <c r="P76" i="3" s="1"/>
  <c r="N78" i="3"/>
  <c r="P78" i="3" s="1"/>
  <c r="M79" i="3"/>
  <c r="M80" i="3"/>
  <c r="N77" i="3"/>
  <c r="P77" i="3" s="1"/>
  <c r="B83" i="3"/>
  <c r="N82" i="3"/>
  <c r="P82" i="3" s="1"/>
  <c r="M82" i="3"/>
  <c r="N80" i="3"/>
  <c r="P80" i="3" s="1"/>
  <c r="M78" i="3"/>
  <c r="N79" i="3"/>
  <c r="P79" i="3" s="1"/>
  <c r="M81" i="3"/>
  <c r="M77" i="3"/>
  <c r="M76" i="3"/>
  <c r="N91" i="6" l="1"/>
  <c r="P91" i="6" s="1"/>
  <c r="P92" i="6" s="1"/>
  <c r="P94" i="6" s="1"/>
  <c r="M91" i="6"/>
  <c r="M92" i="6" s="1"/>
  <c r="B127" i="6"/>
  <c r="N74" i="3"/>
  <c r="P74" i="3" s="1"/>
  <c r="M74" i="3"/>
  <c r="M83" i="3"/>
  <c r="N83" i="3"/>
  <c r="P83" i="3" s="1"/>
  <c r="B84" i="3"/>
  <c r="N73" i="3" l="1"/>
  <c r="P73" i="3" s="1"/>
  <c r="M73" i="3"/>
  <c r="N84" i="3"/>
  <c r="P84" i="3" s="1"/>
  <c r="B85" i="3"/>
  <c r="M84" i="3"/>
  <c r="N72" i="3" l="1"/>
  <c r="P72" i="3" s="1"/>
  <c r="M72" i="3"/>
  <c r="N85" i="3"/>
  <c r="P85" i="3" s="1"/>
  <c r="M85" i="3"/>
  <c r="B86" i="3"/>
  <c r="M71" i="3" l="1"/>
  <c r="N71" i="3"/>
  <c r="P71" i="3" s="1"/>
  <c r="N86" i="3"/>
  <c r="P86" i="3" s="1"/>
  <c r="M86" i="3"/>
  <c r="B87" i="3"/>
  <c r="N70" i="3" l="1"/>
  <c r="P70" i="3" s="1"/>
  <c r="M70" i="3"/>
  <c r="B88" i="3"/>
  <c r="N87" i="3"/>
  <c r="P87" i="3" s="1"/>
  <c r="M87" i="3"/>
  <c r="M69" i="3" l="1"/>
  <c r="N69" i="3"/>
  <c r="P69" i="3" s="1"/>
  <c r="B89" i="3"/>
  <c r="N88" i="3"/>
  <c r="P88" i="3" s="1"/>
  <c r="M88" i="3"/>
  <c r="N68" i="3" l="1"/>
  <c r="P68" i="3" s="1"/>
  <c r="M68" i="3"/>
  <c r="B90" i="3"/>
  <c r="N89" i="3"/>
  <c r="P89" i="3" s="1"/>
  <c r="M89" i="3"/>
  <c r="N67" i="3" l="1"/>
  <c r="P67" i="3" s="1"/>
  <c r="M67" i="3"/>
  <c r="B91" i="3"/>
  <c r="M90" i="3"/>
  <c r="N90" i="3"/>
  <c r="P90" i="3" s="1"/>
  <c r="N66" i="3" l="1"/>
  <c r="P66" i="3" s="1"/>
  <c r="M66" i="3"/>
  <c r="M91" i="3"/>
  <c r="N91" i="3"/>
  <c r="P91" i="3" s="1"/>
  <c r="B127" i="3"/>
  <c r="N65" i="3" l="1"/>
  <c r="P65" i="3" s="1"/>
  <c r="M65" i="3"/>
  <c r="N64" i="3" l="1"/>
  <c r="P64" i="3" s="1"/>
  <c r="M64" i="3"/>
  <c r="M63" i="3" l="1"/>
  <c r="N63" i="3"/>
  <c r="P63" i="3" s="1"/>
  <c r="N62" i="3" l="1"/>
  <c r="P62" i="3" s="1"/>
  <c r="M62" i="3"/>
  <c r="N61" i="3" l="1"/>
  <c r="P61" i="3" s="1"/>
  <c r="M61" i="3"/>
  <c r="M60" i="3" l="1"/>
  <c r="N60" i="3"/>
  <c r="P60" i="3" s="1"/>
  <c r="N59" i="3" l="1"/>
  <c r="P59" i="3" s="1"/>
  <c r="M59" i="3"/>
  <c r="N58" i="3" l="1"/>
  <c r="P58" i="3" s="1"/>
  <c r="M58" i="3"/>
  <c r="N57" i="3" l="1"/>
  <c r="P57" i="3" s="1"/>
  <c r="M57" i="3"/>
  <c r="N56" i="3" l="1"/>
  <c r="P56" i="3" s="1"/>
  <c r="M56" i="3"/>
  <c r="M55" i="3" l="1"/>
  <c r="N55" i="3"/>
  <c r="P55" i="3" s="1"/>
  <c r="M54" i="3" l="1"/>
  <c r="N54" i="3"/>
  <c r="P54" i="3" s="1"/>
  <c r="N53" i="3" l="1"/>
  <c r="P53" i="3" s="1"/>
  <c r="M53" i="3"/>
  <c r="M52" i="3" l="1"/>
  <c r="N52" i="3"/>
  <c r="P52" i="3" s="1"/>
  <c r="N51" i="3" l="1"/>
  <c r="P51" i="3" s="1"/>
  <c r="M51" i="3"/>
  <c r="N50" i="3" l="1"/>
  <c r="P50" i="3" s="1"/>
  <c r="M50" i="3"/>
  <c r="M49" i="3" l="1"/>
  <c r="N49" i="3"/>
  <c r="P49" i="3" s="1"/>
  <c r="M48" i="3" l="1"/>
  <c r="N48" i="3"/>
  <c r="P48" i="3" s="1"/>
  <c r="M47" i="3" l="1"/>
  <c r="N47" i="3"/>
  <c r="P47" i="3" s="1"/>
  <c r="M46" i="3" l="1"/>
  <c r="N46" i="3"/>
  <c r="P46" i="3" s="1"/>
  <c r="N45" i="3" l="1"/>
  <c r="P45" i="3" s="1"/>
  <c r="M45" i="3"/>
  <c r="M44" i="3" l="1"/>
  <c r="N44" i="3"/>
  <c r="P44" i="3" s="1"/>
  <c r="N43" i="3" l="1"/>
  <c r="P43" i="3" s="1"/>
  <c r="M43" i="3"/>
  <c r="M42" i="3" l="1"/>
  <c r="N42" i="3"/>
  <c r="P42" i="3" s="1"/>
  <c r="N41" i="3" l="1"/>
  <c r="P41" i="3" s="1"/>
  <c r="M41" i="3"/>
  <c r="M40" i="3" l="1"/>
  <c r="N40" i="3"/>
  <c r="P40" i="3" s="1"/>
  <c r="M39" i="3" l="1"/>
  <c r="N39" i="3"/>
  <c r="P39" i="3" s="1"/>
  <c r="M38" i="3" l="1"/>
  <c r="N38" i="3"/>
  <c r="P38" i="3" s="1"/>
  <c r="N37" i="3" l="1"/>
  <c r="P37" i="3" s="1"/>
  <c r="M37" i="3"/>
  <c r="M36" i="3" l="1"/>
  <c r="N36" i="3"/>
  <c r="P36" i="3" s="1"/>
  <c r="N35" i="3" l="1"/>
  <c r="P35" i="3" s="1"/>
  <c r="M35" i="3"/>
  <c r="N34" i="3" l="1"/>
  <c r="P34" i="3" s="1"/>
  <c r="M34" i="3"/>
  <c r="M33" i="3" l="1"/>
  <c r="N33" i="3"/>
  <c r="P33" i="3" s="1"/>
  <c r="N32" i="3" l="1"/>
  <c r="P32" i="3" s="1"/>
  <c r="M32" i="3"/>
  <c r="N31" i="3" l="1"/>
  <c r="P31" i="3" s="1"/>
  <c r="M31" i="3"/>
  <c r="N30" i="3" l="1"/>
  <c r="P30" i="3" s="1"/>
  <c r="M30" i="3"/>
  <c r="N29" i="3" l="1"/>
  <c r="P29" i="3" s="1"/>
  <c r="M29" i="3"/>
  <c r="M28" i="3" l="1"/>
  <c r="N28" i="3"/>
  <c r="P28" i="3" s="1"/>
  <c r="N27" i="3" l="1"/>
  <c r="P27" i="3" s="1"/>
  <c r="M27" i="3"/>
  <c r="N26" i="3" l="1"/>
  <c r="P26" i="3" s="1"/>
  <c r="M26" i="3"/>
  <c r="M25" i="3" l="1"/>
  <c r="N25" i="3"/>
  <c r="P25" i="3" s="1"/>
  <c r="M24" i="3" l="1"/>
  <c r="N24" i="3"/>
  <c r="P24" i="3" s="1"/>
  <c r="N23" i="3" l="1"/>
  <c r="P23" i="3" s="1"/>
  <c r="M23" i="3"/>
  <c r="M22" i="3" l="1"/>
  <c r="N22" i="3"/>
  <c r="P22" i="3" s="1"/>
  <c r="N21" i="3" l="1"/>
  <c r="P21" i="3" s="1"/>
  <c r="M21" i="3"/>
  <c r="M20" i="3" l="1"/>
  <c r="N20" i="3"/>
  <c r="P20" i="3" s="1"/>
  <c r="N19" i="3" l="1"/>
  <c r="P19" i="3" s="1"/>
  <c r="M19" i="3"/>
  <c r="N18" i="3" l="1"/>
  <c r="P18" i="3" s="1"/>
  <c r="M18" i="3"/>
  <c r="M17" i="3" l="1"/>
  <c r="N17" i="3"/>
  <c r="P17" i="3" s="1"/>
  <c r="M16" i="3" l="1"/>
  <c r="N16" i="3"/>
  <c r="P16" i="3" s="1"/>
  <c r="M15" i="3" l="1"/>
  <c r="N15" i="3"/>
  <c r="P15" i="3" s="1"/>
  <c r="N14" i="3" l="1"/>
  <c r="P14" i="3" s="1"/>
  <c r="M14" i="3"/>
  <c r="N13" i="3" l="1"/>
  <c r="P13" i="3" s="1"/>
  <c r="M13" i="3"/>
  <c r="M12" i="3" l="1"/>
  <c r="N12" i="3"/>
  <c r="P12" i="3" s="1"/>
  <c r="N11" i="3" l="1"/>
  <c r="P11" i="3" s="1"/>
  <c r="M11" i="3"/>
  <c r="N10" i="3" l="1"/>
  <c r="P10" i="3" s="1"/>
  <c r="M10" i="3"/>
  <c r="N9" i="3" l="1"/>
  <c r="P9" i="3" s="1"/>
  <c r="M9" i="3"/>
  <c r="N8" i="3" l="1"/>
  <c r="P8" i="3" s="1"/>
  <c r="M8" i="3"/>
  <c r="N7" i="3" l="1"/>
  <c r="P7" i="3" s="1"/>
  <c r="P92" i="3" s="1"/>
  <c r="P94" i="3" s="1"/>
  <c r="M7" i="3"/>
  <c r="M92" i="3" s="1"/>
</calcChain>
</file>

<file path=xl/sharedStrings.xml><?xml version="1.0" encoding="utf-8"?>
<sst xmlns="http://schemas.openxmlformats.org/spreadsheetml/2006/main" count="460" uniqueCount="137">
  <si>
    <t>Total pop 75-119</t>
  </si>
  <si>
    <t>80+</t>
  </si>
  <si>
    <t>84+</t>
  </si>
  <si>
    <t>70-79</t>
  </si>
  <si>
    <t>60-69</t>
  </si>
  <si>
    <t>50-59</t>
  </si>
  <si>
    <t>40-49</t>
  </si>
  <si>
    <t>30-39</t>
  </si>
  <si>
    <t>20-29</t>
  </si>
  <si>
    <t>10-19</t>
  </si>
  <si>
    <t>0-9</t>
  </si>
  <si>
    <t>Age Range</t>
  </si>
  <si>
    <t>expectancy</t>
  </si>
  <si>
    <t>lives b</t>
  </si>
  <si>
    <t>probability a</t>
  </si>
  <si>
    <t>Forgone life years</t>
  </si>
  <si>
    <t>COVID Mortality</t>
  </si>
  <si>
    <t>Life</t>
  </si>
  <si>
    <t>Number of</t>
  </si>
  <si>
    <t>Death</t>
  </si>
  <si>
    <t>Total population at each age</t>
  </si>
  <si>
    <t>age</t>
  </si>
  <si>
    <t>https://www.ssa.gov/oact/STATS/table4c6.html</t>
  </si>
  <si>
    <t>Female</t>
  </si>
  <si>
    <t>Male</t>
  </si>
  <si>
    <t>Exact</t>
  </si>
  <si>
    <t>Probable COVID Mortality</t>
  </si>
  <si>
    <t xml:space="preserve">10-19 years old </t>
  </si>
  <si>
    <t xml:space="preserve">20-29 years old </t>
  </si>
  <si>
    <t xml:space="preserve">30-39 years old </t>
  </si>
  <si>
    <t xml:space="preserve">40-49 years old </t>
  </si>
  <si>
    <t xml:space="preserve">50-59 years old </t>
  </si>
  <si>
    <t xml:space="preserve">60-69 years old </t>
  </si>
  <si>
    <t xml:space="preserve">70-79 years old </t>
  </si>
  <si>
    <t xml:space="preserve">80+ years old </t>
  </si>
  <si>
    <t>Covoid Mortality by age</t>
  </si>
  <si>
    <t>Total loss</t>
  </si>
  <si>
    <t>Probabilty contracting COVID</t>
  </si>
  <si>
    <t>Cost from lost economic activity</t>
  </si>
  <si>
    <t>Total excess deaths</t>
  </si>
  <si>
    <t>Age-group
(years)</t>
  </si>
  <si>
    <t>% symptomatic cases
requiring hospitalisation</t>
  </si>
  <si>
    <t>% hospitalised cases
requiring critical care</t>
  </si>
  <si>
    <t>Infection Fatality Ratio</t>
  </si>
  <si>
    <t xml:space="preserve">0 to 9 </t>
  </si>
  <si>
    <t xml:space="preserve">10 to 19 </t>
  </si>
  <si>
    <t xml:space="preserve">20 to 29 </t>
  </si>
  <si>
    <t xml:space="preserve">30 to 39 </t>
  </si>
  <si>
    <t xml:space="preserve">40 to 49 </t>
  </si>
  <si>
    <t xml:space="preserve">50 to 59 </t>
  </si>
  <si>
    <t xml:space="preserve">60 to 69 </t>
  </si>
  <si>
    <t xml:space="preserve">70 to 79 </t>
  </si>
  <si>
    <t xml:space="preserve">80+ </t>
  </si>
  <si>
    <t>From Imperial</t>
  </si>
  <si>
    <t>Impact of non-pharmaceutical interventions (NPIs) to reduce COVID-</t>
  </si>
  <si>
    <t>19 mortality and healthcare demand</t>
  </si>
  <si>
    <t>https://www.imperial.ac.uk/media/imperial-college/medicine/sph/ide/gida-fellowships/Imperial-College-COVID19-NPI-modelling-16-03-2020.pdf</t>
  </si>
  <si>
    <t>Age group (yrs) (no. of cases)</t>
  </si>
  <si>
    <t>Hospitalization</t>
  </si>
  <si>
    <t>ICU admission</t>
  </si>
  <si>
    <t>Case-fatality</t>
  </si>
  <si>
    <t>0–19 (123)</t>
  </si>
  <si>
    <t>1.6–2.5</t>
  </si>
  <si>
    <t>20–44 (705)</t>
  </si>
  <si>
    <t>14.3–20.8</t>
  </si>
  <si>
    <t>2.0–4.2</t>
  </si>
  <si>
    <t>0.1–0.2</t>
  </si>
  <si>
    <t>45–54 (429)</t>
  </si>
  <si>
    <t>21.2–28.3</t>
  </si>
  <si>
    <t>5.4–10.4</t>
  </si>
  <si>
    <t>0.5–0.8</t>
  </si>
  <si>
    <t>55–64 (429)</t>
  </si>
  <si>
    <t>20.5–30.1</t>
  </si>
  <si>
    <t>4.7–11.2</t>
  </si>
  <si>
    <t>1.4–2.6</t>
  </si>
  <si>
    <t>65–74 (409)</t>
  </si>
  <si>
    <t>28.6–43.5</t>
  </si>
  <si>
    <t>8.1–18.8</t>
  </si>
  <si>
    <t>2.7–4.9</t>
  </si>
  <si>
    <t>75–84 (210)</t>
  </si>
  <si>
    <t>30.5–58.7</t>
  </si>
  <si>
    <t>10.5–31.0</t>
  </si>
  <si>
    <t>4.3–10.5</t>
  </si>
  <si>
    <t>≥85 (144)</t>
  </si>
  <si>
    <t>31.3–70.3</t>
  </si>
  <si>
    <t>6.3–29.0</t>
  </si>
  <si>
    <t>10.4–27.3</t>
  </si>
  <si>
    <t>Total (2,449)</t>
  </si>
  <si>
    <t>20.7–31.4</t>
  </si>
  <si>
    <t>4.9–11.5</t>
  </si>
  <si>
    <t>1.8–3.4</t>
  </si>
  <si>
    <t>https://www.cdc.gov/mmwr/volumes/69/wr/mm6912e2.htm</t>
  </si>
  <si>
    <t>From CDC</t>
  </si>
  <si>
    <t>0-0 years old</t>
  </si>
  <si>
    <t>Reference cells for table</t>
  </si>
  <si>
    <t>2.2M</t>
  </si>
  <si>
    <t>Value forgone life year</t>
  </si>
  <si>
    <t>Total lost QALYS</t>
  </si>
  <si>
    <t>$50-150</t>
  </si>
  <si>
    <t>chosen to hit Imperial no action death rate</t>
  </si>
  <si>
    <t xml:space="preserve">CI </t>
  </si>
  <si>
    <t xml:space="preserve">Case isolation in the home </t>
  </si>
  <si>
    <t>Symptomatic cases stay at home for 7 days, reducing non
household contacts by 75% for this period. Household
contacts remain unchanged. Assume 70% of household
comply with the policy.</t>
  </si>
  <si>
    <t xml:space="preserve">HQ </t>
  </si>
  <si>
    <t>Voluntary home
quarantine</t>
  </si>
  <si>
    <t>Following identification of a symptomatic case in the
household, all household members remain at home for 14
days. Household contact rates double during this
quarantine period, contacts in the community reduce by
75%. Assume 50% of household comply with the policy.</t>
  </si>
  <si>
    <t xml:space="preserve">SDO </t>
  </si>
  <si>
    <t>Social distancing of those
over 70 years of age</t>
  </si>
  <si>
    <t>Reduce contacts by 50% in workplaces, increase household
contacts by 25% and reduce other contacts by 75%.
Assume 75% compliance with policy.</t>
  </si>
  <si>
    <t xml:space="preserve">SD </t>
  </si>
  <si>
    <t>Social distancing of entire
population</t>
  </si>
  <si>
    <t>All households reduce contact outside household, school or
workplace by 75%. School contact rates unchanged,
workplace contact rates reduced by 25%. Household
contact rates assumed to increase by 25%.</t>
  </si>
  <si>
    <t xml:space="preserve">PC </t>
  </si>
  <si>
    <t>Closure of schools and
universities</t>
  </si>
  <si>
    <t>Closure of all schools, 25% of universities remain open.
Household contact rates for student families increase by
50% during closure. Contacts in the community increase by
25% during closure.</t>
  </si>
  <si>
    <t>Imperial mitigation death rate adapted to US against baseline</t>
  </si>
  <si>
    <t>Excess mortality related Hospital congestion? -Guess 2% increase in baseline mortality</t>
  </si>
  <si>
    <t>Imperial estimate for US, do nothing</t>
  </si>
  <si>
    <t>NOT USED</t>
  </si>
  <si>
    <t>Imperial parameters used for transmission</t>
  </si>
  <si>
    <t>R0</t>
  </si>
  <si>
    <t>Trigger</t>
  </si>
  <si>
    <t>Not linked</t>
  </si>
  <si>
    <t>Just set infection rate to hit Imperial fatalities under different scenarios</t>
  </si>
  <si>
    <t>&lt;==== set this, to hit this ===&gt;</t>
  </si>
  <si>
    <t>Other Parameters</t>
  </si>
  <si>
    <t>Value of a QALY</t>
  </si>
  <si>
    <t>CI_SD_HQ</t>
  </si>
  <si>
    <t>CI_SD_HQ_PC</t>
  </si>
  <si>
    <t>GDP</t>
  </si>
  <si>
    <t>T</t>
  </si>
  <si>
    <t>lost GDP</t>
  </si>
  <si>
    <t>Cost from lost economic activity due to enforced SD</t>
  </si>
  <si>
    <t>USED</t>
  </si>
  <si>
    <t>duration of enforcement:</t>
  </si>
  <si>
    <t>Drop in GDP by measures</t>
  </si>
  <si>
    <t>RANGE of QALYs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</si>
</sst>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0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b/>
      <sz val="16"/>
      <color rgb="FF000000"/>
      <name val="Calibri-Bold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164" fontId="0" fillId="0" borderId="0" xfId="1" applyNumberFormat="1" applyFont="1" applyAlignment="1">
      <alignment horizontal="center" vertical="center" wrapText="1"/>
    </xf>
    <xf numFmtId="164" fontId="0" fillId="0" borderId="0" xfId="0" applyNumberFormat="1"/>
    <xf numFmtId="0" fontId="0" fillId="0" borderId="0" xfId="0" quotePrefix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0" fontId="0" fillId="0" borderId="0" xfId="0" quotePrefix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165" fontId="2" fillId="0" borderId="0" xfId="2" applyNumberFormat="1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3" applyAlignment="1" applyProtection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0" fillId="0" borderId="0" xfId="0" applyNumberFormat="1" applyAlignment="1">
      <alignment vertical="center" wrapText="1"/>
    </xf>
    <xf numFmtId="164" fontId="2" fillId="0" borderId="0" xfId="0" applyNumberFormat="1" applyFont="1" applyAlignment="1">
      <alignment horizontal="left" vertical="center" wrapText="1"/>
    </xf>
    <xf numFmtId="164" fontId="0" fillId="0" borderId="0" xfId="1" applyNumberFormat="1" applyFont="1"/>
    <xf numFmtId="166" fontId="0" fillId="0" borderId="0" xfId="0" applyNumberFormat="1" applyAlignment="1">
      <alignment vertical="center" wrapText="1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10" fontId="4" fillId="0" borderId="1" xfId="0" applyNumberFormat="1" applyFont="1" applyBorder="1" applyAlignment="1">
      <alignment vertical="center" wrapText="1"/>
    </xf>
    <xf numFmtId="0" fontId="5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wrapText="1"/>
    </xf>
    <xf numFmtId="6" fontId="0" fillId="0" borderId="0" xfId="0" applyNumberForma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2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65" fontId="2" fillId="0" borderId="0" xfId="2" applyNumberFormat="1" applyFon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sa.gov/oact/STATS/table4c6.html" TargetMode="External"/><Relationship Id="rId2" Type="http://schemas.openxmlformats.org/officeDocument/2006/relationships/hyperlink" Target="https://www.ssa.gov/oact/STATS/table4c6.html" TargetMode="External"/><Relationship Id="rId1" Type="http://schemas.openxmlformats.org/officeDocument/2006/relationships/hyperlink" Target="https://www.ssa.gov/oact/STATS/table4c6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ssa.gov/oact/STATS/table4c6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sa.gov/oact/STATS/table4c6.html" TargetMode="External"/><Relationship Id="rId2" Type="http://schemas.openxmlformats.org/officeDocument/2006/relationships/hyperlink" Target="https://www.ssa.gov/oact/STATS/table4c6.html" TargetMode="External"/><Relationship Id="rId1" Type="http://schemas.openxmlformats.org/officeDocument/2006/relationships/hyperlink" Target="https://www.ssa.gov/oact/STATS/table4c6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ssa.gov/oact/STATS/table4c6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sa.gov/oact/STATS/table4c6.html" TargetMode="External"/><Relationship Id="rId2" Type="http://schemas.openxmlformats.org/officeDocument/2006/relationships/hyperlink" Target="https://www.ssa.gov/oact/STATS/table4c6.html" TargetMode="External"/><Relationship Id="rId1" Type="http://schemas.openxmlformats.org/officeDocument/2006/relationships/hyperlink" Target="https://www.ssa.gov/oact/STATS/table4c6.htm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sa.gov/oact/STATS/table4c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opLeftCell="A2" workbookViewId="0">
      <selection activeCell="B5" sqref="B5"/>
    </sheetView>
  </sheetViews>
  <sheetFormatPr defaultRowHeight="14.4"/>
  <cols>
    <col min="2" max="2" width="28.6640625" customWidth="1"/>
    <col min="3" max="3" width="56.5546875" customWidth="1"/>
  </cols>
  <sheetData>
    <row r="1" spans="1:3" ht="88.8" customHeight="1">
      <c r="A1" s="21" t="s">
        <v>100</v>
      </c>
      <c r="B1" s="21" t="s">
        <v>101</v>
      </c>
      <c r="C1" s="21" t="s">
        <v>102</v>
      </c>
    </row>
    <row r="2" spans="1:3" ht="88.8" customHeight="1">
      <c r="A2" s="21" t="s">
        <v>103</v>
      </c>
      <c r="B2" s="21" t="s">
        <v>104</v>
      </c>
      <c r="C2" s="21" t="s">
        <v>105</v>
      </c>
    </row>
    <row r="3" spans="1:3" ht="88.8" customHeight="1">
      <c r="A3" s="21" t="s">
        <v>106</v>
      </c>
      <c r="B3" s="21" t="s">
        <v>107</v>
      </c>
      <c r="C3" s="21" t="s">
        <v>108</v>
      </c>
    </row>
    <row r="4" spans="1:3" ht="88.8" customHeight="1">
      <c r="A4" s="21" t="s">
        <v>109</v>
      </c>
      <c r="B4" s="21" t="s">
        <v>110</v>
      </c>
      <c r="C4" s="21" t="s">
        <v>111</v>
      </c>
    </row>
    <row r="5" spans="1:3" ht="88.8" customHeight="1">
      <c r="A5" s="21" t="s">
        <v>112</v>
      </c>
      <c r="B5" s="21" t="s">
        <v>113</v>
      </c>
      <c r="C5" s="21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I11" sqref="I11"/>
    </sheetView>
  </sheetViews>
  <sheetFormatPr defaultRowHeight="14.4"/>
  <cols>
    <col min="1" max="1" width="22" customWidth="1"/>
    <col min="2" max="2" width="16.88671875" customWidth="1"/>
    <col min="5" max="5" width="10" customWidth="1"/>
    <col min="6" max="6" width="9.88671875" bestFit="1" customWidth="1"/>
    <col min="9" max="9" width="13.88671875" customWidth="1"/>
    <col min="12" max="15" width="15.77734375" customWidth="1"/>
  </cols>
  <sheetData>
    <row r="1" spans="1:15">
      <c r="A1" t="s">
        <v>35</v>
      </c>
      <c r="F1" t="s">
        <v>53</v>
      </c>
      <c r="L1" t="s">
        <v>92</v>
      </c>
      <c r="M1" t="s">
        <v>91</v>
      </c>
    </row>
    <row r="2" spans="1:15" ht="14.4" customHeight="1">
      <c r="L2" s="30" t="s">
        <v>57</v>
      </c>
      <c r="M2" s="31" t="s">
        <v>118</v>
      </c>
      <c r="N2" s="31"/>
      <c r="O2" s="31"/>
    </row>
    <row r="3" spans="1:15" ht="86.4">
      <c r="A3" t="s">
        <v>94</v>
      </c>
      <c r="F3" s="21" t="s">
        <v>40</v>
      </c>
      <c r="G3" s="21" t="s">
        <v>41</v>
      </c>
      <c r="H3" s="21" t="s">
        <v>42</v>
      </c>
      <c r="I3" s="21" t="s">
        <v>43</v>
      </c>
      <c r="L3" s="30"/>
      <c r="M3" s="24" t="s">
        <v>58</v>
      </c>
      <c r="N3" s="24" t="s">
        <v>59</v>
      </c>
      <c r="O3" s="24" t="s">
        <v>60</v>
      </c>
    </row>
    <row r="4" spans="1:15">
      <c r="A4" s="9" t="s">
        <v>34</v>
      </c>
      <c r="B4" s="8">
        <v>9.2999999999999999E-2</v>
      </c>
      <c r="F4" s="21" t="s">
        <v>44</v>
      </c>
      <c r="G4" s="22">
        <v>1E-3</v>
      </c>
      <c r="H4" s="22">
        <v>0.05</v>
      </c>
      <c r="I4" s="22">
        <v>2.0000000000000002E-5</v>
      </c>
      <c r="L4" s="25" t="s">
        <v>61</v>
      </c>
      <c r="M4" s="26" t="s">
        <v>62</v>
      </c>
      <c r="N4" s="26">
        <v>0</v>
      </c>
      <c r="O4" s="26">
        <v>0</v>
      </c>
    </row>
    <row r="5" spans="1:15">
      <c r="A5" s="9" t="s">
        <v>33</v>
      </c>
      <c r="B5" s="8">
        <v>5.0999999999999997E-2</v>
      </c>
      <c r="F5" s="21" t="s">
        <v>45</v>
      </c>
      <c r="G5" s="22">
        <v>3.0000000000000001E-3</v>
      </c>
      <c r="H5" s="22">
        <v>0.05</v>
      </c>
      <c r="I5" s="22">
        <v>6.0000000000000002E-5</v>
      </c>
      <c r="L5" s="25" t="s">
        <v>63</v>
      </c>
      <c r="M5" s="26" t="s">
        <v>64</v>
      </c>
      <c r="N5" s="26" t="s">
        <v>65</v>
      </c>
      <c r="O5" s="26" t="s">
        <v>66</v>
      </c>
    </row>
    <row r="6" spans="1:15">
      <c r="A6" s="9" t="s">
        <v>32</v>
      </c>
      <c r="B6" s="8">
        <v>2.1999999999999999E-2</v>
      </c>
      <c r="F6" s="21" t="s">
        <v>46</v>
      </c>
      <c r="G6" s="22">
        <v>1.2E-2</v>
      </c>
      <c r="H6" s="22">
        <v>0.05</v>
      </c>
      <c r="I6" s="22">
        <v>2.9999999999999997E-4</v>
      </c>
      <c r="L6" s="25" t="s">
        <v>67</v>
      </c>
      <c r="M6" s="26" t="s">
        <v>68</v>
      </c>
      <c r="N6" s="26" t="s">
        <v>69</v>
      </c>
      <c r="O6" s="26" t="s">
        <v>70</v>
      </c>
    </row>
    <row r="7" spans="1:15">
      <c r="A7" s="9" t="s">
        <v>31</v>
      </c>
      <c r="B7" s="8">
        <v>6.0000000000000001E-3</v>
      </c>
      <c r="F7" s="21" t="s">
        <v>47</v>
      </c>
      <c r="G7" s="22">
        <v>3.2000000000000001E-2</v>
      </c>
      <c r="H7" s="22">
        <v>0.05</v>
      </c>
      <c r="I7" s="22">
        <v>8.0000000000000004E-4</v>
      </c>
      <c r="L7" s="25" t="s">
        <v>71</v>
      </c>
      <c r="M7" s="26" t="s">
        <v>72</v>
      </c>
      <c r="N7" s="26" t="s">
        <v>73</v>
      </c>
      <c r="O7" s="26" t="s">
        <v>74</v>
      </c>
    </row>
    <row r="8" spans="1:15">
      <c r="A8" s="9" t="s">
        <v>30</v>
      </c>
      <c r="B8" s="8">
        <v>1.5E-3</v>
      </c>
      <c r="F8" s="21" t="s">
        <v>48</v>
      </c>
      <c r="G8" s="22">
        <v>4.9000000000000002E-2</v>
      </c>
      <c r="H8" s="22">
        <v>6.3E-2</v>
      </c>
      <c r="I8" s="22">
        <v>1.5E-3</v>
      </c>
      <c r="L8" s="25" t="s">
        <v>75</v>
      </c>
      <c r="M8" s="26" t="s">
        <v>76</v>
      </c>
      <c r="N8" s="26" t="s">
        <v>77</v>
      </c>
      <c r="O8" s="26" t="s">
        <v>78</v>
      </c>
    </row>
    <row r="9" spans="1:15">
      <c r="A9" s="9" t="s">
        <v>29</v>
      </c>
      <c r="B9" s="8">
        <v>8.0000000000000004E-4</v>
      </c>
      <c r="F9" s="21" t="s">
        <v>49</v>
      </c>
      <c r="G9" s="22">
        <v>0.10199999999999999</v>
      </c>
      <c r="H9" s="22">
        <v>0.122</v>
      </c>
      <c r="I9" s="22">
        <v>6.0000000000000001E-3</v>
      </c>
      <c r="L9" s="25" t="s">
        <v>79</v>
      </c>
      <c r="M9" s="26" t="s">
        <v>80</v>
      </c>
      <c r="N9" s="26" t="s">
        <v>81</v>
      </c>
      <c r="O9" s="26" t="s">
        <v>82</v>
      </c>
    </row>
    <row r="10" spans="1:15">
      <c r="A10" s="9" t="s">
        <v>28</v>
      </c>
      <c r="B10" s="8">
        <v>2.9999999999999997E-4</v>
      </c>
      <c r="F10" s="21" t="s">
        <v>50</v>
      </c>
      <c r="G10" s="22">
        <v>0.16600000000000001</v>
      </c>
      <c r="H10" s="22">
        <v>0.27400000000000002</v>
      </c>
      <c r="I10" s="22">
        <v>2.1999999999999999E-2</v>
      </c>
      <c r="L10" s="25" t="s">
        <v>83</v>
      </c>
      <c r="M10" s="26" t="s">
        <v>84</v>
      </c>
      <c r="N10" s="26" t="s">
        <v>85</v>
      </c>
      <c r="O10" s="26" t="s">
        <v>86</v>
      </c>
    </row>
    <row r="11" spans="1:15">
      <c r="A11" s="9" t="s">
        <v>27</v>
      </c>
      <c r="B11" s="8">
        <v>1E-4</v>
      </c>
      <c r="F11" s="21" t="s">
        <v>51</v>
      </c>
      <c r="G11" s="22">
        <v>0.24299999999999999</v>
      </c>
      <c r="H11" s="22">
        <v>0.432</v>
      </c>
      <c r="I11" s="22">
        <v>5.0999999999999997E-2</v>
      </c>
      <c r="L11" s="27" t="s">
        <v>87</v>
      </c>
      <c r="M11" s="28" t="s">
        <v>88</v>
      </c>
      <c r="N11" s="28" t="s">
        <v>89</v>
      </c>
      <c r="O11" s="28" t="s">
        <v>90</v>
      </c>
    </row>
    <row r="12" spans="1:15">
      <c r="A12" s="9" t="s">
        <v>93</v>
      </c>
      <c r="B12" s="8">
        <v>2.0000000000000002E-5</v>
      </c>
      <c r="F12" s="21" t="s">
        <v>52</v>
      </c>
      <c r="G12" s="22">
        <v>0.27300000000000002</v>
      </c>
      <c r="H12" s="22">
        <v>0.70899999999999996</v>
      </c>
      <c r="I12" s="22">
        <v>9.2999999999999999E-2</v>
      </c>
    </row>
    <row r="14" spans="1:15" ht="21">
      <c r="F14" s="23" t="s">
        <v>54</v>
      </c>
    </row>
    <row r="15" spans="1:15" ht="43.2">
      <c r="A15" s="9" t="s">
        <v>119</v>
      </c>
      <c r="B15" t="s">
        <v>122</v>
      </c>
      <c r="F15" s="23" t="s">
        <v>55</v>
      </c>
    </row>
    <row r="16" spans="1:15">
      <c r="A16" s="9" t="s">
        <v>120</v>
      </c>
      <c r="B16" s="35">
        <v>2.2000000000000002</v>
      </c>
      <c r="F16" t="s">
        <v>56</v>
      </c>
    </row>
    <row r="17" spans="1:6">
      <c r="A17" s="9" t="s">
        <v>121</v>
      </c>
      <c r="B17" s="35">
        <v>300</v>
      </c>
    </row>
    <row r="19" spans="1:6" ht="57.6">
      <c r="B19" s="36" t="s">
        <v>123</v>
      </c>
    </row>
    <row r="22" spans="1:6">
      <c r="A22" t="s">
        <v>125</v>
      </c>
      <c r="B22" s="18" t="s">
        <v>133</v>
      </c>
      <c r="D22" t="s">
        <v>136</v>
      </c>
    </row>
    <row r="23" spans="1:6">
      <c r="A23" t="s">
        <v>126</v>
      </c>
      <c r="B23" s="38">
        <v>50000</v>
      </c>
      <c r="D23" s="38">
        <v>50000</v>
      </c>
      <c r="E23" s="38">
        <v>100000</v>
      </c>
      <c r="F23" s="38">
        <v>150000</v>
      </c>
    </row>
    <row r="25" spans="1:6">
      <c r="A25" t="s">
        <v>129</v>
      </c>
      <c r="B25">
        <v>20</v>
      </c>
      <c r="C25" t="s">
        <v>130</v>
      </c>
    </row>
    <row r="28" spans="1:6">
      <c r="A28" t="s">
        <v>134</v>
      </c>
      <c r="B28">
        <v>0.5</v>
      </c>
      <c r="C28" t="s">
        <v>131</v>
      </c>
    </row>
    <row r="29" spans="1:6">
      <c r="A29" t="s">
        <v>135</v>
      </c>
    </row>
    <row r="30" spans="1:6">
      <c r="A30" t="s">
        <v>127</v>
      </c>
      <c r="B30">
        <v>0.1</v>
      </c>
      <c r="C30">
        <f>$B$25*$B$28*B30</f>
        <v>1</v>
      </c>
    </row>
    <row r="31" spans="1:6">
      <c r="A31" t="s">
        <v>128</v>
      </c>
      <c r="B31">
        <v>0.2</v>
      </c>
      <c r="C31">
        <f>$B$25*$B$28*B31</f>
        <v>2</v>
      </c>
    </row>
  </sheetData>
  <mergeCells count="2">
    <mergeCell ref="L2:L3"/>
    <mergeCell ref="M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topLeftCell="A55" workbookViewId="0">
      <selection activeCell="A55" sqref="A55"/>
    </sheetView>
  </sheetViews>
  <sheetFormatPr defaultRowHeight="14.4"/>
  <cols>
    <col min="1" max="1" width="16.21875" customWidth="1"/>
    <col min="2" max="10" width="13.33203125" customWidth="1"/>
    <col min="12" max="12" width="19.33203125" style="13" customWidth="1"/>
    <col min="13" max="13" width="19.33203125" customWidth="1"/>
    <col min="14" max="14" width="23.33203125" customWidth="1"/>
    <col min="15" max="15" width="12" bestFit="1" customWidth="1"/>
    <col min="16" max="16" width="20.33203125" customWidth="1"/>
    <col min="17" max="17" width="14.88671875" customWidth="1"/>
    <col min="18" max="18" width="14.44140625" customWidth="1"/>
  </cols>
  <sheetData>
    <row r="1" spans="1:18">
      <c r="J1" s="34" t="s">
        <v>99</v>
      </c>
      <c r="L1"/>
    </row>
    <row r="2" spans="1:18">
      <c r="J2" s="33"/>
      <c r="K2" t="s">
        <v>26</v>
      </c>
      <c r="L2"/>
      <c r="O2" t="s">
        <v>98</v>
      </c>
    </row>
    <row r="3" spans="1:18">
      <c r="A3" t="s">
        <v>22</v>
      </c>
      <c r="J3" s="33"/>
      <c r="L3" s="33" t="s">
        <v>116</v>
      </c>
    </row>
    <row r="4" spans="1:18" ht="14.4" customHeight="1">
      <c r="A4" s="13" t="s">
        <v>25</v>
      </c>
      <c r="B4" s="13"/>
      <c r="C4" s="32" t="s">
        <v>24</v>
      </c>
      <c r="D4" s="32"/>
      <c r="E4" s="32"/>
      <c r="F4" s="32" t="s">
        <v>23</v>
      </c>
      <c r="G4" s="32"/>
      <c r="H4" s="32"/>
      <c r="J4" s="33"/>
      <c r="L4" s="33"/>
      <c r="O4" s="29">
        <f>CovidMortality_otherParameters!B23</f>
        <v>50000</v>
      </c>
    </row>
    <row r="5" spans="1:18" ht="45" customHeight="1">
      <c r="A5" s="13" t="s">
        <v>21</v>
      </c>
      <c r="B5" s="13" t="s">
        <v>20</v>
      </c>
      <c r="C5" s="13" t="s">
        <v>19</v>
      </c>
      <c r="D5" s="13" t="s">
        <v>18</v>
      </c>
      <c r="E5" s="13" t="s">
        <v>17</v>
      </c>
      <c r="F5" s="13" t="s">
        <v>19</v>
      </c>
      <c r="G5" s="13" t="s">
        <v>18</v>
      </c>
      <c r="H5" s="13" t="s">
        <v>17</v>
      </c>
      <c r="I5" s="13" t="s">
        <v>11</v>
      </c>
      <c r="J5" s="13" t="s">
        <v>37</v>
      </c>
      <c r="K5" s="13" t="s">
        <v>16</v>
      </c>
      <c r="L5" s="33"/>
      <c r="M5" s="13" t="s">
        <v>39</v>
      </c>
      <c r="N5" s="13" t="s">
        <v>15</v>
      </c>
      <c r="O5" s="13" t="s">
        <v>96</v>
      </c>
      <c r="P5" s="13" t="s">
        <v>36</v>
      </c>
      <c r="Q5" s="13"/>
      <c r="R5" s="13"/>
    </row>
    <row r="6" spans="1:18">
      <c r="A6" s="13"/>
      <c r="B6" s="13"/>
      <c r="C6" s="12" t="s">
        <v>14</v>
      </c>
      <c r="D6" s="12" t="s">
        <v>13</v>
      </c>
      <c r="E6" s="13" t="s">
        <v>12</v>
      </c>
      <c r="F6" s="12" t="s">
        <v>14</v>
      </c>
      <c r="G6" s="12" t="s">
        <v>13</v>
      </c>
      <c r="H6" s="13" t="s">
        <v>12</v>
      </c>
      <c r="I6" s="13"/>
      <c r="J6" s="13">
        <v>0.6</v>
      </c>
      <c r="L6" s="35">
        <v>0.05</v>
      </c>
    </row>
    <row r="7" spans="1:18">
      <c r="A7" s="5">
        <v>0</v>
      </c>
      <c r="B7" s="1">
        <f t="shared" ref="B7:B21" si="0">(62594/15)*1000</f>
        <v>4172933.3333333335</v>
      </c>
      <c r="C7" s="4">
        <v>6.3639999999999999E-3</v>
      </c>
      <c r="D7" s="6">
        <v>100000</v>
      </c>
      <c r="E7" s="4">
        <v>76.040000000000006</v>
      </c>
      <c r="F7" s="4">
        <v>5.3309999999999998E-3</v>
      </c>
      <c r="G7" s="6">
        <v>100000</v>
      </c>
      <c r="H7" s="4">
        <v>80.989999999999995</v>
      </c>
      <c r="I7" s="3" t="s">
        <v>10</v>
      </c>
      <c r="J7" s="3">
        <f>$J$6</f>
        <v>0.6</v>
      </c>
      <c r="K7" s="14">
        <f>CovidMortality_otherParameters!$B$12</f>
        <v>2.0000000000000002E-5</v>
      </c>
      <c r="L7" s="17">
        <f>((C7+F7)/2)*$L$6</f>
        <v>2.9237500000000005E-4</v>
      </c>
      <c r="M7" s="20">
        <f>B7*(J7*K7)+B7*L7</f>
        <v>1270.1365833333336</v>
      </c>
      <c r="N7" s="15">
        <f>B7*(J7*K7)*((E7+H7)/2)+B7*L7</f>
        <v>5151.7157113333342</v>
      </c>
      <c r="O7" s="10">
        <f>$O$4</f>
        <v>50000</v>
      </c>
      <c r="P7" s="16">
        <f t="shared" ref="P7:P70" si="1">N7*O7</f>
        <v>257585785.56666672</v>
      </c>
      <c r="R7" s="2"/>
    </row>
    <row r="8" spans="1:18">
      <c r="A8" s="5">
        <v>1</v>
      </c>
      <c r="B8" s="1">
        <f t="shared" si="0"/>
        <v>4172933.3333333335</v>
      </c>
      <c r="C8" s="4">
        <v>4.3199999999999998E-4</v>
      </c>
      <c r="D8" s="6">
        <v>99364</v>
      </c>
      <c r="E8" s="4">
        <v>75.52</v>
      </c>
      <c r="F8" s="4">
        <v>3.59E-4</v>
      </c>
      <c r="G8" s="6">
        <v>99467</v>
      </c>
      <c r="H8" s="4">
        <v>80.430000000000007</v>
      </c>
      <c r="I8" s="3" t="s">
        <v>10</v>
      </c>
      <c r="J8" s="3">
        <f t="shared" ref="J8:J71" si="2">$J$6</f>
        <v>0.6</v>
      </c>
      <c r="K8" s="14">
        <f>CovidMortality_otherParameters!$B$12</f>
        <v>2.0000000000000002E-5</v>
      </c>
      <c r="L8" s="17">
        <f t="shared" ref="L8:L71" si="3">((C8+F8)/2)*$L$6</f>
        <v>1.9775000000000003E-5</v>
      </c>
      <c r="M8" s="20">
        <f t="shared" ref="M8:M71" si="4">B8*(J8*K8)+B8*L8</f>
        <v>132.59495666666669</v>
      </c>
      <c r="N8" s="15">
        <f t="shared" ref="N8:N71" si="5">B8*(J8*K8)*((E8+H8)/2)+B8*L8</f>
        <v>3987.1334766666664</v>
      </c>
      <c r="O8" s="10">
        <f t="shared" ref="O8:O71" si="6">$O$4</f>
        <v>50000</v>
      </c>
      <c r="P8" s="16">
        <f t="shared" si="1"/>
        <v>199356673.83333331</v>
      </c>
      <c r="R8" s="2"/>
    </row>
    <row r="9" spans="1:18">
      <c r="A9" s="5">
        <v>2</v>
      </c>
      <c r="B9" s="1">
        <f t="shared" si="0"/>
        <v>4172933.3333333335</v>
      </c>
      <c r="C9" s="4">
        <v>2.8400000000000002E-4</v>
      </c>
      <c r="D9" s="6">
        <v>99321</v>
      </c>
      <c r="E9" s="4">
        <v>74.55</v>
      </c>
      <c r="F9" s="4">
        <v>2.4699999999999999E-4</v>
      </c>
      <c r="G9" s="6">
        <v>99431</v>
      </c>
      <c r="H9" s="4">
        <v>79.459999999999994</v>
      </c>
      <c r="I9" s="3" t="s">
        <v>10</v>
      </c>
      <c r="J9" s="3">
        <f t="shared" si="2"/>
        <v>0.6</v>
      </c>
      <c r="K9" s="14">
        <f>CovidMortality_otherParameters!$B$12</f>
        <v>2.0000000000000002E-5</v>
      </c>
      <c r="L9" s="17">
        <f t="shared" si="3"/>
        <v>1.3275000000000001E-5</v>
      </c>
      <c r="M9" s="20">
        <f t="shared" si="4"/>
        <v>105.47089</v>
      </c>
      <c r="N9" s="15">
        <f t="shared" si="5"/>
        <v>3911.4364659999997</v>
      </c>
      <c r="O9" s="10">
        <f t="shared" si="6"/>
        <v>50000</v>
      </c>
      <c r="P9" s="16">
        <f t="shared" si="1"/>
        <v>195571823.29999998</v>
      </c>
      <c r="R9" s="2"/>
    </row>
    <row r="10" spans="1:18">
      <c r="A10" s="5">
        <v>3</v>
      </c>
      <c r="B10" s="1">
        <f t="shared" si="0"/>
        <v>4172933.3333333335</v>
      </c>
      <c r="C10" s="4">
        <v>2.34E-4</v>
      </c>
      <c r="D10" s="6">
        <v>99292</v>
      </c>
      <c r="E10" s="4">
        <v>73.58</v>
      </c>
      <c r="F10" s="4">
        <v>1.6899999999999999E-4</v>
      </c>
      <c r="G10" s="6">
        <v>99407</v>
      </c>
      <c r="H10" s="4">
        <v>78.48</v>
      </c>
      <c r="I10" s="3" t="s">
        <v>10</v>
      </c>
      <c r="J10" s="3">
        <f t="shared" si="2"/>
        <v>0.6</v>
      </c>
      <c r="K10" s="14">
        <f>CovidMortality_otherParameters!$B$12</f>
        <v>2.0000000000000002E-5</v>
      </c>
      <c r="L10" s="17">
        <f t="shared" si="3"/>
        <v>1.0075000000000001E-5</v>
      </c>
      <c r="M10" s="20">
        <f t="shared" si="4"/>
        <v>92.117503333333332</v>
      </c>
      <c r="N10" s="15">
        <f t="shared" si="5"/>
        <v>3849.2597593333335</v>
      </c>
      <c r="O10" s="10">
        <f t="shared" si="6"/>
        <v>50000</v>
      </c>
      <c r="P10" s="16">
        <f t="shared" si="1"/>
        <v>192462987.96666667</v>
      </c>
      <c r="R10" s="2"/>
    </row>
    <row r="11" spans="1:18">
      <c r="A11" s="5">
        <v>4</v>
      </c>
      <c r="B11" s="1">
        <f t="shared" si="0"/>
        <v>4172933.3333333335</v>
      </c>
      <c r="C11" s="4">
        <v>1.7000000000000001E-4</v>
      </c>
      <c r="D11" s="6">
        <v>99269</v>
      </c>
      <c r="E11" s="4">
        <v>72.59</v>
      </c>
      <c r="F11" s="4">
        <v>1.55E-4</v>
      </c>
      <c r="G11" s="6">
        <v>99390</v>
      </c>
      <c r="H11" s="4">
        <v>77.489999999999995</v>
      </c>
      <c r="I11" s="3" t="s">
        <v>10</v>
      </c>
      <c r="J11" s="3">
        <f t="shared" si="2"/>
        <v>0.6</v>
      </c>
      <c r="K11" s="14">
        <f>CovidMortality_otherParameters!$B$12</f>
        <v>2.0000000000000002E-5</v>
      </c>
      <c r="L11" s="17">
        <f t="shared" si="3"/>
        <v>8.1249999999999993E-6</v>
      </c>
      <c r="M11" s="20">
        <f t="shared" si="4"/>
        <v>83.980283333333333</v>
      </c>
      <c r="N11" s="15">
        <f t="shared" si="5"/>
        <v>3791.5480913333331</v>
      </c>
      <c r="O11" s="10">
        <f t="shared" si="6"/>
        <v>50000</v>
      </c>
      <c r="P11" s="16">
        <f t="shared" si="1"/>
        <v>189577404.56666666</v>
      </c>
      <c r="R11" s="2"/>
    </row>
    <row r="12" spans="1:18">
      <c r="A12" s="5">
        <v>5</v>
      </c>
      <c r="B12" s="1">
        <f t="shared" si="0"/>
        <v>4172933.3333333335</v>
      </c>
      <c r="C12" s="4">
        <v>1.5699999999999999E-4</v>
      </c>
      <c r="D12" s="6">
        <v>99252</v>
      </c>
      <c r="E12" s="4">
        <v>71.599999999999994</v>
      </c>
      <c r="F12" s="4">
        <v>1.35E-4</v>
      </c>
      <c r="G12" s="6">
        <v>99375</v>
      </c>
      <c r="H12" s="4">
        <v>76.5</v>
      </c>
      <c r="I12" s="3" t="s">
        <v>10</v>
      </c>
      <c r="J12" s="3">
        <f t="shared" si="2"/>
        <v>0.6</v>
      </c>
      <c r="K12" s="14">
        <f>CovidMortality_otherParameters!$B$12</f>
        <v>2.0000000000000002E-5</v>
      </c>
      <c r="L12" s="17">
        <f t="shared" si="3"/>
        <v>7.3000000000000004E-6</v>
      </c>
      <c r="M12" s="20">
        <f t="shared" si="4"/>
        <v>80.53761333333334</v>
      </c>
      <c r="N12" s="15">
        <f t="shared" si="5"/>
        <v>3738.5309733333333</v>
      </c>
      <c r="O12" s="10">
        <f t="shared" si="6"/>
        <v>50000</v>
      </c>
      <c r="P12" s="16">
        <f t="shared" si="1"/>
        <v>186926548.66666666</v>
      </c>
      <c r="R12" s="2"/>
    </row>
    <row r="13" spans="1:18">
      <c r="A13" s="5">
        <v>6</v>
      </c>
      <c r="B13" s="1">
        <f t="shared" si="0"/>
        <v>4172933.3333333335</v>
      </c>
      <c r="C13" s="4">
        <v>1.47E-4</v>
      </c>
      <c r="D13" s="6">
        <v>99237</v>
      </c>
      <c r="E13" s="4">
        <v>70.62</v>
      </c>
      <c r="F13" s="4">
        <v>1.2E-4</v>
      </c>
      <c r="G13" s="6">
        <v>99361</v>
      </c>
      <c r="H13" s="4">
        <v>75.510000000000005</v>
      </c>
      <c r="I13" s="3" t="s">
        <v>10</v>
      </c>
      <c r="J13" s="3">
        <f t="shared" si="2"/>
        <v>0.6</v>
      </c>
      <c r="K13" s="14">
        <f>CovidMortality_otherParameters!$B$12</f>
        <v>2.0000000000000002E-5</v>
      </c>
      <c r="L13" s="17">
        <f t="shared" si="3"/>
        <v>6.6749999999999996E-6</v>
      </c>
      <c r="M13" s="20">
        <f t="shared" si="4"/>
        <v>77.92953</v>
      </c>
      <c r="N13" s="15">
        <f t="shared" si="5"/>
        <v>3686.5988180000004</v>
      </c>
      <c r="O13" s="10">
        <f t="shared" si="6"/>
        <v>50000</v>
      </c>
      <c r="P13" s="16">
        <f t="shared" si="1"/>
        <v>184329940.90000001</v>
      </c>
      <c r="R13" s="2"/>
    </row>
    <row r="14" spans="1:18">
      <c r="A14" s="5">
        <v>7</v>
      </c>
      <c r="B14" s="1">
        <f t="shared" si="0"/>
        <v>4172933.3333333335</v>
      </c>
      <c r="C14" s="4">
        <v>1.36E-4</v>
      </c>
      <c r="D14" s="6">
        <v>99222</v>
      </c>
      <c r="E14" s="4">
        <v>69.63</v>
      </c>
      <c r="F14" s="4">
        <v>1.0900000000000001E-4</v>
      </c>
      <c r="G14" s="6">
        <v>99349</v>
      </c>
      <c r="H14" s="4">
        <v>74.52</v>
      </c>
      <c r="I14" s="3" t="s">
        <v>10</v>
      </c>
      <c r="J14" s="3">
        <f t="shared" si="2"/>
        <v>0.6</v>
      </c>
      <c r="K14" s="14">
        <f>CovidMortality_otherParameters!$B$12</f>
        <v>2.0000000000000002E-5</v>
      </c>
      <c r="L14" s="17">
        <f t="shared" si="3"/>
        <v>6.1249999999999998E-6</v>
      </c>
      <c r="M14" s="20">
        <f t="shared" si="4"/>
        <v>75.634416666666667</v>
      </c>
      <c r="N14" s="15">
        <f t="shared" si="5"/>
        <v>3634.7292566666661</v>
      </c>
      <c r="O14" s="10">
        <f t="shared" si="6"/>
        <v>50000</v>
      </c>
      <c r="P14" s="16">
        <f t="shared" si="1"/>
        <v>181736462.83333331</v>
      </c>
      <c r="R14" s="2"/>
    </row>
    <row r="15" spans="1:18">
      <c r="A15" s="5">
        <v>8</v>
      </c>
      <c r="B15" s="1">
        <f t="shared" si="0"/>
        <v>4172933.3333333335</v>
      </c>
      <c r="C15" s="4">
        <v>1.2E-4</v>
      </c>
      <c r="D15" s="6">
        <v>99209</v>
      </c>
      <c r="E15" s="4">
        <v>68.64</v>
      </c>
      <c r="F15" s="4">
        <v>1E-4</v>
      </c>
      <c r="G15" s="6">
        <v>99338</v>
      </c>
      <c r="H15" s="4">
        <v>73.53</v>
      </c>
      <c r="I15" s="3" t="s">
        <v>10</v>
      </c>
      <c r="J15" s="3">
        <f t="shared" si="2"/>
        <v>0.6</v>
      </c>
      <c r="K15" s="14">
        <f>CovidMortality_otherParameters!$B$12</f>
        <v>2.0000000000000002E-5</v>
      </c>
      <c r="L15" s="17">
        <f t="shared" si="3"/>
        <v>5.5000000000000007E-6</v>
      </c>
      <c r="M15" s="20">
        <f t="shared" si="4"/>
        <v>73.026333333333341</v>
      </c>
      <c r="N15" s="15">
        <f t="shared" si="5"/>
        <v>3582.5467253333341</v>
      </c>
      <c r="O15" s="10">
        <f t="shared" si="6"/>
        <v>50000</v>
      </c>
      <c r="P15" s="16">
        <f t="shared" si="1"/>
        <v>179127336.26666671</v>
      </c>
      <c r="R15" s="2"/>
    </row>
    <row r="16" spans="1:18">
      <c r="A16" s="5">
        <v>9</v>
      </c>
      <c r="B16" s="1">
        <f t="shared" si="0"/>
        <v>4172933.3333333335</v>
      </c>
      <c r="C16" s="4">
        <v>1.01E-4</v>
      </c>
      <c r="D16" s="6">
        <v>99197</v>
      </c>
      <c r="E16" s="4">
        <v>67.64</v>
      </c>
      <c r="F16" s="4">
        <v>9.3999999999999994E-5</v>
      </c>
      <c r="G16" s="6">
        <v>99328</v>
      </c>
      <c r="H16" s="4">
        <v>72.540000000000006</v>
      </c>
      <c r="I16" s="3" t="s">
        <v>10</v>
      </c>
      <c r="J16" s="3">
        <f t="shared" si="2"/>
        <v>0.6</v>
      </c>
      <c r="K16" s="14">
        <f>CovidMortality_otherParameters!$B$12</f>
        <v>2.0000000000000002E-5</v>
      </c>
      <c r="L16" s="17">
        <f t="shared" si="3"/>
        <v>4.8749999999999999E-6</v>
      </c>
      <c r="M16" s="20">
        <f t="shared" si="4"/>
        <v>70.41825</v>
      </c>
      <c r="N16" s="15">
        <f t="shared" si="5"/>
        <v>3530.1138180000003</v>
      </c>
      <c r="O16" s="10">
        <f t="shared" si="6"/>
        <v>50000</v>
      </c>
      <c r="P16" s="16">
        <f t="shared" si="1"/>
        <v>176505690.90000001</v>
      </c>
      <c r="R16" s="2"/>
    </row>
    <row r="17" spans="1:18">
      <c r="A17" s="5">
        <v>10</v>
      </c>
      <c r="B17" s="1">
        <f t="shared" si="0"/>
        <v>4172933.3333333335</v>
      </c>
      <c r="C17" s="4">
        <v>8.7999999999999998E-5</v>
      </c>
      <c r="D17" s="6">
        <v>99187</v>
      </c>
      <c r="E17" s="4">
        <v>66.650000000000006</v>
      </c>
      <c r="F17" s="4">
        <v>9.2999999999999997E-5</v>
      </c>
      <c r="G17" s="6">
        <v>99319</v>
      </c>
      <c r="H17" s="4">
        <v>71.540000000000006</v>
      </c>
      <c r="I17" s="3" t="s">
        <v>9</v>
      </c>
      <c r="J17" s="3">
        <f t="shared" si="2"/>
        <v>0.6</v>
      </c>
      <c r="K17" s="14">
        <f>CovidMortality_otherParameters!$B$11</f>
        <v>1E-4</v>
      </c>
      <c r="L17" s="17">
        <f t="shared" si="3"/>
        <v>4.5250000000000007E-6</v>
      </c>
      <c r="M17" s="20">
        <f t="shared" si="4"/>
        <v>269.25852333333336</v>
      </c>
      <c r="N17" s="15">
        <f t="shared" si="5"/>
        <v>17318.612243333333</v>
      </c>
      <c r="O17" s="10">
        <f t="shared" si="6"/>
        <v>50000</v>
      </c>
      <c r="P17" s="16">
        <f t="shared" si="1"/>
        <v>865930612.16666663</v>
      </c>
      <c r="R17" s="2"/>
    </row>
    <row r="18" spans="1:18">
      <c r="A18" s="5">
        <v>11</v>
      </c>
      <c r="B18" s="1">
        <f t="shared" si="0"/>
        <v>4172933.3333333335</v>
      </c>
      <c r="C18" s="4">
        <v>9.2999999999999997E-5</v>
      </c>
      <c r="D18" s="6">
        <v>99178</v>
      </c>
      <c r="E18" s="4">
        <v>65.66</v>
      </c>
      <c r="F18" s="4">
        <v>9.7999999999999997E-5</v>
      </c>
      <c r="G18" s="6">
        <v>99310</v>
      </c>
      <c r="H18" s="4">
        <v>70.55</v>
      </c>
      <c r="I18" s="3" t="s">
        <v>9</v>
      </c>
      <c r="J18" s="3">
        <f t="shared" si="2"/>
        <v>0.6</v>
      </c>
      <c r="K18" s="14">
        <f>CovidMortality_otherParameters!$B$11</f>
        <v>1E-4</v>
      </c>
      <c r="L18" s="17">
        <f t="shared" si="3"/>
        <v>4.775E-6</v>
      </c>
      <c r="M18" s="20">
        <f t="shared" si="4"/>
        <v>270.30175666666668</v>
      </c>
      <c r="N18" s="15">
        <f t="shared" si="5"/>
        <v>17071.783236666666</v>
      </c>
      <c r="O18" s="10">
        <f t="shared" si="6"/>
        <v>50000</v>
      </c>
      <c r="P18" s="16">
        <f t="shared" si="1"/>
        <v>853589161.83333325</v>
      </c>
      <c r="R18" s="2"/>
    </row>
    <row r="19" spans="1:18">
      <c r="A19" s="5">
        <v>12</v>
      </c>
      <c r="B19" s="1">
        <f t="shared" si="0"/>
        <v>4172933.3333333335</v>
      </c>
      <c r="C19" s="4">
        <v>1.2999999999999999E-4</v>
      </c>
      <c r="D19" s="6">
        <v>99169</v>
      </c>
      <c r="E19" s="4">
        <v>64.66</v>
      </c>
      <c r="F19" s="4">
        <v>1.13E-4</v>
      </c>
      <c r="G19" s="6">
        <v>99300</v>
      </c>
      <c r="H19" s="4">
        <v>69.56</v>
      </c>
      <c r="I19" s="3" t="s">
        <v>9</v>
      </c>
      <c r="J19" s="3">
        <f t="shared" si="2"/>
        <v>0.6</v>
      </c>
      <c r="K19" s="14">
        <f>CovidMortality_otherParameters!$B$11</f>
        <v>1E-4</v>
      </c>
      <c r="L19" s="17">
        <f t="shared" si="3"/>
        <v>6.0750000000000003E-6</v>
      </c>
      <c r="M19" s="20">
        <f t="shared" si="4"/>
        <v>275.72656999999998</v>
      </c>
      <c r="N19" s="15">
        <f t="shared" si="5"/>
        <v>16828.083930000001</v>
      </c>
      <c r="O19" s="10">
        <f t="shared" si="6"/>
        <v>50000</v>
      </c>
      <c r="P19" s="16">
        <f t="shared" si="1"/>
        <v>841404196.5</v>
      </c>
      <c r="R19" s="2"/>
    </row>
    <row r="20" spans="1:18">
      <c r="A20" s="5">
        <v>13</v>
      </c>
      <c r="B20" s="1">
        <f t="shared" si="0"/>
        <v>4172933.3333333335</v>
      </c>
      <c r="C20" s="4">
        <v>2.0900000000000001E-4</v>
      </c>
      <c r="D20" s="6">
        <v>99156</v>
      </c>
      <c r="E20" s="4">
        <v>63.67</v>
      </c>
      <c r="F20" s="4">
        <v>1.3999999999999999E-4</v>
      </c>
      <c r="G20" s="6">
        <v>99289</v>
      </c>
      <c r="H20" s="4">
        <v>68.56</v>
      </c>
      <c r="I20" s="3" t="s">
        <v>9</v>
      </c>
      <c r="J20" s="3">
        <f t="shared" si="2"/>
        <v>0.6</v>
      </c>
      <c r="K20" s="14">
        <f>CovidMortality_otherParameters!$B$11</f>
        <v>1E-4</v>
      </c>
      <c r="L20" s="17">
        <f t="shared" si="3"/>
        <v>8.7250000000000003E-6</v>
      </c>
      <c r="M20" s="20">
        <f t="shared" si="4"/>
        <v>286.78484333333336</v>
      </c>
      <c r="N20" s="15">
        <f t="shared" si="5"/>
        <v>16590.018083333336</v>
      </c>
      <c r="O20" s="10">
        <f t="shared" si="6"/>
        <v>50000</v>
      </c>
      <c r="P20" s="16">
        <f t="shared" si="1"/>
        <v>829500904.16666675</v>
      </c>
      <c r="R20" s="2"/>
    </row>
    <row r="21" spans="1:18">
      <c r="A21" s="5">
        <v>14</v>
      </c>
      <c r="B21" s="1">
        <f t="shared" si="0"/>
        <v>4172933.3333333335</v>
      </c>
      <c r="C21" s="4">
        <v>3.2000000000000003E-4</v>
      </c>
      <c r="D21" s="6">
        <v>99135</v>
      </c>
      <c r="E21" s="4">
        <v>62.68</v>
      </c>
      <c r="F21" s="4">
        <v>1.76E-4</v>
      </c>
      <c r="G21" s="6">
        <v>99275</v>
      </c>
      <c r="H21" s="4">
        <v>67.569999999999993</v>
      </c>
      <c r="I21" s="3" t="s">
        <v>9</v>
      </c>
      <c r="J21" s="3">
        <f t="shared" si="2"/>
        <v>0.6</v>
      </c>
      <c r="K21" s="14">
        <f>CovidMortality_otherParameters!$B$11</f>
        <v>1E-4</v>
      </c>
      <c r="L21" s="17">
        <f t="shared" si="3"/>
        <v>1.2400000000000002E-5</v>
      </c>
      <c r="M21" s="20">
        <f t="shared" si="4"/>
        <v>302.12037333333336</v>
      </c>
      <c r="N21" s="15">
        <f t="shared" si="5"/>
        <v>16357.481373333334</v>
      </c>
      <c r="O21" s="10">
        <f t="shared" si="6"/>
        <v>50000</v>
      </c>
      <c r="P21" s="16">
        <f t="shared" si="1"/>
        <v>817874068.66666675</v>
      </c>
      <c r="R21" s="2"/>
    </row>
    <row r="22" spans="1:18">
      <c r="A22" s="5">
        <v>15</v>
      </c>
      <c r="B22" s="1">
        <f>(22065/5)*1000</f>
        <v>4413000</v>
      </c>
      <c r="C22" s="4">
        <v>4.4099999999999999E-4</v>
      </c>
      <c r="D22" s="6">
        <v>99103</v>
      </c>
      <c r="E22" s="4">
        <v>61.7</v>
      </c>
      <c r="F22" s="4">
        <v>2.1599999999999999E-4</v>
      </c>
      <c r="G22" s="6">
        <v>99258</v>
      </c>
      <c r="H22" s="4">
        <v>66.58</v>
      </c>
      <c r="I22" s="3" t="s">
        <v>9</v>
      </c>
      <c r="J22" s="3">
        <f t="shared" si="2"/>
        <v>0.6</v>
      </c>
      <c r="K22" s="14">
        <f>CovidMortality_otherParameters!$B$11</f>
        <v>1E-4</v>
      </c>
      <c r="L22" s="17">
        <f t="shared" si="3"/>
        <v>1.6425000000000003E-5</v>
      </c>
      <c r="M22" s="20">
        <f t="shared" si="4"/>
        <v>337.26352500000007</v>
      </c>
      <c r="N22" s="15">
        <f t="shared" si="5"/>
        <v>17055.472725000003</v>
      </c>
      <c r="O22" s="10">
        <f t="shared" si="6"/>
        <v>50000</v>
      </c>
      <c r="P22" s="16">
        <f t="shared" si="1"/>
        <v>852773636.25000012</v>
      </c>
      <c r="R22" s="2"/>
    </row>
    <row r="23" spans="1:18">
      <c r="A23" s="5">
        <v>16</v>
      </c>
      <c r="B23" s="1">
        <f>(22065/5)*1000</f>
        <v>4413000</v>
      </c>
      <c r="C23" s="4">
        <v>5.6400000000000005E-4</v>
      </c>
      <c r="D23" s="6">
        <v>99060</v>
      </c>
      <c r="E23" s="4">
        <v>60.73</v>
      </c>
      <c r="F23" s="4">
        <v>2.5900000000000001E-4</v>
      </c>
      <c r="G23" s="6">
        <v>99236</v>
      </c>
      <c r="H23" s="4">
        <v>65.599999999999994</v>
      </c>
      <c r="I23" s="3" t="s">
        <v>9</v>
      </c>
      <c r="J23" s="3">
        <f t="shared" si="2"/>
        <v>0.6</v>
      </c>
      <c r="K23" s="14">
        <f>CovidMortality_otherParameters!$B$11</f>
        <v>1E-4</v>
      </c>
      <c r="L23" s="17">
        <f t="shared" si="3"/>
        <v>2.0575000000000002E-5</v>
      </c>
      <c r="M23" s="20">
        <f t="shared" si="4"/>
        <v>355.57747500000005</v>
      </c>
      <c r="N23" s="15">
        <f t="shared" si="5"/>
        <v>16815.626174999998</v>
      </c>
      <c r="O23" s="10">
        <f t="shared" si="6"/>
        <v>50000</v>
      </c>
      <c r="P23" s="16">
        <f t="shared" si="1"/>
        <v>840781308.74999988</v>
      </c>
      <c r="R23" s="2"/>
    </row>
    <row r="24" spans="1:18">
      <c r="A24" s="5">
        <v>17</v>
      </c>
      <c r="B24" s="1">
        <f>(22065/5)*1000</f>
        <v>4413000</v>
      </c>
      <c r="C24" s="4">
        <v>7.0100000000000002E-4</v>
      </c>
      <c r="D24" s="6">
        <v>99004</v>
      </c>
      <c r="E24" s="4">
        <v>59.76</v>
      </c>
      <c r="F24" s="4">
        <v>3.01E-4</v>
      </c>
      <c r="G24" s="6">
        <v>99211</v>
      </c>
      <c r="H24" s="4">
        <v>64.62</v>
      </c>
      <c r="I24" s="3" t="s">
        <v>9</v>
      </c>
      <c r="J24" s="3">
        <f t="shared" si="2"/>
        <v>0.6</v>
      </c>
      <c r="K24" s="14">
        <f>CovidMortality_otherParameters!$B$11</f>
        <v>1E-4</v>
      </c>
      <c r="L24" s="17">
        <f t="shared" si="3"/>
        <v>2.5050000000000002E-5</v>
      </c>
      <c r="M24" s="20">
        <f t="shared" si="4"/>
        <v>375.32565000000005</v>
      </c>
      <c r="N24" s="15">
        <f t="shared" si="5"/>
        <v>16577.21385</v>
      </c>
      <c r="O24" s="10">
        <f t="shared" si="6"/>
        <v>50000</v>
      </c>
      <c r="P24" s="16">
        <f t="shared" si="1"/>
        <v>828860692.5</v>
      </c>
      <c r="R24" s="2"/>
    </row>
    <row r="25" spans="1:18">
      <c r="A25" s="5">
        <v>18</v>
      </c>
      <c r="B25" s="1">
        <f>(22065/5)*1000</f>
        <v>4413000</v>
      </c>
      <c r="C25" s="4">
        <v>8.5099999999999998E-4</v>
      </c>
      <c r="D25" s="6">
        <v>98934</v>
      </c>
      <c r="E25" s="4">
        <v>58.81</v>
      </c>
      <c r="F25" s="4">
        <v>3.4200000000000002E-4</v>
      </c>
      <c r="G25" s="6">
        <v>99181</v>
      </c>
      <c r="H25" s="4">
        <v>63.63</v>
      </c>
      <c r="I25" s="3" t="s">
        <v>9</v>
      </c>
      <c r="J25" s="3">
        <f t="shared" si="2"/>
        <v>0.6</v>
      </c>
      <c r="K25" s="14">
        <f>CovidMortality_otherParameters!$B$11</f>
        <v>1E-4</v>
      </c>
      <c r="L25" s="17">
        <f t="shared" si="3"/>
        <v>2.9825000000000003E-5</v>
      </c>
      <c r="M25" s="20">
        <f t="shared" si="4"/>
        <v>396.39772500000004</v>
      </c>
      <c r="N25" s="15">
        <f t="shared" si="5"/>
        <v>16341.449325000001</v>
      </c>
      <c r="O25" s="10">
        <f t="shared" si="6"/>
        <v>50000</v>
      </c>
      <c r="P25" s="16">
        <f t="shared" si="1"/>
        <v>817072466.25000012</v>
      </c>
      <c r="R25" s="2"/>
    </row>
    <row r="26" spans="1:18">
      <c r="A26" s="5">
        <v>19</v>
      </c>
      <c r="B26" s="1">
        <f>(22065/5)*1000</f>
        <v>4413000</v>
      </c>
      <c r="C26" s="4">
        <v>1.0070000000000001E-3</v>
      </c>
      <c r="D26" s="6">
        <v>98850</v>
      </c>
      <c r="E26" s="4">
        <v>57.86</v>
      </c>
      <c r="F26" s="4">
        <v>3.8099999999999999E-4</v>
      </c>
      <c r="G26" s="6">
        <v>99147</v>
      </c>
      <c r="H26" s="4">
        <v>62.66</v>
      </c>
      <c r="I26" s="3" t="s">
        <v>9</v>
      </c>
      <c r="J26" s="3">
        <f t="shared" si="2"/>
        <v>0.6</v>
      </c>
      <c r="K26" s="14">
        <f>CovidMortality_otherParameters!$B$11</f>
        <v>1E-4</v>
      </c>
      <c r="L26" s="17">
        <f t="shared" si="3"/>
        <v>3.4700000000000003E-5</v>
      </c>
      <c r="M26" s="20">
        <f t="shared" si="4"/>
        <v>417.91110000000003</v>
      </c>
      <c r="N26" s="15">
        <f t="shared" si="5"/>
        <v>16108.773900000002</v>
      </c>
      <c r="O26" s="10">
        <f t="shared" si="6"/>
        <v>50000</v>
      </c>
      <c r="P26" s="16">
        <f t="shared" si="1"/>
        <v>805438695.00000012</v>
      </c>
      <c r="R26" s="2"/>
    </row>
    <row r="27" spans="1:18">
      <c r="A27" s="5">
        <v>20</v>
      </c>
      <c r="B27" s="1">
        <f>(22289/5)*1000</f>
        <v>4457800</v>
      </c>
      <c r="C27" s="4">
        <v>1.173E-3</v>
      </c>
      <c r="D27" s="6">
        <v>98751</v>
      </c>
      <c r="E27" s="4">
        <v>56.91</v>
      </c>
      <c r="F27" s="4">
        <v>4.2299999999999998E-4</v>
      </c>
      <c r="G27" s="6">
        <v>99109</v>
      </c>
      <c r="H27" s="4">
        <v>61.68</v>
      </c>
      <c r="I27" s="3" t="s">
        <v>8</v>
      </c>
      <c r="J27" s="3">
        <f t="shared" si="2"/>
        <v>0.6</v>
      </c>
      <c r="K27" s="14">
        <f>CovidMortality_otherParameters!$B$10</f>
        <v>2.9999999999999997E-4</v>
      </c>
      <c r="L27" s="17">
        <f t="shared" si="3"/>
        <v>3.9900000000000001E-5</v>
      </c>
      <c r="M27" s="20">
        <f t="shared" si="4"/>
        <v>980.27021999999988</v>
      </c>
      <c r="N27" s="15">
        <f t="shared" si="5"/>
        <v>47756.411399999997</v>
      </c>
      <c r="O27" s="10">
        <f t="shared" si="6"/>
        <v>50000</v>
      </c>
      <c r="P27" s="16">
        <f t="shared" si="1"/>
        <v>2387820570</v>
      </c>
      <c r="R27" s="2"/>
    </row>
    <row r="28" spans="1:18">
      <c r="A28" s="5">
        <v>21</v>
      </c>
      <c r="B28" s="1">
        <f>(22289/5)*1000</f>
        <v>4457800</v>
      </c>
      <c r="C28" s="4">
        <v>1.3309999999999999E-3</v>
      </c>
      <c r="D28" s="6">
        <v>98635</v>
      </c>
      <c r="E28" s="4">
        <v>55.98</v>
      </c>
      <c r="F28" s="4">
        <v>4.66E-4</v>
      </c>
      <c r="G28" s="6">
        <v>99067</v>
      </c>
      <c r="H28" s="4">
        <v>60.71</v>
      </c>
      <c r="I28" s="3" t="s">
        <v>8</v>
      </c>
      <c r="J28" s="3">
        <f t="shared" si="2"/>
        <v>0.6</v>
      </c>
      <c r="K28" s="14">
        <f>CovidMortality_otherParameters!$B$10</f>
        <v>2.9999999999999997E-4</v>
      </c>
      <c r="L28" s="17">
        <f t="shared" si="3"/>
        <v>4.4925000000000001E-5</v>
      </c>
      <c r="M28" s="20">
        <f t="shared" si="4"/>
        <v>1002.6706649999999</v>
      </c>
      <c r="N28" s="15">
        <f t="shared" si="5"/>
        <v>47016.528044999992</v>
      </c>
      <c r="O28" s="10">
        <f t="shared" si="6"/>
        <v>50000</v>
      </c>
      <c r="P28" s="16">
        <f t="shared" si="1"/>
        <v>2350826402.2499995</v>
      </c>
      <c r="R28" s="2"/>
    </row>
    <row r="29" spans="1:18">
      <c r="A29" s="5">
        <v>22</v>
      </c>
      <c r="B29" s="1">
        <f>(22289/5)*1000</f>
        <v>4457800</v>
      </c>
      <c r="C29" s="4">
        <v>1.4549999999999999E-3</v>
      </c>
      <c r="D29" s="6">
        <v>98504</v>
      </c>
      <c r="E29" s="4">
        <v>55.05</v>
      </c>
      <c r="F29" s="4">
        <v>5.0500000000000002E-4</v>
      </c>
      <c r="G29" s="6">
        <v>99021</v>
      </c>
      <c r="H29" s="4">
        <v>59.73</v>
      </c>
      <c r="I29" s="3" t="s">
        <v>8</v>
      </c>
      <c r="J29" s="3">
        <f t="shared" si="2"/>
        <v>0.6</v>
      </c>
      <c r="K29" s="14">
        <f>CovidMortality_otherParameters!$B$10</f>
        <v>2.9999999999999997E-4</v>
      </c>
      <c r="L29" s="17">
        <f t="shared" si="3"/>
        <v>4.8999999999999998E-5</v>
      </c>
      <c r="M29" s="20">
        <f t="shared" si="4"/>
        <v>1020.8361999999998</v>
      </c>
      <c r="N29" s="15">
        <f t="shared" si="5"/>
        <v>46268.39776</v>
      </c>
      <c r="O29" s="10">
        <f t="shared" si="6"/>
        <v>50000</v>
      </c>
      <c r="P29" s="16">
        <f t="shared" si="1"/>
        <v>2313419888</v>
      </c>
      <c r="R29" s="2"/>
    </row>
    <row r="30" spans="1:18">
      <c r="A30" s="5">
        <v>23</v>
      </c>
      <c r="B30" s="1">
        <f>(22289/5)*1000</f>
        <v>4457800</v>
      </c>
      <c r="C30" s="4">
        <v>1.531E-3</v>
      </c>
      <c r="D30" s="6">
        <v>98360</v>
      </c>
      <c r="E30" s="4">
        <v>54.13</v>
      </c>
      <c r="F30" s="4">
        <v>5.3899999999999998E-4</v>
      </c>
      <c r="G30" s="6">
        <v>98971</v>
      </c>
      <c r="H30" s="4">
        <v>58.76</v>
      </c>
      <c r="I30" s="3" t="s">
        <v>8</v>
      </c>
      <c r="J30" s="3">
        <f t="shared" si="2"/>
        <v>0.6</v>
      </c>
      <c r="K30" s="14">
        <f>CovidMortality_otherParameters!$B$10</f>
        <v>2.9999999999999997E-4</v>
      </c>
      <c r="L30" s="17">
        <f t="shared" si="3"/>
        <v>5.1749999999999997E-5</v>
      </c>
      <c r="M30" s="20">
        <f t="shared" si="4"/>
        <v>1033.0951499999999</v>
      </c>
      <c r="N30" s="15">
        <f t="shared" si="5"/>
        <v>45522.384929999993</v>
      </c>
      <c r="O30" s="10">
        <f t="shared" si="6"/>
        <v>50000</v>
      </c>
      <c r="P30" s="16">
        <f t="shared" si="1"/>
        <v>2276119246.4999995</v>
      </c>
      <c r="R30" s="2"/>
    </row>
    <row r="31" spans="1:18">
      <c r="A31" s="5">
        <v>24</v>
      </c>
      <c r="B31" s="1">
        <f>(22289/5)*1000</f>
        <v>4457800</v>
      </c>
      <c r="C31" s="4">
        <v>1.572E-3</v>
      </c>
      <c r="D31" s="6">
        <v>98210</v>
      </c>
      <c r="E31" s="4">
        <v>53.22</v>
      </c>
      <c r="F31" s="4">
        <v>5.6800000000000004E-4</v>
      </c>
      <c r="G31" s="6">
        <v>98918</v>
      </c>
      <c r="H31" s="4">
        <v>57.8</v>
      </c>
      <c r="I31" s="3" t="s">
        <v>8</v>
      </c>
      <c r="J31" s="3">
        <f t="shared" si="2"/>
        <v>0.6</v>
      </c>
      <c r="K31" s="14">
        <f>CovidMortality_otherParameters!$B$10</f>
        <v>2.9999999999999997E-4</v>
      </c>
      <c r="L31" s="17">
        <f t="shared" si="3"/>
        <v>5.3499999999999999E-5</v>
      </c>
      <c r="M31" s="20">
        <f t="shared" si="4"/>
        <v>1040.8962999999999</v>
      </c>
      <c r="N31" s="15">
        <f t="shared" si="5"/>
        <v>44779.938339999993</v>
      </c>
      <c r="O31" s="10">
        <f t="shared" si="6"/>
        <v>50000</v>
      </c>
      <c r="P31" s="16">
        <f t="shared" si="1"/>
        <v>2238996916.9999995</v>
      </c>
      <c r="R31" s="2"/>
    </row>
    <row r="32" spans="1:18">
      <c r="A32" s="5">
        <v>25</v>
      </c>
      <c r="B32" s="1">
        <f>(23554/5)*1000</f>
        <v>4710800</v>
      </c>
      <c r="C32" s="4">
        <v>1.6019999999999999E-3</v>
      </c>
      <c r="D32" s="6">
        <v>98055</v>
      </c>
      <c r="E32" s="4">
        <v>52.3</v>
      </c>
      <c r="F32" s="4">
        <v>5.9800000000000001E-4</v>
      </c>
      <c r="G32" s="6">
        <v>98861</v>
      </c>
      <c r="H32" s="4">
        <v>56.83</v>
      </c>
      <c r="I32" s="3" t="s">
        <v>8</v>
      </c>
      <c r="J32" s="3">
        <f t="shared" si="2"/>
        <v>0.6</v>
      </c>
      <c r="K32" s="14">
        <f>CovidMortality_otherParameters!$B$10</f>
        <v>2.9999999999999997E-4</v>
      </c>
      <c r="L32" s="17">
        <f t="shared" si="3"/>
        <v>5.4999999999999995E-5</v>
      </c>
      <c r="M32" s="20">
        <f t="shared" si="4"/>
        <v>1107.038</v>
      </c>
      <c r="N32" s="15">
        <f t="shared" si="5"/>
        <v>46527.158359999994</v>
      </c>
      <c r="O32" s="10">
        <f t="shared" si="6"/>
        <v>50000</v>
      </c>
      <c r="P32" s="16">
        <f t="shared" si="1"/>
        <v>2326357917.9999995</v>
      </c>
      <c r="R32" s="2"/>
    </row>
    <row r="33" spans="1:18">
      <c r="A33" s="5">
        <v>26</v>
      </c>
      <c r="B33" s="1">
        <f>(23554/5)*1000</f>
        <v>4710800</v>
      </c>
      <c r="C33" s="4">
        <v>1.635E-3</v>
      </c>
      <c r="D33" s="6">
        <v>97898</v>
      </c>
      <c r="E33" s="4">
        <v>51.38</v>
      </c>
      <c r="F33" s="4">
        <v>6.3000000000000003E-4</v>
      </c>
      <c r="G33" s="6">
        <v>98802</v>
      </c>
      <c r="H33" s="4">
        <v>55.86</v>
      </c>
      <c r="I33" s="3" t="s">
        <v>8</v>
      </c>
      <c r="J33" s="3">
        <f t="shared" si="2"/>
        <v>0.6</v>
      </c>
      <c r="K33" s="14">
        <f>CovidMortality_otherParameters!$B$10</f>
        <v>2.9999999999999997E-4</v>
      </c>
      <c r="L33" s="17">
        <f t="shared" si="3"/>
        <v>5.6625000000000008E-5</v>
      </c>
      <c r="M33" s="20">
        <f t="shared" si="4"/>
        <v>1114.6930499999999</v>
      </c>
      <c r="N33" s="15">
        <f t="shared" si="5"/>
        <v>45733.506330000004</v>
      </c>
      <c r="O33" s="10">
        <f t="shared" si="6"/>
        <v>50000</v>
      </c>
      <c r="P33" s="16">
        <f t="shared" si="1"/>
        <v>2286675316.5</v>
      </c>
      <c r="R33" s="2"/>
    </row>
    <row r="34" spans="1:18">
      <c r="A34" s="5">
        <v>27</v>
      </c>
      <c r="B34" s="1">
        <f>(23554/5)*1000</f>
        <v>4710800</v>
      </c>
      <c r="C34" s="4">
        <v>1.6689999999999999E-3</v>
      </c>
      <c r="D34" s="6">
        <v>97738</v>
      </c>
      <c r="E34" s="4">
        <v>50.47</v>
      </c>
      <c r="F34" s="4">
        <v>6.6600000000000003E-4</v>
      </c>
      <c r="G34" s="6">
        <v>98740</v>
      </c>
      <c r="H34" s="4">
        <v>54.9</v>
      </c>
      <c r="I34" s="3" t="s">
        <v>8</v>
      </c>
      <c r="J34" s="3">
        <f t="shared" si="2"/>
        <v>0.6</v>
      </c>
      <c r="K34" s="14">
        <f>CovidMortality_otherParameters!$B$10</f>
        <v>2.9999999999999997E-4</v>
      </c>
      <c r="L34" s="17">
        <f t="shared" si="3"/>
        <v>5.8374999999999996E-5</v>
      </c>
      <c r="M34" s="20">
        <f t="shared" si="4"/>
        <v>1122.93695</v>
      </c>
      <c r="N34" s="15">
        <f t="shared" si="5"/>
        <v>44948.922590000002</v>
      </c>
      <c r="O34" s="10">
        <f t="shared" si="6"/>
        <v>50000</v>
      </c>
      <c r="P34" s="16">
        <f t="shared" si="1"/>
        <v>2247446129.5</v>
      </c>
      <c r="R34" s="2"/>
    </row>
    <row r="35" spans="1:18">
      <c r="A35" s="5">
        <v>28</v>
      </c>
      <c r="B35" s="1">
        <f>(23554/5)*1000</f>
        <v>4710800</v>
      </c>
      <c r="C35" s="4">
        <v>1.7080000000000001E-3</v>
      </c>
      <c r="D35" s="6">
        <v>97575</v>
      </c>
      <c r="E35" s="4">
        <v>49.55</v>
      </c>
      <c r="F35" s="4">
        <v>7.0699999999999995E-4</v>
      </c>
      <c r="G35" s="6">
        <v>98674</v>
      </c>
      <c r="H35" s="4">
        <v>53.93</v>
      </c>
      <c r="I35" s="3" t="s">
        <v>8</v>
      </c>
      <c r="J35" s="3">
        <f t="shared" si="2"/>
        <v>0.6</v>
      </c>
      <c r="K35" s="14">
        <f>CovidMortality_otherParameters!$B$10</f>
        <v>2.9999999999999997E-4</v>
      </c>
      <c r="L35" s="17">
        <f t="shared" si="3"/>
        <v>6.0375000000000004E-5</v>
      </c>
      <c r="M35" s="20">
        <f t="shared" si="4"/>
        <v>1132.3585499999999</v>
      </c>
      <c r="N35" s="15">
        <f t="shared" si="5"/>
        <v>44157.037109999997</v>
      </c>
      <c r="O35" s="10">
        <f t="shared" si="6"/>
        <v>50000</v>
      </c>
      <c r="P35" s="16">
        <f t="shared" si="1"/>
        <v>2207851855.5</v>
      </c>
      <c r="R35" s="2"/>
    </row>
    <row r="36" spans="1:18">
      <c r="A36" s="5">
        <v>29</v>
      </c>
      <c r="B36" s="1">
        <f>(23554/5)*1000</f>
        <v>4710800</v>
      </c>
      <c r="C36" s="4">
        <v>1.7520000000000001E-3</v>
      </c>
      <c r="D36" s="6">
        <v>97408</v>
      </c>
      <c r="E36" s="4">
        <v>48.63</v>
      </c>
      <c r="F36" s="4">
        <v>7.5299999999999998E-4</v>
      </c>
      <c r="G36" s="6">
        <v>98605</v>
      </c>
      <c r="H36" s="4">
        <v>52.97</v>
      </c>
      <c r="I36" s="3" t="s">
        <v>8</v>
      </c>
      <c r="J36" s="3">
        <f t="shared" si="2"/>
        <v>0.6</v>
      </c>
      <c r="K36" s="14">
        <f>CovidMortality_otherParameters!$B$10</f>
        <v>2.9999999999999997E-4</v>
      </c>
      <c r="L36" s="17">
        <f t="shared" si="3"/>
        <v>6.2625000000000004E-5</v>
      </c>
      <c r="M36" s="20">
        <f t="shared" si="4"/>
        <v>1142.95785</v>
      </c>
      <c r="N36" s="15">
        <f t="shared" si="5"/>
        <v>43370.569049999998</v>
      </c>
      <c r="O36" s="10">
        <f t="shared" si="6"/>
        <v>50000</v>
      </c>
      <c r="P36" s="16">
        <f t="shared" si="1"/>
        <v>2168528452.5</v>
      </c>
      <c r="R36" s="2"/>
    </row>
    <row r="37" spans="1:18">
      <c r="A37" s="5">
        <v>30</v>
      </c>
      <c r="B37" s="1">
        <f>(22903/5)*1000</f>
        <v>4580600</v>
      </c>
      <c r="C37" s="4">
        <v>1.794E-3</v>
      </c>
      <c r="D37" s="6">
        <v>97238</v>
      </c>
      <c r="E37" s="4">
        <v>47.72</v>
      </c>
      <c r="F37" s="4">
        <v>8.03E-4</v>
      </c>
      <c r="G37" s="6">
        <v>98530</v>
      </c>
      <c r="H37" s="4">
        <v>52.01</v>
      </c>
      <c r="I37" s="3" t="s">
        <v>7</v>
      </c>
      <c r="J37" s="3">
        <f t="shared" si="2"/>
        <v>0.6</v>
      </c>
      <c r="K37" s="14">
        <f>CovidMortality_otherParameters!$B$9</f>
        <v>8.0000000000000004E-4</v>
      </c>
      <c r="L37" s="17">
        <f t="shared" si="3"/>
        <v>6.4925000000000006E-5</v>
      </c>
      <c r="M37" s="20">
        <f t="shared" si="4"/>
        <v>2496.083455</v>
      </c>
      <c r="N37" s="15">
        <f t="shared" si="5"/>
        <v>109934.97257499999</v>
      </c>
      <c r="O37" s="10">
        <f t="shared" si="6"/>
        <v>50000</v>
      </c>
      <c r="P37" s="16">
        <f t="shared" si="1"/>
        <v>5496748628.75</v>
      </c>
      <c r="R37" s="2"/>
    </row>
    <row r="38" spans="1:18">
      <c r="A38" s="5">
        <v>31</v>
      </c>
      <c r="B38" s="1">
        <f>(22903/5)*1000</f>
        <v>4580600</v>
      </c>
      <c r="C38" s="4">
        <v>1.835E-3</v>
      </c>
      <c r="D38" s="6">
        <v>97063</v>
      </c>
      <c r="E38" s="4">
        <v>46.8</v>
      </c>
      <c r="F38" s="4">
        <v>8.5300000000000003E-4</v>
      </c>
      <c r="G38" s="6">
        <v>98451</v>
      </c>
      <c r="H38" s="4">
        <v>51.05</v>
      </c>
      <c r="I38" s="3" t="s">
        <v>7</v>
      </c>
      <c r="J38" s="3">
        <f t="shared" si="2"/>
        <v>0.6</v>
      </c>
      <c r="K38" s="14">
        <f>CovidMortality_otherParameters!$B$9</f>
        <v>8.0000000000000004E-4</v>
      </c>
      <c r="L38" s="17">
        <f t="shared" si="3"/>
        <v>6.7200000000000007E-5</v>
      </c>
      <c r="M38" s="20">
        <f t="shared" si="4"/>
        <v>2506.50432</v>
      </c>
      <c r="N38" s="15">
        <f t="shared" si="5"/>
        <v>107878.62672</v>
      </c>
      <c r="O38" s="10">
        <f t="shared" si="6"/>
        <v>50000</v>
      </c>
      <c r="P38" s="16">
        <f t="shared" si="1"/>
        <v>5393931336</v>
      </c>
      <c r="R38" s="2"/>
    </row>
    <row r="39" spans="1:18">
      <c r="A39" s="5">
        <v>32</v>
      </c>
      <c r="B39" s="1">
        <f>(22903/5)*1000</f>
        <v>4580600</v>
      </c>
      <c r="C39" s="4">
        <v>1.8799999999999999E-3</v>
      </c>
      <c r="D39" s="6">
        <v>96885</v>
      </c>
      <c r="E39" s="4">
        <v>45.89</v>
      </c>
      <c r="F39" s="4">
        <v>9.0499999999999999E-4</v>
      </c>
      <c r="G39" s="6">
        <v>98367</v>
      </c>
      <c r="H39" s="4">
        <v>50.09</v>
      </c>
      <c r="I39" s="3" t="s">
        <v>7</v>
      </c>
      <c r="J39" s="3">
        <f t="shared" si="2"/>
        <v>0.6</v>
      </c>
      <c r="K39" s="14">
        <f>CovidMortality_otherParameters!$B$9</f>
        <v>8.0000000000000004E-4</v>
      </c>
      <c r="L39" s="17">
        <f t="shared" si="3"/>
        <v>6.9625000000000012E-5</v>
      </c>
      <c r="M39" s="20">
        <f t="shared" si="4"/>
        <v>2517.6122750000004</v>
      </c>
      <c r="N39" s="15">
        <f t="shared" si="5"/>
        <v>105833.96139500001</v>
      </c>
      <c r="O39" s="10">
        <f t="shared" si="6"/>
        <v>50000</v>
      </c>
      <c r="P39" s="16">
        <f t="shared" si="1"/>
        <v>5291698069.75</v>
      </c>
      <c r="R39" s="2"/>
    </row>
    <row r="40" spans="1:18">
      <c r="A40" s="5">
        <v>33</v>
      </c>
      <c r="B40" s="1">
        <f>(22903/5)*1000</f>
        <v>4580600</v>
      </c>
      <c r="C40" s="4">
        <v>1.9300000000000001E-3</v>
      </c>
      <c r="D40" s="6">
        <v>96703</v>
      </c>
      <c r="E40" s="4">
        <v>44.97</v>
      </c>
      <c r="F40" s="4">
        <v>9.5600000000000004E-4</v>
      </c>
      <c r="G40" s="6">
        <v>98278</v>
      </c>
      <c r="H40" s="4">
        <v>49.14</v>
      </c>
      <c r="I40" s="3" t="s">
        <v>7</v>
      </c>
      <c r="J40" s="3">
        <f t="shared" si="2"/>
        <v>0.6</v>
      </c>
      <c r="K40" s="14">
        <f>CovidMortality_otherParameters!$B$9</f>
        <v>8.0000000000000004E-4</v>
      </c>
      <c r="L40" s="17">
        <f t="shared" si="3"/>
        <v>7.2150000000000005E-5</v>
      </c>
      <c r="M40" s="20">
        <f t="shared" si="4"/>
        <v>2529.1782900000003</v>
      </c>
      <c r="N40" s="15">
        <f t="shared" si="5"/>
        <v>103789.75413</v>
      </c>
      <c r="O40" s="10">
        <f t="shared" si="6"/>
        <v>50000</v>
      </c>
      <c r="P40" s="16">
        <f t="shared" si="1"/>
        <v>5189487706.5</v>
      </c>
      <c r="R40" s="2"/>
    </row>
    <row r="41" spans="1:18">
      <c r="A41" s="5">
        <v>34</v>
      </c>
      <c r="B41" s="1">
        <f>(22903/5)*1000</f>
        <v>4580600</v>
      </c>
      <c r="C41" s="4">
        <v>1.9859999999999999E-3</v>
      </c>
      <c r="D41" s="6">
        <v>96516</v>
      </c>
      <c r="E41" s="4">
        <v>44.06</v>
      </c>
      <c r="F41" s="4">
        <v>1.0089999999999999E-3</v>
      </c>
      <c r="G41" s="6">
        <v>98184</v>
      </c>
      <c r="H41" s="4">
        <v>48.19</v>
      </c>
      <c r="I41" s="3" t="s">
        <v>7</v>
      </c>
      <c r="J41" s="3">
        <f t="shared" si="2"/>
        <v>0.6</v>
      </c>
      <c r="K41" s="14">
        <f>CovidMortality_otherParameters!$B$9</f>
        <v>8.0000000000000004E-4</v>
      </c>
      <c r="L41" s="17">
        <f t="shared" si="3"/>
        <v>7.4875000000000004E-5</v>
      </c>
      <c r="M41" s="20">
        <f t="shared" si="4"/>
        <v>2541.660425</v>
      </c>
      <c r="N41" s="15">
        <f t="shared" si="5"/>
        <v>101757.45642500001</v>
      </c>
      <c r="O41" s="10">
        <f t="shared" si="6"/>
        <v>50000</v>
      </c>
      <c r="P41" s="16">
        <f t="shared" si="1"/>
        <v>5087872821.250001</v>
      </c>
      <c r="R41" s="2"/>
    </row>
    <row r="42" spans="1:18">
      <c r="A42" s="5">
        <v>35</v>
      </c>
      <c r="B42" s="1">
        <f>(22333/5)*1000</f>
        <v>4466600</v>
      </c>
      <c r="C42" s="4">
        <v>2.052E-3</v>
      </c>
      <c r="D42" s="6">
        <v>96325</v>
      </c>
      <c r="E42" s="4">
        <v>43.15</v>
      </c>
      <c r="F42" s="4">
        <v>1.0690000000000001E-3</v>
      </c>
      <c r="G42" s="6">
        <v>98085</v>
      </c>
      <c r="H42" s="4">
        <v>47.23</v>
      </c>
      <c r="I42" s="3" t="s">
        <v>7</v>
      </c>
      <c r="J42" s="3">
        <f t="shared" si="2"/>
        <v>0.6</v>
      </c>
      <c r="K42" s="14">
        <f>CovidMortality_otherParameters!$B$9</f>
        <v>8.0000000000000004E-4</v>
      </c>
      <c r="L42" s="17">
        <f t="shared" si="3"/>
        <v>7.8025000000000013E-5</v>
      </c>
      <c r="M42" s="20">
        <f t="shared" si="4"/>
        <v>2492.4744649999998</v>
      </c>
      <c r="N42" s="15">
        <f t="shared" si="5"/>
        <v>97234.42038499999</v>
      </c>
      <c r="O42" s="10">
        <f t="shared" si="6"/>
        <v>50000</v>
      </c>
      <c r="P42" s="16">
        <f t="shared" si="1"/>
        <v>4861721019.249999</v>
      </c>
      <c r="R42" s="2"/>
    </row>
    <row r="43" spans="1:18">
      <c r="A43" s="5">
        <v>36</v>
      </c>
      <c r="B43" s="1">
        <f>(22333/5)*1000</f>
        <v>4466600</v>
      </c>
      <c r="C43" s="4">
        <v>2.1250000000000002E-3</v>
      </c>
      <c r="D43" s="6">
        <v>96127</v>
      </c>
      <c r="E43" s="4">
        <v>42.23</v>
      </c>
      <c r="F43" s="4">
        <v>1.134E-3</v>
      </c>
      <c r="G43" s="6">
        <v>97980</v>
      </c>
      <c r="H43" s="4">
        <v>46.28</v>
      </c>
      <c r="I43" s="3" t="s">
        <v>7</v>
      </c>
      <c r="J43" s="3">
        <f t="shared" si="2"/>
        <v>0.6</v>
      </c>
      <c r="K43" s="14">
        <f>CovidMortality_otherParameters!$B$9</f>
        <v>8.0000000000000004E-4</v>
      </c>
      <c r="L43" s="17">
        <f t="shared" si="3"/>
        <v>8.1475000000000015E-5</v>
      </c>
      <c r="M43" s="20">
        <f t="shared" si="4"/>
        <v>2507.884235</v>
      </c>
      <c r="N43" s="15">
        <f t="shared" si="5"/>
        <v>95245.220074999976</v>
      </c>
      <c r="O43" s="10">
        <f t="shared" si="6"/>
        <v>50000</v>
      </c>
      <c r="P43" s="16">
        <f t="shared" si="1"/>
        <v>4762261003.749999</v>
      </c>
      <c r="R43" s="2"/>
    </row>
    <row r="44" spans="1:18">
      <c r="A44" s="5">
        <v>37</v>
      </c>
      <c r="B44" s="1">
        <f>(22333/5)*1000</f>
        <v>4466600</v>
      </c>
      <c r="C44" s="4">
        <v>2.196E-3</v>
      </c>
      <c r="D44" s="6">
        <v>95923</v>
      </c>
      <c r="E44" s="4">
        <v>41.32</v>
      </c>
      <c r="F44" s="4">
        <v>1.199E-3</v>
      </c>
      <c r="G44" s="6">
        <v>97869</v>
      </c>
      <c r="H44" s="4">
        <v>45.34</v>
      </c>
      <c r="I44" s="3" t="s">
        <v>7</v>
      </c>
      <c r="J44" s="3">
        <f t="shared" si="2"/>
        <v>0.6</v>
      </c>
      <c r="K44" s="14">
        <f>CovidMortality_otherParameters!$B$9</f>
        <v>8.0000000000000004E-4</v>
      </c>
      <c r="L44" s="17">
        <f t="shared" si="3"/>
        <v>8.4875000000000003E-5</v>
      </c>
      <c r="M44" s="20">
        <f t="shared" si="4"/>
        <v>2523.0706749999999</v>
      </c>
      <c r="N44" s="15">
        <f t="shared" si="5"/>
        <v>93277.236114999992</v>
      </c>
      <c r="O44" s="10">
        <f t="shared" si="6"/>
        <v>50000</v>
      </c>
      <c r="P44" s="16">
        <f t="shared" si="1"/>
        <v>4663861805.75</v>
      </c>
      <c r="R44" s="2"/>
    </row>
    <row r="45" spans="1:18">
      <c r="A45" s="5">
        <v>38</v>
      </c>
      <c r="B45" s="1">
        <f>(22333/5)*1000</f>
        <v>4466600</v>
      </c>
      <c r="C45" s="4">
        <v>2.264E-3</v>
      </c>
      <c r="D45" s="6">
        <v>95712</v>
      </c>
      <c r="E45" s="4">
        <v>40.409999999999997</v>
      </c>
      <c r="F45" s="4">
        <v>1.263E-3</v>
      </c>
      <c r="G45" s="6">
        <v>97752</v>
      </c>
      <c r="H45" s="4">
        <v>44.39</v>
      </c>
      <c r="I45" s="3" t="s">
        <v>7</v>
      </c>
      <c r="J45" s="3">
        <f t="shared" si="2"/>
        <v>0.6</v>
      </c>
      <c r="K45" s="14">
        <f>CovidMortality_otherParameters!$B$9</f>
        <v>8.0000000000000004E-4</v>
      </c>
      <c r="L45" s="17">
        <f t="shared" si="3"/>
        <v>8.8175000000000002E-5</v>
      </c>
      <c r="M45" s="20">
        <f t="shared" si="4"/>
        <v>2537.8104549999998</v>
      </c>
      <c r="N45" s="15">
        <f t="shared" si="5"/>
        <v>91298.085655000003</v>
      </c>
      <c r="O45" s="10">
        <f t="shared" si="6"/>
        <v>50000</v>
      </c>
      <c r="P45" s="16">
        <f t="shared" si="1"/>
        <v>4564904282.75</v>
      </c>
      <c r="R45" s="2"/>
    </row>
    <row r="46" spans="1:18">
      <c r="A46" s="5">
        <v>39</v>
      </c>
      <c r="B46" s="1">
        <f>(22333/5)*1000</f>
        <v>4466600</v>
      </c>
      <c r="C46" s="4">
        <v>2.3340000000000001E-3</v>
      </c>
      <c r="D46" s="6">
        <v>95495</v>
      </c>
      <c r="E46" s="4">
        <v>39.5</v>
      </c>
      <c r="F46" s="4">
        <v>1.3290000000000001E-3</v>
      </c>
      <c r="G46" s="6">
        <v>97628</v>
      </c>
      <c r="H46" s="4">
        <v>43.45</v>
      </c>
      <c r="I46" s="3" t="s">
        <v>7</v>
      </c>
      <c r="J46" s="3">
        <f t="shared" si="2"/>
        <v>0.6</v>
      </c>
      <c r="K46" s="14">
        <f>CovidMortality_otherParameters!$B$9</f>
        <v>8.0000000000000004E-4</v>
      </c>
      <c r="L46" s="17">
        <f t="shared" si="3"/>
        <v>9.1575000000000017E-5</v>
      </c>
      <c r="M46" s="20">
        <f t="shared" si="4"/>
        <v>2552.9968949999998</v>
      </c>
      <c r="N46" s="15">
        <f t="shared" si="5"/>
        <v>89330.10169499999</v>
      </c>
      <c r="O46" s="10">
        <f t="shared" si="6"/>
        <v>50000</v>
      </c>
      <c r="P46" s="16">
        <f t="shared" si="1"/>
        <v>4466505084.749999</v>
      </c>
      <c r="R46" s="2"/>
    </row>
    <row r="47" spans="1:18">
      <c r="A47" s="5">
        <v>40</v>
      </c>
      <c r="B47" s="1">
        <f>(20777/5)*1000</f>
        <v>4155399.9999999995</v>
      </c>
      <c r="C47" s="4">
        <v>2.4199999999999998E-3</v>
      </c>
      <c r="D47" s="6">
        <v>95272</v>
      </c>
      <c r="E47" s="4">
        <v>38.590000000000003</v>
      </c>
      <c r="F47" s="4">
        <v>1.403E-3</v>
      </c>
      <c r="G47" s="6">
        <v>97499</v>
      </c>
      <c r="H47" s="4">
        <v>42.5</v>
      </c>
      <c r="I47" s="3" t="s">
        <v>6</v>
      </c>
      <c r="J47" s="3">
        <f t="shared" si="2"/>
        <v>0.6</v>
      </c>
      <c r="K47" s="14">
        <f>CovidMortality_otherParameters!$B$8</f>
        <v>1.5E-3</v>
      </c>
      <c r="L47" s="17">
        <f t="shared" si="3"/>
        <v>9.5575000000000006E-5</v>
      </c>
      <c r="M47" s="20">
        <f t="shared" si="4"/>
        <v>4137.0123549999998</v>
      </c>
      <c r="N47" s="15">
        <f t="shared" si="5"/>
        <v>152029.77605499999</v>
      </c>
      <c r="O47" s="10">
        <f t="shared" si="6"/>
        <v>50000</v>
      </c>
      <c r="P47" s="16">
        <f t="shared" si="1"/>
        <v>7601488802.75</v>
      </c>
      <c r="R47" s="2"/>
    </row>
    <row r="48" spans="1:18">
      <c r="A48" s="5">
        <v>41</v>
      </c>
      <c r="B48" s="1">
        <f>(20777/5)*1000</f>
        <v>4155399.9999999995</v>
      </c>
      <c r="C48" s="4">
        <v>2.5300000000000001E-3</v>
      </c>
      <c r="D48" s="6">
        <v>95042</v>
      </c>
      <c r="E48" s="4">
        <v>37.69</v>
      </c>
      <c r="F48" s="4">
        <v>1.4909999999999999E-3</v>
      </c>
      <c r="G48" s="6">
        <v>97362</v>
      </c>
      <c r="H48" s="4">
        <v>41.56</v>
      </c>
      <c r="I48" s="3" t="s">
        <v>6</v>
      </c>
      <c r="J48" s="3">
        <f t="shared" si="2"/>
        <v>0.6</v>
      </c>
      <c r="K48" s="14">
        <f>CovidMortality_otherParameters!$B$8</f>
        <v>1.5E-3</v>
      </c>
      <c r="L48" s="17">
        <f t="shared" si="3"/>
        <v>1.0052500000000002E-4</v>
      </c>
      <c r="M48" s="20">
        <f t="shared" si="4"/>
        <v>4157.5815849999999</v>
      </c>
      <c r="N48" s="15">
        <f t="shared" si="5"/>
        <v>148609.67408499998</v>
      </c>
      <c r="O48" s="10">
        <f t="shared" si="6"/>
        <v>50000</v>
      </c>
      <c r="P48" s="16">
        <f t="shared" si="1"/>
        <v>7430483704.249999</v>
      </c>
      <c r="R48" s="2"/>
    </row>
    <row r="49" spans="1:18">
      <c r="A49" s="5">
        <v>42</v>
      </c>
      <c r="B49" s="1">
        <f>(20777/5)*1000</f>
        <v>4155399.9999999995</v>
      </c>
      <c r="C49" s="4">
        <v>2.663E-3</v>
      </c>
      <c r="D49" s="6">
        <v>94801</v>
      </c>
      <c r="E49" s="4">
        <v>36.78</v>
      </c>
      <c r="F49" s="4">
        <v>1.5969999999999999E-3</v>
      </c>
      <c r="G49" s="6">
        <v>97217</v>
      </c>
      <c r="H49" s="4">
        <v>40.619999999999997</v>
      </c>
      <c r="I49" s="3" t="s">
        <v>6</v>
      </c>
      <c r="J49" s="3">
        <f t="shared" si="2"/>
        <v>0.6</v>
      </c>
      <c r="K49" s="14">
        <f>CovidMortality_otherParameters!$B$8</f>
        <v>1.5E-3</v>
      </c>
      <c r="L49" s="17">
        <f t="shared" si="3"/>
        <v>1.065E-4</v>
      </c>
      <c r="M49" s="20">
        <f t="shared" si="4"/>
        <v>4182.4100999999991</v>
      </c>
      <c r="N49" s="15">
        <f t="shared" si="5"/>
        <v>145175.13209999999</v>
      </c>
      <c r="O49" s="10">
        <f t="shared" si="6"/>
        <v>50000</v>
      </c>
      <c r="P49" s="16">
        <f t="shared" si="1"/>
        <v>7258756604.999999</v>
      </c>
      <c r="R49" s="2"/>
    </row>
    <row r="50" spans="1:18">
      <c r="A50" s="5">
        <v>43</v>
      </c>
      <c r="B50" s="1">
        <f>(20777/5)*1000</f>
        <v>4155399.9999999995</v>
      </c>
      <c r="C50" s="4">
        <v>2.823E-3</v>
      </c>
      <c r="D50" s="6">
        <v>94549</v>
      </c>
      <c r="E50" s="4">
        <v>35.880000000000003</v>
      </c>
      <c r="F50" s="4">
        <v>1.7240000000000001E-3</v>
      </c>
      <c r="G50" s="6">
        <v>97061</v>
      </c>
      <c r="H50" s="4">
        <v>39.69</v>
      </c>
      <c r="I50" s="3" t="s">
        <v>6</v>
      </c>
      <c r="J50" s="3">
        <f t="shared" si="2"/>
        <v>0.6</v>
      </c>
      <c r="K50" s="14">
        <f>CovidMortality_otherParameters!$B$8</f>
        <v>1.5E-3</v>
      </c>
      <c r="L50" s="17">
        <f t="shared" si="3"/>
        <v>1.13675E-4</v>
      </c>
      <c r="M50" s="20">
        <f t="shared" si="4"/>
        <v>4212.2250949999998</v>
      </c>
      <c r="N50" s="15">
        <f t="shared" si="5"/>
        <v>141782.97519499995</v>
      </c>
      <c r="O50" s="10">
        <f t="shared" si="6"/>
        <v>50000</v>
      </c>
      <c r="P50" s="16">
        <f t="shared" si="1"/>
        <v>7089148759.7499971</v>
      </c>
      <c r="R50" s="2"/>
    </row>
    <row r="51" spans="1:18">
      <c r="A51" s="5">
        <v>44</v>
      </c>
      <c r="B51" s="1">
        <f>(20777/5)*1000</f>
        <v>4155399.9999999995</v>
      </c>
      <c r="C51" s="4">
        <v>3.0130000000000001E-3</v>
      </c>
      <c r="D51" s="6">
        <v>94282</v>
      </c>
      <c r="E51" s="4">
        <v>34.979999999999997</v>
      </c>
      <c r="F51" s="4">
        <v>1.8710000000000001E-3</v>
      </c>
      <c r="G51" s="6">
        <v>96894</v>
      </c>
      <c r="H51" s="4">
        <v>38.76</v>
      </c>
      <c r="I51" s="3" t="s">
        <v>6</v>
      </c>
      <c r="J51" s="3">
        <f t="shared" si="2"/>
        <v>0.6</v>
      </c>
      <c r="K51" s="14">
        <f>CovidMortality_otherParameters!$B$8</f>
        <v>1.5E-3</v>
      </c>
      <c r="L51" s="17">
        <f t="shared" si="3"/>
        <v>1.2210000000000001E-4</v>
      </c>
      <c r="M51" s="20">
        <f t="shared" si="4"/>
        <v>4247.23434</v>
      </c>
      <c r="N51" s="15">
        <f t="shared" si="5"/>
        <v>138396.01254</v>
      </c>
      <c r="O51" s="10">
        <f t="shared" si="6"/>
        <v>50000</v>
      </c>
      <c r="P51" s="16">
        <f t="shared" si="1"/>
        <v>6919800627</v>
      </c>
      <c r="R51" s="2"/>
    </row>
    <row r="52" spans="1:18">
      <c r="A52" s="5">
        <v>45</v>
      </c>
      <c r="B52" s="1">
        <f>(20766/5)*1000</f>
        <v>4153200</v>
      </c>
      <c r="C52" s="4">
        <v>3.2290000000000001E-3</v>
      </c>
      <c r="D52" s="6">
        <v>93998</v>
      </c>
      <c r="E52" s="4">
        <v>34.08</v>
      </c>
      <c r="F52" s="4">
        <v>2.0330000000000001E-3</v>
      </c>
      <c r="G52" s="6">
        <v>96713</v>
      </c>
      <c r="H52" s="4">
        <v>37.83</v>
      </c>
      <c r="I52" s="3" t="s">
        <v>6</v>
      </c>
      <c r="J52" s="3">
        <f t="shared" si="2"/>
        <v>0.6</v>
      </c>
      <c r="K52" s="14">
        <f>CovidMortality_otherParameters!$B$8</f>
        <v>1.5E-3</v>
      </c>
      <c r="L52" s="17">
        <f t="shared" si="3"/>
        <v>1.3155E-4</v>
      </c>
      <c r="M52" s="20">
        <f t="shared" si="4"/>
        <v>4284.2334600000004</v>
      </c>
      <c r="N52" s="15">
        <f t="shared" si="5"/>
        <v>134941.82886000001</v>
      </c>
      <c r="O52" s="10">
        <f t="shared" si="6"/>
        <v>50000</v>
      </c>
      <c r="P52" s="16">
        <f t="shared" si="1"/>
        <v>6747091443</v>
      </c>
      <c r="R52" s="2"/>
    </row>
    <row r="53" spans="1:18">
      <c r="A53" s="5">
        <v>46</v>
      </c>
      <c r="B53" s="1">
        <f>(20766/5)*1000</f>
        <v>4153200</v>
      </c>
      <c r="C53" s="4">
        <v>3.4789999999999999E-3</v>
      </c>
      <c r="D53" s="6">
        <v>93694</v>
      </c>
      <c r="E53" s="4">
        <v>33.19</v>
      </c>
      <c r="F53" s="4">
        <v>2.212E-3</v>
      </c>
      <c r="G53" s="6">
        <v>96516</v>
      </c>
      <c r="H53" s="4">
        <v>36.9</v>
      </c>
      <c r="I53" s="3" t="s">
        <v>6</v>
      </c>
      <c r="J53" s="3">
        <f t="shared" si="2"/>
        <v>0.6</v>
      </c>
      <c r="K53" s="14">
        <f>CovidMortality_otherParameters!$B$8</f>
        <v>1.5E-3</v>
      </c>
      <c r="L53" s="17">
        <f t="shared" si="3"/>
        <v>1.42275E-4</v>
      </c>
      <c r="M53" s="20">
        <f t="shared" si="4"/>
        <v>4328.7765300000001</v>
      </c>
      <c r="N53" s="15">
        <f t="shared" si="5"/>
        <v>131584.90113000001</v>
      </c>
      <c r="O53" s="10">
        <f t="shared" si="6"/>
        <v>50000</v>
      </c>
      <c r="P53" s="16">
        <f t="shared" si="1"/>
        <v>6579245056.500001</v>
      </c>
      <c r="R53" s="2"/>
    </row>
    <row r="54" spans="1:18">
      <c r="A54" s="5">
        <v>47</v>
      </c>
      <c r="B54" s="1">
        <f>(20766/5)*1000</f>
        <v>4153200</v>
      </c>
      <c r="C54" s="4">
        <v>3.7799999999999999E-3</v>
      </c>
      <c r="D54" s="6">
        <v>93369</v>
      </c>
      <c r="E54" s="4">
        <v>32.299999999999997</v>
      </c>
      <c r="F54" s="4">
        <v>2.4169999999999999E-3</v>
      </c>
      <c r="G54" s="6">
        <v>96303</v>
      </c>
      <c r="H54" s="4">
        <v>35.979999999999997</v>
      </c>
      <c r="I54" s="3" t="s">
        <v>6</v>
      </c>
      <c r="J54" s="3">
        <f t="shared" si="2"/>
        <v>0.6</v>
      </c>
      <c r="K54" s="14">
        <f>CovidMortality_otherParameters!$B$8</f>
        <v>1.5E-3</v>
      </c>
      <c r="L54" s="17">
        <f t="shared" si="3"/>
        <v>1.5492499999999998E-4</v>
      </c>
      <c r="M54" s="20">
        <f t="shared" si="4"/>
        <v>4381.3145100000002</v>
      </c>
      <c r="N54" s="15">
        <f t="shared" si="5"/>
        <v>128254.65771000001</v>
      </c>
      <c r="O54" s="10">
        <f t="shared" si="6"/>
        <v>50000</v>
      </c>
      <c r="P54" s="16">
        <f t="shared" si="1"/>
        <v>6412732885.500001</v>
      </c>
      <c r="R54" s="2"/>
    </row>
    <row r="55" spans="1:18">
      <c r="A55" s="5">
        <v>48</v>
      </c>
      <c r="B55" s="1">
        <f>(20766/5)*1000</f>
        <v>4153200</v>
      </c>
      <c r="C55" s="4">
        <v>4.1399999999999996E-3</v>
      </c>
      <c r="D55" s="6">
        <v>93016</v>
      </c>
      <c r="E55" s="4">
        <v>31.43</v>
      </c>
      <c r="F55" s="4">
        <v>2.6510000000000001E-3</v>
      </c>
      <c r="G55" s="6">
        <v>96070</v>
      </c>
      <c r="H55" s="4">
        <v>35.07</v>
      </c>
      <c r="I55" s="3" t="s">
        <v>6</v>
      </c>
      <c r="J55" s="3">
        <f t="shared" si="2"/>
        <v>0.6</v>
      </c>
      <c r="K55" s="14">
        <f>CovidMortality_otherParameters!$B$8</f>
        <v>1.5E-3</v>
      </c>
      <c r="L55" s="17">
        <f t="shared" si="3"/>
        <v>1.6977500000000002E-4</v>
      </c>
      <c r="M55" s="20">
        <f t="shared" si="4"/>
        <v>4442.9895299999998</v>
      </c>
      <c r="N55" s="15">
        <f t="shared" si="5"/>
        <v>124989.61953000001</v>
      </c>
      <c r="O55" s="10">
        <f t="shared" si="6"/>
        <v>50000</v>
      </c>
      <c r="P55" s="16">
        <f t="shared" si="1"/>
        <v>6249480976.500001</v>
      </c>
      <c r="R55" s="2"/>
    </row>
    <row r="56" spans="1:18">
      <c r="A56" s="5">
        <v>49</v>
      </c>
      <c r="B56" s="1">
        <f>(20766/5)*1000</f>
        <v>4153200</v>
      </c>
      <c r="C56" s="4">
        <v>4.5529999999999998E-3</v>
      </c>
      <c r="D56" s="6">
        <v>92631</v>
      </c>
      <c r="E56" s="4">
        <v>30.55</v>
      </c>
      <c r="F56" s="4">
        <v>2.911E-3</v>
      </c>
      <c r="G56" s="6">
        <v>95815</v>
      </c>
      <c r="H56" s="4">
        <v>34.159999999999997</v>
      </c>
      <c r="I56" s="3" t="s">
        <v>6</v>
      </c>
      <c r="J56" s="3">
        <f t="shared" si="2"/>
        <v>0.6</v>
      </c>
      <c r="K56" s="14">
        <f>CovidMortality_otherParameters!$B$8</f>
        <v>1.5E-3</v>
      </c>
      <c r="L56" s="17">
        <f t="shared" si="3"/>
        <v>1.8660000000000001E-4</v>
      </c>
      <c r="M56" s="20">
        <f t="shared" si="4"/>
        <v>4512.8671199999999</v>
      </c>
      <c r="N56" s="15">
        <f t="shared" si="5"/>
        <v>121714.09452</v>
      </c>
      <c r="O56" s="10">
        <f t="shared" si="6"/>
        <v>50000</v>
      </c>
      <c r="P56" s="16">
        <f t="shared" si="1"/>
        <v>6085704726</v>
      </c>
      <c r="R56" s="2"/>
    </row>
    <row r="57" spans="1:18">
      <c r="A57" s="5">
        <v>50</v>
      </c>
      <c r="B57" s="1">
        <f>(20926/5)*1000</f>
        <v>4185200</v>
      </c>
      <c r="C57" s="4">
        <v>5.0070000000000002E-3</v>
      </c>
      <c r="D57" s="6">
        <v>92209</v>
      </c>
      <c r="E57" s="4">
        <v>29.69</v>
      </c>
      <c r="F57" s="4">
        <v>3.1930000000000001E-3</v>
      </c>
      <c r="G57" s="6">
        <v>95536</v>
      </c>
      <c r="H57" s="4">
        <v>33.26</v>
      </c>
      <c r="I57" s="3" t="s">
        <v>5</v>
      </c>
      <c r="J57" s="3">
        <f t="shared" si="2"/>
        <v>0.6</v>
      </c>
      <c r="K57" s="14">
        <f>CovidMortality_otherParameters!$B$7</f>
        <v>6.0000000000000001E-3</v>
      </c>
      <c r="L57" s="17">
        <f t="shared" si="3"/>
        <v>2.0500000000000002E-4</v>
      </c>
      <c r="M57" s="20">
        <f t="shared" si="4"/>
        <v>15924.686</v>
      </c>
      <c r="N57" s="15">
        <f t="shared" si="5"/>
        <v>475082.978</v>
      </c>
      <c r="O57" s="10">
        <f t="shared" si="6"/>
        <v>50000</v>
      </c>
      <c r="P57" s="16">
        <f t="shared" si="1"/>
        <v>23754148900</v>
      </c>
      <c r="R57" s="2"/>
    </row>
    <row r="58" spans="1:18">
      <c r="A58" s="5">
        <v>51</v>
      </c>
      <c r="B58" s="1">
        <f>(20926/5)*1000</f>
        <v>4185200</v>
      </c>
      <c r="C58" s="4">
        <v>5.4929999999999996E-3</v>
      </c>
      <c r="D58" s="6">
        <v>91747</v>
      </c>
      <c r="E58" s="4">
        <v>28.84</v>
      </c>
      <c r="F58" s="4">
        <v>3.4919999999999999E-3</v>
      </c>
      <c r="G58" s="6">
        <v>95231</v>
      </c>
      <c r="H58" s="4">
        <v>32.36</v>
      </c>
      <c r="I58" s="3" t="s">
        <v>5</v>
      </c>
      <c r="J58" s="3">
        <f t="shared" si="2"/>
        <v>0.6</v>
      </c>
      <c r="K58" s="14">
        <f>CovidMortality_otherParameters!$B$7</f>
        <v>6.0000000000000001E-3</v>
      </c>
      <c r="L58" s="17">
        <f t="shared" si="3"/>
        <v>2.24625E-4</v>
      </c>
      <c r="M58" s="20">
        <f t="shared" si="4"/>
        <v>16006.820549999999</v>
      </c>
      <c r="N58" s="15">
        <f t="shared" si="5"/>
        <v>461981.73254999996</v>
      </c>
      <c r="O58" s="10">
        <f t="shared" si="6"/>
        <v>50000</v>
      </c>
      <c r="P58" s="16">
        <f t="shared" si="1"/>
        <v>23099086627.499996</v>
      </c>
      <c r="R58" s="2"/>
    </row>
    <row r="59" spans="1:18">
      <c r="A59" s="5">
        <v>52</v>
      </c>
      <c r="B59" s="1">
        <f>(20926/5)*1000</f>
        <v>4185200</v>
      </c>
      <c r="C59" s="4">
        <v>6.0159999999999996E-3</v>
      </c>
      <c r="D59" s="6">
        <v>91243</v>
      </c>
      <c r="E59" s="4">
        <v>27.99</v>
      </c>
      <c r="F59" s="4">
        <v>3.803E-3</v>
      </c>
      <c r="G59" s="6">
        <v>94899</v>
      </c>
      <c r="H59" s="4">
        <v>31.48</v>
      </c>
      <c r="I59" s="3" t="s">
        <v>5</v>
      </c>
      <c r="J59" s="3">
        <f t="shared" si="2"/>
        <v>0.6</v>
      </c>
      <c r="K59" s="14">
        <f>CovidMortality_otherParameters!$B$7</f>
        <v>6.0000000000000001E-3</v>
      </c>
      <c r="L59" s="17">
        <f t="shared" si="3"/>
        <v>2.4547499999999999E-4</v>
      </c>
      <c r="M59" s="20">
        <f t="shared" si="4"/>
        <v>16094.081969999999</v>
      </c>
      <c r="N59" s="15">
        <f t="shared" si="5"/>
        <v>449036.28116999997</v>
      </c>
      <c r="O59" s="10">
        <f t="shared" si="6"/>
        <v>50000</v>
      </c>
      <c r="P59" s="16">
        <f t="shared" si="1"/>
        <v>22451814058.5</v>
      </c>
      <c r="R59" s="2"/>
    </row>
    <row r="60" spans="1:18">
      <c r="A60" s="5">
        <v>53</v>
      </c>
      <c r="B60" s="1">
        <f>(20926/5)*1000</f>
        <v>4185200</v>
      </c>
      <c r="C60" s="4">
        <v>6.5750000000000001E-3</v>
      </c>
      <c r="D60" s="6">
        <v>90694</v>
      </c>
      <c r="E60" s="4">
        <v>27.16</v>
      </c>
      <c r="F60" s="4">
        <v>4.1260000000000003E-3</v>
      </c>
      <c r="G60" s="6">
        <v>94538</v>
      </c>
      <c r="H60" s="4">
        <v>30.59</v>
      </c>
      <c r="I60" s="3" t="s">
        <v>5</v>
      </c>
      <c r="J60" s="3">
        <f t="shared" si="2"/>
        <v>0.6</v>
      </c>
      <c r="K60" s="14">
        <f>CovidMortality_otherParameters!$B$7</f>
        <v>6.0000000000000001E-3</v>
      </c>
      <c r="L60" s="17">
        <f t="shared" si="3"/>
        <v>2.6752500000000001E-4</v>
      </c>
      <c r="M60" s="20">
        <f t="shared" si="4"/>
        <v>16186.36563</v>
      </c>
      <c r="N60" s="15">
        <f t="shared" si="5"/>
        <v>436171.18562999996</v>
      </c>
      <c r="O60" s="10">
        <f t="shared" si="6"/>
        <v>50000</v>
      </c>
      <c r="P60" s="16">
        <f t="shared" si="1"/>
        <v>21808559281.5</v>
      </c>
      <c r="R60" s="2"/>
    </row>
    <row r="61" spans="1:18">
      <c r="A61" s="5">
        <v>54</v>
      </c>
      <c r="B61" s="1">
        <f>(20926/5)*1000</f>
        <v>4185200</v>
      </c>
      <c r="C61" s="4">
        <v>7.1700000000000002E-3</v>
      </c>
      <c r="D61" s="6">
        <v>90098</v>
      </c>
      <c r="E61" s="4">
        <v>26.34</v>
      </c>
      <c r="F61" s="4">
        <v>4.4619999999999998E-3</v>
      </c>
      <c r="G61" s="6">
        <v>94148</v>
      </c>
      <c r="H61" s="4">
        <v>29.72</v>
      </c>
      <c r="I61" s="3" t="s">
        <v>5</v>
      </c>
      <c r="J61" s="3">
        <f t="shared" si="2"/>
        <v>0.6</v>
      </c>
      <c r="K61" s="14">
        <f>CovidMortality_otherParameters!$B$7</f>
        <v>6.0000000000000001E-3</v>
      </c>
      <c r="L61" s="17">
        <f t="shared" si="3"/>
        <v>2.9080000000000002E-4</v>
      </c>
      <c r="M61" s="20">
        <f t="shared" si="4"/>
        <v>16283.776159999999</v>
      </c>
      <c r="N61" s="15">
        <f t="shared" si="5"/>
        <v>423537.21775999997</v>
      </c>
      <c r="O61" s="10">
        <f t="shared" si="6"/>
        <v>50000</v>
      </c>
      <c r="P61" s="16">
        <f t="shared" si="1"/>
        <v>21176860888</v>
      </c>
      <c r="R61" s="2"/>
    </row>
    <row r="62" spans="1:18">
      <c r="A62" s="5">
        <v>55</v>
      </c>
      <c r="B62" s="1">
        <f>(22301/5)*1000</f>
        <v>4460200</v>
      </c>
      <c r="C62" s="4">
        <v>7.8050000000000003E-3</v>
      </c>
      <c r="D62" s="6">
        <v>89452</v>
      </c>
      <c r="E62" s="4">
        <v>25.52</v>
      </c>
      <c r="F62" s="4">
        <v>4.829E-3</v>
      </c>
      <c r="G62" s="6">
        <v>93728</v>
      </c>
      <c r="H62" s="4">
        <v>28.85</v>
      </c>
      <c r="I62" s="3" t="s">
        <v>5</v>
      </c>
      <c r="J62" s="3">
        <f t="shared" si="2"/>
        <v>0.6</v>
      </c>
      <c r="K62" s="14">
        <f>CovidMortality_otherParameters!$B$7</f>
        <v>6.0000000000000001E-3</v>
      </c>
      <c r="L62" s="17">
        <f t="shared" si="3"/>
        <v>3.1585000000000001E-4</v>
      </c>
      <c r="M62" s="20">
        <f t="shared" si="4"/>
        <v>17465.474169999998</v>
      </c>
      <c r="N62" s="15">
        <f t="shared" si="5"/>
        <v>437910.68737</v>
      </c>
      <c r="O62" s="10">
        <f t="shared" si="6"/>
        <v>50000</v>
      </c>
      <c r="P62" s="16">
        <f t="shared" si="1"/>
        <v>21895534368.5</v>
      </c>
      <c r="R62" s="2"/>
    </row>
    <row r="63" spans="1:18">
      <c r="A63" s="5">
        <v>56</v>
      </c>
      <c r="B63" s="1">
        <f>(22301/5)*1000</f>
        <v>4460200</v>
      </c>
      <c r="C63" s="4">
        <v>8.4770000000000002E-3</v>
      </c>
      <c r="D63" s="6">
        <v>88754</v>
      </c>
      <c r="E63" s="4">
        <v>24.72</v>
      </c>
      <c r="F63" s="4">
        <v>5.2199999999999998E-3</v>
      </c>
      <c r="G63" s="6">
        <v>93275</v>
      </c>
      <c r="H63" s="4">
        <v>27.99</v>
      </c>
      <c r="I63" s="3" t="s">
        <v>5</v>
      </c>
      <c r="J63" s="3">
        <f t="shared" si="2"/>
        <v>0.6</v>
      </c>
      <c r="K63" s="14">
        <f>CovidMortality_otherParameters!$B$7</f>
        <v>6.0000000000000001E-3</v>
      </c>
      <c r="L63" s="17">
        <f t="shared" si="3"/>
        <v>3.4242500000000004E-4</v>
      </c>
      <c r="M63" s="20">
        <f t="shared" si="4"/>
        <v>17584.003984999999</v>
      </c>
      <c r="N63" s="15">
        <f t="shared" si="5"/>
        <v>424702.13958499994</v>
      </c>
      <c r="O63" s="10">
        <f t="shared" si="6"/>
        <v>50000</v>
      </c>
      <c r="P63" s="16">
        <f t="shared" si="1"/>
        <v>21235106979.249996</v>
      </c>
      <c r="R63" s="2"/>
    </row>
    <row r="64" spans="1:18">
      <c r="A64" s="5">
        <v>57</v>
      </c>
      <c r="B64" s="1">
        <f>(22301/5)*1000</f>
        <v>4460200</v>
      </c>
      <c r="C64" s="4">
        <v>9.1809999999999999E-3</v>
      </c>
      <c r="D64" s="6">
        <v>88001</v>
      </c>
      <c r="E64" s="4">
        <v>23.93</v>
      </c>
      <c r="F64" s="4">
        <v>5.6119999999999998E-3</v>
      </c>
      <c r="G64" s="6">
        <v>92788</v>
      </c>
      <c r="H64" s="4">
        <v>27.13</v>
      </c>
      <c r="I64" s="3" t="s">
        <v>5</v>
      </c>
      <c r="J64" s="3">
        <f t="shared" si="2"/>
        <v>0.6</v>
      </c>
      <c r="K64" s="14">
        <f>CovidMortality_otherParameters!$B$7</f>
        <v>6.0000000000000001E-3</v>
      </c>
      <c r="L64" s="17">
        <f t="shared" si="3"/>
        <v>3.6982500000000006E-4</v>
      </c>
      <c r="M64" s="20">
        <f t="shared" si="4"/>
        <v>17706.213465000001</v>
      </c>
      <c r="N64" s="15">
        <f t="shared" si="5"/>
        <v>411577.55506500002</v>
      </c>
      <c r="O64" s="10">
        <f t="shared" si="6"/>
        <v>50000</v>
      </c>
      <c r="P64" s="16">
        <f t="shared" si="1"/>
        <v>20578877753.25</v>
      </c>
      <c r="R64" s="2"/>
    </row>
    <row r="65" spans="1:18">
      <c r="A65" s="5">
        <v>58</v>
      </c>
      <c r="B65" s="1">
        <f>(22301/5)*1000</f>
        <v>4460200</v>
      </c>
      <c r="C65" s="4">
        <v>9.9159999999999995E-3</v>
      </c>
      <c r="D65" s="6">
        <v>87193</v>
      </c>
      <c r="E65" s="4">
        <v>23.15</v>
      </c>
      <c r="F65" s="4">
        <v>6.0000000000000001E-3</v>
      </c>
      <c r="G65" s="6">
        <v>92267</v>
      </c>
      <c r="H65" s="4">
        <v>26.28</v>
      </c>
      <c r="I65" s="3" t="s">
        <v>5</v>
      </c>
      <c r="J65" s="3">
        <f t="shared" si="2"/>
        <v>0.6</v>
      </c>
      <c r="K65" s="14">
        <f>CovidMortality_otherParameters!$B$7</f>
        <v>6.0000000000000001E-3</v>
      </c>
      <c r="L65" s="17">
        <f t="shared" si="3"/>
        <v>3.9790000000000002E-4</v>
      </c>
      <c r="M65" s="20">
        <f t="shared" si="4"/>
        <v>17831.433580000001</v>
      </c>
      <c r="N65" s="15">
        <f t="shared" si="5"/>
        <v>398616.54837999993</v>
      </c>
      <c r="O65" s="10">
        <f t="shared" si="6"/>
        <v>50000</v>
      </c>
      <c r="P65" s="16">
        <f t="shared" si="1"/>
        <v>19930827418.999996</v>
      </c>
      <c r="R65" s="2"/>
    </row>
    <row r="66" spans="1:18">
      <c r="A66" s="5">
        <v>59</v>
      </c>
      <c r="B66" s="1">
        <f>(22301/5)*1000</f>
        <v>4460200</v>
      </c>
      <c r="C66" s="4">
        <v>1.0683E-2</v>
      </c>
      <c r="D66" s="6">
        <v>86329</v>
      </c>
      <c r="E66" s="4">
        <v>22.37</v>
      </c>
      <c r="F66" s="4">
        <v>6.3969999999999999E-3</v>
      </c>
      <c r="G66" s="6">
        <v>91714</v>
      </c>
      <c r="H66" s="4">
        <v>25.44</v>
      </c>
      <c r="I66" s="3" t="s">
        <v>5</v>
      </c>
      <c r="J66" s="3">
        <f t="shared" si="2"/>
        <v>0.6</v>
      </c>
      <c r="K66" s="14">
        <f>CovidMortality_otherParameters!$B$7</f>
        <v>6.0000000000000001E-3</v>
      </c>
      <c r="L66" s="17">
        <f t="shared" si="3"/>
        <v>4.2699999999999997E-4</v>
      </c>
      <c r="M66" s="20">
        <f t="shared" si="4"/>
        <v>17961.225399999999</v>
      </c>
      <c r="N66" s="15">
        <f t="shared" si="5"/>
        <v>385740.397</v>
      </c>
      <c r="O66" s="10">
        <f t="shared" si="6"/>
        <v>50000</v>
      </c>
      <c r="P66" s="16">
        <f t="shared" si="1"/>
        <v>19287019850</v>
      </c>
      <c r="R66" s="2"/>
    </row>
    <row r="67" spans="1:18">
      <c r="A67" s="5">
        <v>60</v>
      </c>
      <c r="B67" s="1">
        <f>(20919/5)*1000</f>
        <v>4183800</v>
      </c>
      <c r="C67" s="4">
        <v>1.1533E-2</v>
      </c>
      <c r="D67" s="6">
        <v>85407</v>
      </c>
      <c r="E67" s="4">
        <v>21.61</v>
      </c>
      <c r="F67" s="4">
        <v>6.8479999999999999E-3</v>
      </c>
      <c r="G67" s="6">
        <v>91127</v>
      </c>
      <c r="H67" s="4">
        <v>24.6</v>
      </c>
      <c r="I67" s="3" t="s">
        <v>4</v>
      </c>
      <c r="J67" s="3">
        <f t="shared" si="2"/>
        <v>0.6</v>
      </c>
      <c r="K67" s="14">
        <f>CovidMortality_otherParameters!$B$6</f>
        <v>2.1999999999999999E-2</v>
      </c>
      <c r="L67" s="17">
        <f t="shared" si="3"/>
        <v>4.5952500000000007E-4</v>
      </c>
      <c r="M67" s="20">
        <f t="shared" si="4"/>
        <v>57148.720694999989</v>
      </c>
      <c r="N67" s="15">
        <f t="shared" si="5"/>
        <v>1277922.9874949998</v>
      </c>
      <c r="O67" s="10">
        <f t="shared" si="6"/>
        <v>50000</v>
      </c>
      <c r="P67" s="16">
        <f t="shared" si="1"/>
        <v>63896149374.749992</v>
      </c>
      <c r="R67" s="2"/>
    </row>
    <row r="68" spans="1:18">
      <c r="A68" s="5">
        <v>61</v>
      </c>
      <c r="B68" s="1">
        <f>(20919/5)*1000</f>
        <v>4183800</v>
      </c>
      <c r="C68" s="4">
        <v>1.2434000000000001E-2</v>
      </c>
      <c r="D68" s="6">
        <v>84422</v>
      </c>
      <c r="E68" s="4">
        <v>20.85</v>
      </c>
      <c r="F68" s="4">
        <v>7.358E-3</v>
      </c>
      <c r="G68" s="6">
        <v>90503</v>
      </c>
      <c r="H68" s="4">
        <v>23.76</v>
      </c>
      <c r="I68" s="3" t="s">
        <v>4</v>
      </c>
      <c r="J68" s="3">
        <f t="shared" si="2"/>
        <v>0.6</v>
      </c>
      <c r="K68" s="14">
        <f>CovidMortality_otherParameters!$B$6</f>
        <v>2.1999999999999999E-2</v>
      </c>
      <c r="L68" s="17">
        <f t="shared" si="3"/>
        <v>4.9479999999999999E-4</v>
      </c>
      <c r="M68" s="20">
        <f t="shared" si="4"/>
        <v>57296.30423999999</v>
      </c>
      <c r="N68" s="15">
        <f t="shared" si="5"/>
        <v>1233889.6430399998</v>
      </c>
      <c r="O68" s="10">
        <f t="shared" si="6"/>
        <v>50000</v>
      </c>
      <c r="P68" s="16">
        <f t="shared" si="1"/>
        <v>61694482151.999985</v>
      </c>
      <c r="R68" s="2"/>
    </row>
    <row r="69" spans="1:18">
      <c r="A69" s="5">
        <v>62</v>
      </c>
      <c r="B69" s="1">
        <f>(20919/5)*1000</f>
        <v>4183800</v>
      </c>
      <c r="C69" s="4">
        <v>1.3302E-2</v>
      </c>
      <c r="D69" s="6">
        <v>83372</v>
      </c>
      <c r="E69" s="4">
        <v>20.11</v>
      </c>
      <c r="F69" s="4">
        <v>7.8930000000000007E-3</v>
      </c>
      <c r="G69" s="6">
        <v>89837</v>
      </c>
      <c r="H69" s="4">
        <v>22.94</v>
      </c>
      <c r="I69" s="3" t="s">
        <v>4</v>
      </c>
      <c r="J69" s="3">
        <f t="shared" si="2"/>
        <v>0.6</v>
      </c>
      <c r="K69" s="14">
        <f>CovidMortality_otherParameters!$B$6</f>
        <v>2.1999999999999999E-2</v>
      </c>
      <c r="L69" s="17">
        <f t="shared" si="3"/>
        <v>5.2987499999999996E-4</v>
      </c>
      <c r="M69" s="20">
        <f t="shared" si="4"/>
        <v>57443.051024999986</v>
      </c>
      <c r="N69" s="15">
        <f t="shared" si="5"/>
        <v>1190959.9850249996</v>
      </c>
      <c r="O69" s="10">
        <f t="shared" si="6"/>
        <v>50000</v>
      </c>
      <c r="P69" s="16">
        <f t="shared" si="1"/>
        <v>59547999251.249977</v>
      </c>
      <c r="R69" s="2"/>
    </row>
    <row r="70" spans="1:18">
      <c r="A70" s="5">
        <v>63</v>
      </c>
      <c r="B70" s="1">
        <f>(20919/5)*1000</f>
        <v>4183800</v>
      </c>
      <c r="C70" s="4">
        <v>1.4109E-2</v>
      </c>
      <c r="D70" s="6">
        <v>82263</v>
      </c>
      <c r="E70" s="4">
        <v>19.37</v>
      </c>
      <c r="F70" s="4">
        <v>8.4530000000000004E-3</v>
      </c>
      <c r="G70" s="6">
        <v>89128</v>
      </c>
      <c r="H70" s="4">
        <v>22.12</v>
      </c>
      <c r="I70" s="3" t="s">
        <v>4</v>
      </c>
      <c r="J70" s="3">
        <f t="shared" si="2"/>
        <v>0.6</v>
      </c>
      <c r="K70" s="14">
        <f>CovidMortality_otherParameters!$B$6</f>
        <v>2.1999999999999999E-2</v>
      </c>
      <c r="L70" s="17">
        <f t="shared" si="3"/>
        <v>5.6404999999999997E-4</v>
      </c>
      <c r="M70" s="20">
        <f t="shared" si="4"/>
        <v>57586.032389999986</v>
      </c>
      <c r="N70" s="15">
        <f t="shared" si="5"/>
        <v>1148026.5615899998</v>
      </c>
      <c r="O70" s="10">
        <f t="shared" si="6"/>
        <v>50000</v>
      </c>
      <c r="P70" s="16">
        <f t="shared" si="1"/>
        <v>57401328079.499992</v>
      </c>
      <c r="R70" s="2"/>
    </row>
    <row r="71" spans="1:18">
      <c r="A71" s="5">
        <v>64</v>
      </c>
      <c r="B71" s="1">
        <f>(20919/5)*1000</f>
        <v>4183800</v>
      </c>
      <c r="C71" s="4">
        <v>1.4912999999999999E-2</v>
      </c>
      <c r="D71" s="6">
        <v>81102</v>
      </c>
      <c r="E71" s="4">
        <v>18.649999999999999</v>
      </c>
      <c r="F71" s="4">
        <v>9.0629999999999999E-3</v>
      </c>
      <c r="G71" s="6">
        <v>88375</v>
      </c>
      <c r="H71" s="4">
        <v>21.3</v>
      </c>
      <c r="I71" s="3" t="s">
        <v>4</v>
      </c>
      <c r="J71" s="3">
        <f t="shared" si="2"/>
        <v>0.6</v>
      </c>
      <c r="K71" s="14">
        <f>CovidMortality_otherParameters!$B$6</f>
        <v>2.1999999999999999E-2</v>
      </c>
      <c r="L71" s="17">
        <f t="shared" si="3"/>
        <v>5.9939999999999993E-4</v>
      </c>
      <c r="M71" s="20">
        <f t="shared" si="4"/>
        <v>57733.929719999986</v>
      </c>
      <c r="N71" s="15">
        <f t="shared" si="5"/>
        <v>1105650.3157199998</v>
      </c>
      <c r="O71" s="10">
        <f t="shared" si="6"/>
        <v>50000</v>
      </c>
      <c r="P71" s="16">
        <f t="shared" ref="P71:P91" si="7">N71*O71</f>
        <v>55282515785.999992</v>
      </c>
      <c r="R71" s="2"/>
    </row>
    <row r="72" spans="1:18">
      <c r="A72" s="5">
        <v>65</v>
      </c>
      <c r="B72" s="1">
        <f>(17902/5)*1000</f>
        <v>3580400</v>
      </c>
      <c r="C72" s="4">
        <v>1.5807999999999999E-2</v>
      </c>
      <c r="D72" s="6">
        <v>79893</v>
      </c>
      <c r="E72" s="4">
        <v>17.920000000000002</v>
      </c>
      <c r="F72" s="4">
        <v>9.7610000000000006E-3</v>
      </c>
      <c r="G72" s="6">
        <v>87574</v>
      </c>
      <c r="H72" s="4">
        <v>20.49</v>
      </c>
      <c r="I72" s="3" t="s">
        <v>4</v>
      </c>
      <c r="J72" s="3">
        <f t="shared" ref="J72:J91" si="8">$J$6</f>
        <v>0.6</v>
      </c>
      <c r="K72" s="14">
        <f>CovidMortality_otherParameters!$B$6</f>
        <v>2.1999999999999999E-2</v>
      </c>
      <c r="L72" s="17">
        <f t="shared" ref="L72:L91" si="9">((C72+F72)/2)*$L$6</f>
        <v>6.392250000000001E-4</v>
      </c>
      <c r="M72" s="20">
        <f t="shared" ref="M72:M91" si="10">B72*(J72*K72)+B72*L72</f>
        <v>49549.961189999995</v>
      </c>
      <c r="N72" s="15">
        <f t="shared" ref="N72:N91" si="11">B72*(J72*K72)*((E72+H72)/2)+B72*L72</f>
        <v>909941.5635899998</v>
      </c>
      <c r="O72" s="10">
        <f t="shared" ref="O72:O91" si="12">$O$4</f>
        <v>50000</v>
      </c>
      <c r="P72" s="16">
        <f t="shared" si="7"/>
        <v>45497078179.499992</v>
      </c>
      <c r="R72" s="2"/>
    </row>
    <row r="73" spans="1:18">
      <c r="A73" s="5">
        <v>66</v>
      </c>
      <c r="B73" s="1">
        <f>(17902/5)*1000</f>
        <v>3580400</v>
      </c>
      <c r="C73" s="4">
        <v>1.6868000000000001E-2</v>
      </c>
      <c r="D73" s="6">
        <v>78630</v>
      </c>
      <c r="E73" s="4">
        <v>17.2</v>
      </c>
      <c r="F73" s="4">
        <v>1.0581E-2</v>
      </c>
      <c r="G73" s="6">
        <v>86719</v>
      </c>
      <c r="H73" s="4">
        <v>19.690000000000001</v>
      </c>
      <c r="I73" s="3" t="s">
        <v>4</v>
      </c>
      <c r="J73" s="3">
        <f t="shared" si="8"/>
        <v>0.6</v>
      </c>
      <c r="K73" s="14">
        <f>CovidMortality_otherParameters!$B$6</f>
        <v>2.1999999999999999E-2</v>
      </c>
      <c r="L73" s="17">
        <f t="shared" si="9"/>
        <v>6.8622500000000005E-4</v>
      </c>
      <c r="M73" s="20">
        <f t="shared" si="10"/>
        <v>49718.239989999995</v>
      </c>
      <c r="N73" s="15">
        <f t="shared" si="11"/>
        <v>874191.26958999981</v>
      </c>
      <c r="O73" s="10">
        <f t="shared" si="12"/>
        <v>50000</v>
      </c>
      <c r="P73" s="16">
        <f t="shared" si="7"/>
        <v>43709563479.499992</v>
      </c>
      <c r="R73" s="2"/>
    </row>
    <row r="74" spans="1:18">
      <c r="A74" s="5">
        <v>67</v>
      </c>
      <c r="B74" s="1">
        <f>(17902/5)*1000</f>
        <v>3580400</v>
      </c>
      <c r="C74" s="4">
        <v>1.8100999999999999E-2</v>
      </c>
      <c r="D74" s="6">
        <v>77303</v>
      </c>
      <c r="E74" s="4">
        <v>16.489999999999998</v>
      </c>
      <c r="F74" s="4">
        <v>1.1535E-2</v>
      </c>
      <c r="G74" s="6">
        <v>85801</v>
      </c>
      <c r="H74" s="4">
        <v>18.89</v>
      </c>
      <c r="I74" s="3" t="s">
        <v>4</v>
      </c>
      <c r="J74" s="3">
        <f t="shared" si="8"/>
        <v>0.6</v>
      </c>
      <c r="K74" s="14">
        <f>CovidMortality_otherParameters!$B$6</f>
        <v>2.1999999999999999E-2</v>
      </c>
      <c r="L74" s="17">
        <f t="shared" si="9"/>
        <v>7.4090000000000007E-4</v>
      </c>
      <c r="M74" s="20">
        <f t="shared" si="10"/>
        <v>49913.99835999999</v>
      </c>
      <c r="N74" s="15">
        <f t="shared" si="11"/>
        <v>838704.76155999978</v>
      </c>
      <c r="O74" s="10">
        <f t="shared" si="12"/>
        <v>50000</v>
      </c>
      <c r="P74" s="16">
        <f t="shared" si="7"/>
        <v>41935238077.999992</v>
      </c>
      <c r="R74" s="2"/>
    </row>
    <row r="75" spans="1:18">
      <c r="A75" s="5">
        <v>68</v>
      </c>
      <c r="B75" s="1">
        <f>(17902/5)*1000</f>
        <v>3580400</v>
      </c>
      <c r="C75" s="4">
        <v>1.9543999999999999E-2</v>
      </c>
      <c r="D75" s="6">
        <v>75904</v>
      </c>
      <c r="E75" s="4">
        <v>15.78</v>
      </c>
      <c r="F75" s="4">
        <v>1.2645999999999999E-2</v>
      </c>
      <c r="G75" s="6">
        <v>84811</v>
      </c>
      <c r="H75" s="4">
        <v>18.11</v>
      </c>
      <c r="I75" s="3" t="s">
        <v>4</v>
      </c>
      <c r="J75" s="3">
        <f t="shared" si="8"/>
        <v>0.6</v>
      </c>
      <c r="K75" s="14">
        <f>CovidMortality_otherParameters!$B$6</f>
        <v>2.1999999999999999E-2</v>
      </c>
      <c r="L75" s="17">
        <f t="shared" si="9"/>
        <v>8.0474999999999991E-4</v>
      </c>
      <c r="M75" s="20">
        <f t="shared" si="10"/>
        <v>50142.606899999992</v>
      </c>
      <c r="N75" s="15">
        <f t="shared" si="11"/>
        <v>803723.71649999986</v>
      </c>
      <c r="O75" s="10">
        <f t="shared" si="12"/>
        <v>50000</v>
      </c>
      <c r="P75" s="16">
        <f t="shared" si="7"/>
        <v>40186185824.999992</v>
      </c>
      <c r="R75" s="2"/>
    </row>
    <row r="76" spans="1:18">
      <c r="A76" s="5">
        <v>69</v>
      </c>
      <c r="B76" s="1">
        <f>(17902/5)*1000</f>
        <v>3580400</v>
      </c>
      <c r="C76" s="4">
        <v>2.1205999999999999E-2</v>
      </c>
      <c r="D76" s="6">
        <v>74421</v>
      </c>
      <c r="E76" s="4">
        <v>15.09</v>
      </c>
      <c r="F76" s="4">
        <v>1.3919000000000001E-2</v>
      </c>
      <c r="G76" s="6">
        <v>83739</v>
      </c>
      <c r="H76" s="4">
        <v>17.329999999999998</v>
      </c>
      <c r="I76" s="3" t="s">
        <v>4</v>
      </c>
      <c r="J76" s="3">
        <f t="shared" si="8"/>
        <v>0.6</v>
      </c>
      <c r="K76" s="14">
        <f>CovidMortality_otherParameters!$B$6</f>
        <v>2.1999999999999999E-2</v>
      </c>
      <c r="L76" s="17">
        <f t="shared" si="9"/>
        <v>8.7812500000000011E-4</v>
      </c>
      <c r="M76" s="20">
        <f t="shared" si="10"/>
        <v>50405.318749999991</v>
      </c>
      <c r="N76" s="15">
        <f t="shared" si="11"/>
        <v>769249.38754999987</v>
      </c>
      <c r="O76" s="10">
        <f t="shared" si="12"/>
        <v>50000</v>
      </c>
      <c r="P76" s="16">
        <f t="shared" si="7"/>
        <v>38462469377.499992</v>
      </c>
      <c r="R76" s="2"/>
    </row>
    <row r="77" spans="1:18">
      <c r="A77" s="5">
        <v>70</v>
      </c>
      <c r="B77" s="1">
        <f>(14393/5)*1000</f>
        <v>2878600</v>
      </c>
      <c r="C77" s="4">
        <v>2.3122E-2</v>
      </c>
      <c r="D77" s="6">
        <v>72843</v>
      </c>
      <c r="E77" s="4">
        <v>14.4</v>
      </c>
      <c r="F77" s="4">
        <v>1.5413E-2</v>
      </c>
      <c r="G77" s="6">
        <v>82573</v>
      </c>
      <c r="H77" s="4">
        <v>16.57</v>
      </c>
      <c r="I77" s="3" t="s">
        <v>3</v>
      </c>
      <c r="J77" s="3">
        <f t="shared" si="8"/>
        <v>0.6</v>
      </c>
      <c r="K77" s="14">
        <f>CovidMortality_otherParameters!$B$5</f>
        <v>5.0999999999999997E-2</v>
      </c>
      <c r="L77" s="17">
        <f t="shared" si="9"/>
        <v>9.6337500000000004E-4</v>
      </c>
      <c r="M77" s="20">
        <f t="shared" si="10"/>
        <v>90858.33127499999</v>
      </c>
      <c r="N77" s="15">
        <f t="shared" si="11"/>
        <v>1366771.8738749998</v>
      </c>
      <c r="O77" s="10">
        <f t="shared" si="12"/>
        <v>50000</v>
      </c>
      <c r="P77" s="16">
        <f t="shared" si="7"/>
        <v>68338593693.749992</v>
      </c>
      <c r="R77" s="2"/>
    </row>
    <row r="78" spans="1:18">
      <c r="A78" s="5">
        <v>71</v>
      </c>
      <c r="B78" s="1">
        <f>(14393/5)*1000</f>
        <v>2878600</v>
      </c>
      <c r="C78" s="4">
        <v>2.5264999999999999E-2</v>
      </c>
      <c r="D78" s="6">
        <v>71158</v>
      </c>
      <c r="E78" s="4">
        <v>13.73</v>
      </c>
      <c r="F78" s="4">
        <v>1.7089E-2</v>
      </c>
      <c r="G78" s="6">
        <v>81301</v>
      </c>
      <c r="H78" s="4">
        <v>15.82</v>
      </c>
      <c r="I78" s="3" t="s">
        <v>3</v>
      </c>
      <c r="J78" s="3">
        <f t="shared" si="8"/>
        <v>0.6</v>
      </c>
      <c r="K78" s="14">
        <f>CovidMortality_otherParameters!$B$5</f>
        <v>5.0999999999999997E-2</v>
      </c>
      <c r="L78" s="17">
        <f t="shared" si="9"/>
        <v>1.0588500000000001E-3</v>
      </c>
      <c r="M78" s="20">
        <f t="shared" si="10"/>
        <v>91133.165609999996</v>
      </c>
      <c r="N78" s="15">
        <f t="shared" si="11"/>
        <v>1304506.2446099999</v>
      </c>
      <c r="O78" s="10">
        <f t="shared" si="12"/>
        <v>50000</v>
      </c>
      <c r="P78" s="16">
        <f t="shared" si="7"/>
        <v>65225312230.5</v>
      </c>
      <c r="R78" s="2"/>
    </row>
    <row r="79" spans="1:18">
      <c r="A79" s="5">
        <v>72</v>
      </c>
      <c r="B79" s="1">
        <f>(14393/5)*1000</f>
        <v>2878600</v>
      </c>
      <c r="C79" s="4">
        <v>2.7584999999999998E-2</v>
      </c>
      <c r="D79" s="6">
        <v>69360</v>
      </c>
      <c r="E79" s="4">
        <v>13.07</v>
      </c>
      <c r="F79" s="4">
        <v>1.8860999999999999E-2</v>
      </c>
      <c r="G79" s="6">
        <v>79911</v>
      </c>
      <c r="H79" s="4">
        <v>15.09</v>
      </c>
      <c r="I79" s="3" t="s">
        <v>3</v>
      </c>
      <c r="J79" s="3">
        <f t="shared" si="8"/>
        <v>0.6</v>
      </c>
      <c r="K79" s="14">
        <f>CovidMortality_otherParameters!$B$5</f>
        <v>5.0999999999999997E-2</v>
      </c>
      <c r="L79" s="17">
        <f t="shared" si="9"/>
        <v>1.1611500000000001E-3</v>
      </c>
      <c r="M79" s="20">
        <f t="shared" si="10"/>
        <v>91427.646389999994</v>
      </c>
      <c r="N79" s="15">
        <f t="shared" si="11"/>
        <v>1243581.5391899999</v>
      </c>
      <c r="O79" s="10">
        <f t="shared" si="12"/>
        <v>50000</v>
      </c>
      <c r="P79" s="16">
        <f t="shared" si="7"/>
        <v>62179076959.499992</v>
      </c>
      <c r="R79" s="2"/>
    </row>
    <row r="80" spans="1:18">
      <c r="A80" s="5">
        <v>73</v>
      </c>
      <c r="B80" s="1">
        <f>(14393/5)*1000</f>
        <v>2878600</v>
      </c>
      <c r="C80" s="4">
        <v>3.007E-2</v>
      </c>
      <c r="D80" s="6">
        <v>67447</v>
      </c>
      <c r="E80" s="4">
        <v>12.43</v>
      </c>
      <c r="F80" s="4">
        <v>2.0705000000000001E-2</v>
      </c>
      <c r="G80" s="6">
        <v>78404</v>
      </c>
      <c r="H80" s="4">
        <v>14.37</v>
      </c>
      <c r="I80" s="3" t="s">
        <v>3</v>
      </c>
      <c r="J80" s="3">
        <f t="shared" si="8"/>
        <v>0.6</v>
      </c>
      <c r="K80" s="14">
        <f>CovidMortality_otherParameters!$B$5</f>
        <v>5.0999999999999997E-2</v>
      </c>
      <c r="L80" s="17">
        <f t="shared" si="9"/>
        <v>1.2693750000000001E-3</v>
      </c>
      <c r="M80" s="20">
        <f t="shared" si="10"/>
        <v>91739.182874999984</v>
      </c>
      <c r="N80" s="15">
        <f t="shared" si="11"/>
        <v>1183995.1668749996</v>
      </c>
      <c r="O80" s="10">
        <f t="shared" si="12"/>
        <v>50000</v>
      </c>
      <c r="P80" s="16">
        <f t="shared" si="7"/>
        <v>59199758343.749985</v>
      </c>
      <c r="R80" s="2"/>
    </row>
    <row r="81" spans="1:18">
      <c r="A81" s="5">
        <v>74</v>
      </c>
      <c r="B81" s="1">
        <f>(14393/5)*1000</f>
        <v>2878600</v>
      </c>
      <c r="C81" s="4">
        <v>3.2793999999999997E-2</v>
      </c>
      <c r="D81" s="6">
        <v>65419</v>
      </c>
      <c r="E81" s="4">
        <v>11.8</v>
      </c>
      <c r="F81" s="4">
        <v>2.2703000000000001E-2</v>
      </c>
      <c r="G81" s="6">
        <v>76781</v>
      </c>
      <c r="H81" s="4">
        <v>13.66</v>
      </c>
      <c r="I81" s="3" t="s">
        <v>3</v>
      </c>
      <c r="J81" s="3">
        <f t="shared" si="8"/>
        <v>0.6</v>
      </c>
      <c r="K81" s="14">
        <f>CovidMortality_otherParameters!$B$5</f>
        <v>5.0999999999999997E-2</v>
      </c>
      <c r="L81" s="17">
        <f t="shared" si="9"/>
        <v>1.3874250000000001E-3</v>
      </c>
      <c r="M81" s="20">
        <f t="shared" si="10"/>
        <v>92079.001604999983</v>
      </c>
      <c r="N81" s="15">
        <f t="shared" si="11"/>
        <v>1125317.9284049999</v>
      </c>
      <c r="O81" s="10">
        <f t="shared" si="12"/>
        <v>50000</v>
      </c>
      <c r="P81" s="16">
        <f t="shared" si="7"/>
        <v>56265896420.249992</v>
      </c>
      <c r="R81" s="2"/>
    </row>
    <row r="82" spans="1:18">
      <c r="A82" s="5">
        <v>75</v>
      </c>
      <c r="B82" s="2">
        <f t="shared" ref="B82:B91" si="13">B81*(1-C82)</f>
        <v>2775076.9081999999</v>
      </c>
      <c r="C82" s="4">
        <v>3.5963000000000002E-2</v>
      </c>
      <c r="D82" s="6">
        <v>63274</v>
      </c>
      <c r="E82" s="4">
        <v>11.18</v>
      </c>
      <c r="F82" s="4">
        <v>2.5035000000000002E-2</v>
      </c>
      <c r="G82" s="6">
        <v>75038</v>
      </c>
      <c r="H82" s="4">
        <v>12.97</v>
      </c>
      <c r="I82" s="3" t="s">
        <v>3</v>
      </c>
      <c r="J82" s="3">
        <f t="shared" si="8"/>
        <v>0.6</v>
      </c>
      <c r="K82" s="14">
        <f>CovidMortality_otherParameters!$B$5</f>
        <v>5.0999999999999997E-2</v>
      </c>
      <c r="L82" s="17">
        <f t="shared" si="9"/>
        <v>1.5249500000000002E-3</v>
      </c>
      <c r="M82" s="20">
        <f t="shared" si="10"/>
        <v>89149.206922079582</v>
      </c>
      <c r="N82" s="15">
        <f t="shared" si="11"/>
        <v>1029608.8957265184</v>
      </c>
      <c r="O82" s="10">
        <f t="shared" si="12"/>
        <v>50000</v>
      </c>
      <c r="P82" s="16">
        <f t="shared" si="7"/>
        <v>51480444786.32592</v>
      </c>
      <c r="R82" s="2"/>
    </row>
    <row r="83" spans="1:18">
      <c r="A83" s="5">
        <v>76</v>
      </c>
      <c r="B83" s="2">
        <f t="shared" si="13"/>
        <v>2665217.1635581786</v>
      </c>
      <c r="C83" s="4">
        <v>3.9587999999999998E-2</v>
      </c>
      <c r="D83" s="6">
        <v>60998</v>
      </c>
      <c r="E83" s="4">
        <v>10.58</v>
      </c>
      <c r="F83" s="4">
        <v>2.7765999999999999E-2</v>
      </c>
      <c r="G83" s="6">
        <v>73159</v>
      </c>
      <c r="H83" s="4">
        <v>12.29</v>
      </c>
      <c r="I83" s="3" t="s">
        <v>3</v>
      </c>
      <c r="J83" s="3">
        <f t="shared" si="8"/>
        <v>0.6</v>
      </c>
      <c r="K83" s="14">
        <f>CovidMortality_otherParameters!$B$5</f>
        <v>5.0999999999999997E-2</v>
      </c>
      <c r="L83" s="17">
        <f t="shared" si="9"/>
        <v>1.68385E-3</v>
      </c>
      <c r="M83" s="20">
        <f t="shared" si="10"/>
        <v>86043.471125737691</v>
      </c>
      <c r="N83" s="15">
        <f t="shared" si="11"/>
        <v>937076.62883866299</v>
      </c>
      <c r="O83" s="10">
        <f t="shared" si="12"/>
        <v>50000</v>
      </c>
      <c r="P83" s="16">
        <f t="shared" si="7"/>
        <v>46853831441.933151</v>
      </c>
      <c r="R83" s="2"/>
    </row>
    <row r="84" spans="1:18">
      <c r="A84" s="5">
        <v>77</v>
      </c>
      <c r="B84" s="2">
        <f t="shared" si="13"/>
        <v>2549250.8995545986</v>
      </c>
      <c r="C84" s="4">
        <v>4.3511000000000001E-2</v>
      </c>
      <c r="D84" s="6">
        <v>58583</v>
      </c>
      <c r="E84" s="4">
        <v>10</v>
      </c>
      <c r="F84" s="4">
        <v>3.0821999999999999E-2</v>
      </c>
      <c r="G84" s="6">
        <v>71128</v>
      </c>
      <c r="H84" s="4">
        <v>11.62</v>
      </c>
      <c r="I84" s="3" t="s">
        <v>3</v>
      </c>
      <c r="J84" s="3">
        <f t="shared" si="8"/>
        <v>0.6</v>
      </c>
      <c r="K84" s="14">
        <f>CovidMortality_otherParameters!$B$5</f>
        <v>5.0999999999999997E-2</v>
      </c>
      <c r="L84" s="17">
        <f t="shared" si="9"/>
        <v>1.8583250000000001E-3</v>
      </c>
      <c r="M84" s="20">
        <f t="shared" si="10"/>
        <v>82744.414204285509</v>
      </c>
      <c r="N84" s="15">
        <f t="shared" si="11"/>
        <v>847993.84473798203</v>
      </c>
      <c r="O84" s="10">
        <f t="shared" si="12"/>
        <v>50000</v>
      </c>
      <c r="P84" s="16">
        <f t="shared" si="7"/>
        <v>42399692236.899101</v>
      </c>
      <c r="R84" s="2"/>
    </row>
    <row r="85" spans="1:18">
      <c r="A85" s="5">
        <v>78</v>
      </c>
      <c r="B85" s="2">
        <f t="shared" si="13"/>
        <v>2427600.6466278532</v>
      </c>
      <c r="C85" s="4">
        <v>4.7719999999999999E-2</v>
      </c>
      <c r="D85" s="6">
        <v>56034</v>
      </c>
      <c r="E85" s="4">
        <v>9.43</v>
      </c>
      <c r="F85" s="4">
        <v>3.4227E-2</v>
      </c>
      <c r="G85" s="6">
        <v>68936</v>
      </c>
      <c r="H85" s="4">
        <v>10.98</v>
      </c>
      <c r="I85" s="3" t="s">
        <v>3</v>
      </c>
      <c r="J85" s="3">
        <f t="shared" si="8"/>
        <v>0.6</v>
      </c>
      <c r="K85" s="14">
        <f>CovidMortality_otherParameters!$B$5</f>
        <v>5.0999999999999997E-2</v>
      </c>
      <c r="L85" s="17">
        <f t="shared" si="9"/>
        <v>2.0486749999999998E-3</v>
      </c>
      <c r="M85" s="20">
        <f t="shared" si="10"/>
        <v>79257.944541542602</v>
      </c>
      <c r="N85" s="15">
        <f t="shared" si="11"/>
        <v>763047.5014791498</v>
      </c>
      <c r="O85" s="10">
        <f t="shared" si="12"/>
        <v>50000</v>
      </c>
      <c r="P85" s="16">
        <f t="shared" si="7"/>
        <v>38152375073.957489</v>
      </c>
      <c r="R85" s="2"/>
    </row>
    <row r="86" spans="1:18">
      <c r="A86" s="5">
        <v>79</v>
      </c>
      <c r="B86" s="2">
        <f t="shared" si="13"/>
        <v>2300496.3319717119</v>
      </c>
      <c r="C86" s="4">
        <v>5.2358000000000002E-2</v>
      </c>
      <c r="D86" s="6">
        <v>53360</v>
      </c>
      <c r="E86" s="4">
        <v>8.8800000000000008</v>
      </c>
      <c r="F86" s="4">
        <v>3.8061999999999999E-2</v>
      </c>
      <c r="G86" s="6">
        <v>66576</v>
      </c>
      <c r="H86" s="4">
        <v>10.35</v>
      </c>
      <c r="I86" s="3" t="s">
        <v>3</v>
      </c>
      <c r="J86" s="3">
        <f t="shared" si="8"/>
        <v>0.6</v>
      </c>
      <c r="K86" s="14">
        <f>CovidMortality_otherParameters!$B$5</f>
        <v>5.0999999999999997E-2</v>
      </c>
      <c r="L86" s="17">
        <f t="shared" si="9"/>
        <v>2.2604999999999999E-3</v>
      </c>
      <c r="M86" s="20">
        <f t="shared" si="10"/>
        <v>75595.459716756435</v>
      </c>
      <c r="N86" s="15">
        <f t="shared" si="11"/>
        <v>682050.00225480704</v>
      </c>
      <c r="O86" s="10">
        <f t="shared" si="12"/>
        <v>50000</v>
      </c>
      <c r="P86" s="16">
        <f t="shared" si="7"/>
        <v>34102500112.740353</v>
      </c>
      <c r="R86" s="2"/>
    </row>
    <row r="87" spans="1:18">
      <c r="A87" s="5">
        <v>80</v>
      </c>
      <c r="B87" s="2">
        <f t="shared" si="13"/>
        <v>2167730.0876609604</v>
      </c>
      <c r="C87" s="4">
        <v>5.7711999999999999E-2</v>
      </c>
      <c r="D87" s="6">
        <v>50567</v>
      </c>
      <c r="E87" s="4">
        <v>8.34</v>
      </c>
      <c r="F87" s="4">
        <v>4.2539E-2</v>
      </c>
      <c r="G87" s="6">
        <v>64042</v>
      </c>
      <c r="H87" s="4">
        <v>9.74</v>
      </c>
      <c r="I87" s="3" t="s">
        <v>1</v>
      </c>
      <c r="J87" s="3">
        <f t="shared" si="8"/>
        <v>0.6</v>
      </c>
      <c r="K87" s="14">
        <f>CovidMortality_otherParameters!$B$4</f>
        <v>9.2999999999999999E-2</v>
      </c>
      <c r="L87" s="17">
        <f t="shared" si="9"/>
        <v>2.5062750000000005E-3</v>
      </c>
      <c r="M87" s="20">
        <f t="shared" si="10"/>
        <v>126392.26661693405</v>
      </c>
      <c r="N87" s="15">
        <f t="shared" si="11"/>
        <v>1098905.3513044459</v>
      </c>
      <c r="O87" s="10">
        <f t="shared" si="12"/>
        <v>50000</v>
      </c>
      <c r="P87" s="16">
        <f t="shared" si="7"/>
        <v>54945267565.222298</v>
      </c>
      <c r="R87" s="2"/>
    </row>
    <row r="88" spans="1:18">
      <c r="A88" s="5">
        <v>81</v>
      </c>
      <c r="B88" s="2">
        <f t="shared" si="13"/>
        <v>2029242.4832806522</v>
      </c>
      <c r="C88" s="4">
        <v>6.3885999999999998E-2</v>
      </c>
      <c r="D88" s="6">
        <v>47648</v>
      </c>
      <c r="E88" s="4">
        <v>7.82</v>
      </c>
      <c r="F88" s="4">
        <v>4.7662999999999997E-2</v>
      </c>
      <c r="G88" s="6">
        <v>61318</v>
      </c>
      <c r="H88" s="4">
        <v>9.15</v>
      </c>
      <c r="I88" s="3" t="s">
        <v>1</v>
      </c>
      <c r="J88" s="3">
        <f t="shared" si="8"/>
        <v>0.6</v>
      </c>
      <c r="K88" s="14">
        <f>CovidMortality_otherParameters!$B$4</f>
        <v>9.2999999999999999E-2</v>
      </c>
      <c r="L88" s="17">
        <f t="shared" si="9"/>
        <v>2.7887250000000001E-3</v>
      </c>
      <c r="M88" s="20">
        <f t="shared" si="10"/>
        <v>118890.72981124722</v>
      </c>
      <c r="N88" s="15">
        <f t="shared" si="11"/>
        <v>966430.23310569406</v>
      </c>
      <c r="O88" s="10">
        <f t="shared" si="12"/>
        <v>50000</v>
      </c>
      <c r="P88" s="16">
        <f t="shared" si="7"/>
        <v>48321511655.284706</v>
      </c>
      <c r="R88" s="2"/>
    </row>
    <row r="89" spans="1:18">
      <c r="A89" s="5">
        <v>82</v>
      </c>
      <c r="B89" s="2">
        <f t="shared" si="13"/>
        <v>1885608.6418290811</v>
      </c>
      <c r="C89" s="4">
        <v>7.0781999999999998E-2</v>
      </c>
      <c r="D89" s="6">
        <v>44604</v>
      </c>
      <c r="E89" s="4">
        <v>7.32</v>
      </c>
      <c r="F89" s="4">
        <v>5.3277999999999999E-2</v>
      </c>
      <c r="G89" s="6">
        <v>58395</v>
      </c>
      <c r="H89" s="4">
        <v>8.58</v>
      </c>
      <c r="I89" s="3" t="s">
        <v>1</v>
      </c>
      <c r="J89" s="3">
        <f t="shared" si="8"/>
        <v>0.6</v>
      </c>
      <c r="K89" s="14">
        <f>CovidMortality_otherParameters!$B$4</f>
        <v>9.2999999999999999E-2</v>
      </c>
      <c r="L89" s="17">
        <f t="shared" si="9"/>
        <v>3.1015000000000001E-3</v>
      </c>
      <c r="M89" s="20">
        <f t="shared" si="10"/>
        <v>111065.17741669562</v>
      </c>
      <c r="N89" s="15">
        <f t="shared" si="11"/>
        <v>842323.06480443152</v>
      </c>
      <c r="O89" s="10">
        <f t="shared" si="12"/>
        <v>50000</v>
      </c>
      <c r="P89" s="16">
        <f t="shared" si="7"/>
        <v>42116153240.221573</v>
      </c>
      <c r="R89" s="2"/>
    </row>
    <row r="90" spans="1:18">
      <c r="A90" s="5">
        <v>83</v>
      </c>
      <c r="B90" s="2">
        <f t="shared" si="13"/>
        <v>1737697.7287467243</v>
      </c>
      <c r="C90" s="4">
        <v>7.8441999999999998E-2</v>
      </c>
      <c r="D90" s="6">
        <v>41447</v>
      </c>
      <c r="E90" s="4">
        <v>6.84</v>
      </c>
      <c r="F90" s="4">
        <v>5.9378E-2</v>
      </c>
      <c r="G90" s="6">
        <v>55284</v>
      </c>
      <c r="H90" s="4">
        <v>8.0399999999999991</v>
      </c>
      <c r="I90" s="3" t="s">
        <v>1</v>
      </c>
      <c r="J90" s="3">
        <f t="shared" si="8"/>
        <v>0.6</v>
      </c>
      <c r="K90" s="14">
        <f>CovidMortality_otherParameters!$B$4</f>
        <v>9.2999999999999999E-2</v>
      </c>
      <c r="L90" s="17">
        <f t="shared" si="9"/>
        <v>3.4455000000000002E-3</v>
      </c>
      <c r="M90" s="20">
        <f t="shared" si="10"/>
        <v>102950.77078846405</v>
      </c>
      <c r="N90" s="15">
        <f t="shared" si="11"/>
        <v>727395.92500905693</v>
      </c>
      <c r="O90" s="10">
        <f t="shared" si="12"/>
        <v>50000</v>
      </c>
      <c r="P90" s="16">
        <f t="shared" si="7"/>
        <v>36369796250.452843</v>
      </c>
      <c r="R90" s="2"/>
    </row>
    <row r="91" spans="1:18">
      <c r="A91" s="7" t="s">
        <v>2</v>
      </c>
      <c r="B91" s="2">
        <f t="shared" si="13"/>
        <v>1586523.2394389457</v>
      </c>
      <c r="C91" s="4">
        <v>8.6997000000000005E-2</v>
      </c>
      <c r="D91" s="6">
        <v>38196</v>
      </c>
      <c r="E91" s="4">
        <v>6.38</v>
      </c>
      <c r="F91" s="4">
        <v>6.6131999999999996E-2</v>
      </c>
      <c r="G91" s="6">
        <v>52001</v>
      </c>
      <c r="H91" s="4">
        <v>7.51</v>
      </c>
      <c r="I91" s="3" t="s">
        <v>1</v>
      </c>
      <c r="J91" s="3">
        <f t="shared" si="8"/>
        <v>0.6</v>
      </c>
      <c r="K91" s="14">
        <f>CovidMortality_otherParameters!$B$4</f>
        <v>9.2999999999999999E-2</v>
      </c>
      <c r="L91" s="17">
        <f t="shared" si="9"/>
        <v>3.8282250000000006E-3</v>
      </c>
      <c r="M91" s="20">
        <f t="shared" si="10"/>
        <v>94601.564688994316</v>
      </c>
      <c r="N91" s="15">
        <f t="shared" si="11"/>
        <v>620900.50543131516</v>
      </c>
      <c r="O91" s="10">
        <f t="shared" si="12"/>
        <v>50000</v>
      </c>
      <c r="P91" s="19">
        <f t="shared" si="7"/>
        <v>31045025271.565758</v>
      </c>
      <c r="R91" s="2"/>
    </row>
    <row r="92" spans="1:18">
      <c r="A92" s="5"/>
      <c r="B92" s="2"/>
      <c r="C92" s="4"/>
      <c r="D92" s="6"/>
      <c r="E92" s="4"/>
      <c r="F92" s="4"/>
      <c r="G92" s="6"/>
      <c r="H92" s="4"/>
      <c r="I92" s="3"/>
      <c r="J92" s="3"/>
      <c r="K92" s="37" t="s">
        <v>124</v>
      </c>
      <c r="L92" s="37"/>
      <c r="M92" s="20">
        <f>SUM(M7:M91)</f>
        <v>2214048.7647094037</v>
      </c>
      <c r="O92" s="18" t="s">
        <v>97</v>
      </c>
      <c r="P92" s="2">
        <f>SUM(P7:P91)</f>
        <v>1611079455428.2366</v>
      </c>
    </row>
    <row r="93" spans="1:18">
      <c r="A93" s="5"/>
      <c r="B93" s="2"/>
      <c r="C93" s="4"/>
      <c r="D93" s="6"/>
      <c r="E93" s="4"/>
      <c r="F93" s="4"/>
      <c r="G93" s="6"/>
      <c r="H93" s="4"/>
      <c r="I93" s="3"/>
      <c r="J93" s="3"/>
      <c r="L93" s="18" t="s">
        <v>117</v>
      </c>
      <c r="M93" t="s">
        <v>95</v>
      </c>
      <c r="O93" s="18" t="s">
        <v>132</v>
      </c>
      <c r="P93">
        <v>0</v>
      </c>
    </row>
    <row r="94" spans="1:18">
      <c r="A94" s="5"/>
      <c r="B94" s="2"/>
      <c r="C94" s="4"/>
      <c r="D94" s="6"/>
      <c r="E94" s="4"/>
      <c r="F94" s="4"/>
      <c r="G94" s="6"/>
      <c r="H94" s="4"/>
      <c r="I94" s="3"/>
      <c r="L94" s="16"/>
      <c r="O94" t="s">
        <v>36</v>
      </c>
      <c r="P94" s="2">
        <f>SUM(P92:P93)</f>
        <v>1611079455428.2366</v>
      </c>
    </row>
    <row r="95" spans="1:18">
      <c r="A95" s="5"/>
      <c r="B95" s="2"/>
      <c r="C95" s="4"/>
      <c r="D95" s="6"/>
      <c r="E95" s="4"/>
      <c r="F95" s="4"/>
      <c r="G95" s="6"/>
      <c r="H95" s="4"/>
      <c r="I95" s="3"/>
      <c r="J95" s="3"/>
      <c r="L95" s="3"/>
    </row>
    <row r="96" spans="1:18">
      <c r="A96" s="5"/>
      <c r="B96" s="2"/>
      <c r="C96" s="4"/>
      <c r="D96" s="6"/>
      <c r="E96" s="4"/>
      <c r="F96" s="4"/>
      <c r="G96" s="6"/>
      <c r="H96" s="4"/>
      <c r="I96" s="3"/>
      <c r="J96" s="3"/>
      <c r="L96"/>
    </row>
    <row r="97" spans="1:12">
      <c r="A97" s="5"/>
      <c r="B97" s="2"/>
      <c r="C97" s="4"/>
      <c r="D97" s="6"/>
      <c r="E97" s="4"/>
      <c r="F97" s="4"/>
      <c r="G97" s="6"/>
      <c r="H97" s="4"/>
      <c r="I97" s="3"/>
      <c r="J97" s="3"/>
      <c r="L97"/>
    </row>
    <row r="98" spans="1:12">
      <c r="A98" s="5"/>
      <c r="B98" s="2"/>
      <c r="C98" s="4"/>
      <c r="D98" s="6"/>
      <c r="E98" s="4"/>
      <c r="F98" s="4"/>
      <c r="G98" s="6"/>
      <c r="H98" s="4"/>
      <c r="I98" s="3"/>
      <c r="J98" s="3"/>
      <c r="L98"/>
    </row>
    <row r="99" spans="1:12">
      <c r="A99" s="5"/>
      <c r="B99" s="2"/>
      <c r="C99" s="4"/>
      <c r="D99" s="6"/>
      <c r="E99" s="4"/>
      <c r="F99" s="4"/>
      <c r="G99" s="6"/>
      <c r="H99" s="4"/>
      <c r="I99" s="3"/>
      <c r="J99" s="3"/>
      <c r="L99"/>
    </row>
    <row r="100" spans="1:12">
      <c r="A100" s="5"/>
      <c r="B100" s="2"/>
      <c r="C100" s="4"/>
      <c r="D100" s="6"/>
      <c r="E100" s="4"/>
      <c r="F100" s="4"/>
      <c r="G100" s="6"/>
      <c r="H100" s="4"/>
      <c r="I100" s="3"/>
      <c r="J100" s="3"/>
      <c r="L100"/>
    </row>
    <row r="101" spans="1:12">
      <c r="A101" s="5"/>
      <c r="B101" s="2"/>
      <c r="C101" s="4"/>
      <c r="D101" s="6"/>
      <c r="E101" s="4"/>
      <c r="F101" s="4"/>
      <c r="G101" s="6"/>
      <c r="H101" s="4"/>
      <c r="I101" s="3"/>
      <c r="J101" s="3"/>
      <c r="L101"/>
    </row>
    <row r="102" spans="1:12">
      <c r="A102" s="5"/>
      <c r="B102" s="2"/>
      <c r="C102" s="4"/>
      <c r="D102" s="6"/>
      <c r="E102" s="4"/>
      <c r="F102" s="4"/>
      <c r="G102" s="6"/>
      <c r="H102" s="4"/>
      <c r="I102" s="3"/>
      <c r="J102" s="3"/>
      <c r="L102"/>
    </row>
    <row r="103" spans="1:12">
      <c r="A103" s="5"/>
      <c r="B103" s="2"/>
      <c r="C103" s="4"/>
      <c r="D103" s="6"/>
      <c r="E103" s="4"/>
      <c r="F103" s="4"/>
      <c r="G103" s="6"/>
      <c r="H103" s="4"/>
      <c r="I103" s="3"/>
      <c r="J103" s="3"/>
      <c r="L103"/>
    </row>
    <row r="104" spans="1:12">
      <c r="A104" s="5"/>
      <c r="B104" s="2"/>
      <c r="C104" s="4"/>
      <c r="D104" s="6"/>
      <c r="E104" s="4"/>
      <c r="F104" s="4"/>
      <c r="G104" s="6"/>
      <c r="H104" s="4"/>
      <c r="I104" s="3"/>
      <c r="J104" s="3"/>
      <c r="L104"/>
    </row>
    <row r="105" spans="1:12">
      <c r="A105" s="5"/>
      <c r="B105" s="2"/>
      <c r="C105" s="4"/>
      <c r="D105" s="6"/>
      <c r="E105" s="4"/>
      <c r="F105" s="4"/>
      <c r="G105" s="6"/>
      <c r="H105" s="4"/>
      <c r="I105" s="3"/>
      <c r="J105" s="3"/>
      <c r="L105"/>
    </row>
    <row r="106" spans="1:12">
      <c r="A106" s="5"/>
      <c r="B106" s="2"/>
      <c r="C106" s="4"/>
      <c r="D106" s="6"/>
      <c r="E106" s="4"/>
      <c r="F106" s="4"/>
      <c r="G106" s="6"/>
      <c r="H106" s="4"/>
      <c r="I106" s="3"/>
      <c r="J106" s="3"/>
      <c r="L106"/>
    </row>
    <row r="107" spans="1:12">
      <c r="A107" s="5"/>
      <c r="B107" s="2"/>
      <c r="C107" s="4"/>
      <c r="D107" s="4"/>
      <c r="E107" s="4"/>
      <c r="F107" s="4"/>
      <c r="G107" s="6"/>
      <c r="H107" s="4"/>
      <c r="I107" s="3"/>
      <c r="J107" s="3"/>
      <c r="L107"/>
    </row>
    <row r="108" spans="1:12">
      <c r="A108" s="5"/>
      <c r="B108" s="2"/>
      <c r="C108" s="4"/>
      <c r="D108" s="4"/>
      <c r="E108" s="4"/>
      <c r="F108" s="4"/>
      <c r="G108" s="6"/>
      <c r="H108" s="4"/>
      <c r="I108" s="3"/>
      <c r="J108" s="3"/>
      <c r="L108"/>
    </row>
    <row r="109" spans="1:12">
      <c r="A109" s="5"/>
      <c r="B109" s="2"/>
      <c r="C109" s="4"/>
      <c r="D109" s="4"/>
      <c r="E109" s="4"/>
      <c r="F109" s="4"/>
      <c r="G109" s="6"/>
      <c r="H109" s="4"/>
      <c r="I109" s="3"/>
      <c r="J109" s="3"/>
      <c r="L109"/>
    </row>
    <row r="110" spans="1:12">
      <c r="A110" s="5"/>
      <c r="B110" s="2"/>
      <c r="C110" s="4"/>
      <c r="D110" s="4"/>
      <c r="E110" s="4"/>
      <c r="F110" s="4"/>
      <c r="G110" s="4"/>
      <c r="H110" s="4"/>
      <c r="I110" s="3"/>
      <c r="J110" s="3"/>
      <c r="L110"/>
    </row>
    <row r="111" spans="1:12">
      <c r="A111" s="5"/>
      <c r="B111" s="2"/>
      <c r="C111" s="4"/>
      <c r="D111" s="4"/>
      <c r="E111" s="4"/>
      <c r="F111" s="4"/>
      <c r="G111" s="4"/>
      <c r="H111" s="4"/>
      <c r="I111" s="3"/>
      <c r="J111" s="3"/>
      <c r="L111"/>
    </row>
    <row r="112" spans="1:12">
      <c r="A112" s="5"/>
      <c r="B112" s="2"/>
      <c r="C112" s="4"/>
      <c r="D112" s="4"/>
      <c r="E112" s="4"/>
      <c r="F112" s="4"/>
      <c r="G112" s="4"/>
      <c r="H112" s="4"/>
      <c r="I112" s="3"/>
      <c r="J112" s="3"/>
      <c r="L112"/>
    </row>
    <row r="113" spans="1:12">
      <c r="A113" s="5"/>
      <c r="B113" s="2"/>
      <c r="C113" s="4"/>
      <c r="D113" s="4"/>
      <c r="E113" s="4"/>
      <c r="F113" s="4"/>
      <c r="G113" s="4"/>
      <c r="H113" s="4"/>
      <c r="I113" s="3"/>
      <c r="J113" s="3"/>
      <c r="L113"/>
    </row>
    <row r="114" spans="1:12">
      <c r="A114" s="5"/>
      <c r="B114" s="2"/>
      <c r="C114" s="4"/>
      <c r="D114" s="4"/>
      <c r="E114" s="4"/>
      <c r="F114" s="4"/>
      <c r="G114" s="4"/>
      <c r="H114" s="4"/>
      <c r="I114" s="3"/>
      <c r="J114" s="3"/>
      <c r="L114"/>
    </row>
    <row r="115" spans="1:12">
      <c r="A115" s="5"/>
      <c r="B115" s="2"/>
      <c r="C115" s="4"/>
      <c r="D115" s="4"/>
      <c r="E115" s="4"/>
      <c r="F115" s="4"/>
      <c r="G115" s="4"/>
      <c r="H115" s="4"/>
      <c r="I115" s="3"/>
      <c r="J115" s="3"/>
      <c r="L115"/>
    </row>
    <row r="116" spans="1:12">
      <c r="A116" s="5"/>
      <c r="B116" s="2"/>
      <c r="C116" s="4"/>
      <c r="D116" s="4"/>
      <c r="E116" s="4"/>
      <c r="F116" s="4"/>
      <c r="G116" s="4"/>
      <c r="H116" s="4"/>
      <c r="I116" s="3"/>
      <c r="J116" s="3"/>
      <c r="L116"/>
    </row>
    <row r="117" spans="1:12">
      <c r="A117" s="5"/>
      <c r="B117" s="2"/>
      <c r="C117" s="4"/>
      <c r="D117" s="4"/>
      <c r="E117" s="4"/>
      <c r="F117" s="4"/>
      <c r="G117" s="4"/>
      <c r="H117" s="4"/>
      <c r="I117" s="3"/>
      <c r="J117" s="3"/>
      <c r="L117"/>
    </row>
    <row r="118" spans="1:12">
      <c r="A118" s="5"/>
      <c r="B118" s="2"/>
      <c r="C118" s="4"/>
      <c r="D118" s="4"/>
      <c r="E118" s="4"/>
      <c r="F118" s="4"/>
      <c r="G118" s="4"/>
      <c r="H118" s="4"/>
      <c r="I118" s="3"/>
      <c r="J118" s="3"/>
      <c r="L118"/>
    </row>
    <row r="119" spans="1:12">
      <c r="A119" s="5"/>
      <c r="B119" s="2"/>
      <c r="C119" s="4"/>
      <c r="D119" s="4"/>
      <c r="E119" s="4"/>
      <c r="F119" s="4"/>
      <c r="G119" s="4"/>
      <c r="H119" s="4"/>
      <c r="I119" s="3"/>
      <c r="J119" s="3"/>
      <c r="L119"/>
    </row>
    <row r="120" spans="1:12">
      <c r="A120" s="5"/>
      <c r="B120" s="2"/>
      <c r="C120" s="4"/>
      <c r="D120" s="4"/>
      <c r="E120" s="4"/>
      <c r="F120" s="4"/>
      <c r="G120" s="4"/>
      <c r="H120" s="4"/>
      <c r="I120" s="3"/>
      <c r="J120" s="3"/>
      <c r="L120"/>
    </row>
    <row r="121" spans="1:12">
      <c r="A121" s="5"/>
      <c r="B121" s="2"/>
      <c r="C121" s="4"/>
      <c r="D121" s="4"/>
      <c r="E121" s="4"/>
      <c r="F121" s="4"/>
      <c r="G121" s="4"/>
      <c r="H121" s="4"/>
      <c r="I121" s="3"/>
      <c r="J121" s="3"/>
      <c r="L121"/>
    </row>
    <row r="122" spans="1:12">
      <c r="A122" s="5"/>
      <c r="B122" s="2"/>
      <c r="C122" s="4"/>
      <c r="D122" s="4"/>
      <c r="E122" s="4"/>
      <c r="F122" s="4"/>
      <c r="G122" s="4"/>
      <c r="H122" s="4"/>
      <c r="I122" s="3"/>
      <c r="J122" s="3"/>
      <c r="L122"/>
    </row>
    <row r="123" spans="1:12">
      <c r="A123" s="5"/>
      <c r="B123" s="2"/>
      <c r="C123" s="4"/>
      <c r="D123" s="4"/>
      <c r="E123" s="4"/>
      <c r="F123" s="4"/>
      <c r="G123" s="4"/>
      <c r="H123" s="4"/>
      <c r="I123" s="3"/>
      <c r="J123" s="3"/>
      <c r="L123"/>
    </row>
    <row r="124" spans="1:12">
      <c r="A124" s="5"/>
      <c r="B124" s="2"/>
      <c r="C124" s="4"/>
      <c r="D124" s="4"/>
      <c r="E124" s="4"/>
      <c r="F124" s="4"/>
      <c r="G124" s="4"/>
      <c r="H124" s="4"/>
      <c r="I124" s="3"/>
      <c r="J124" s="3"/>
      <c r="L124"/>
    </row>
    <row r="125" spans="1:12">
      <c r="A125" s="5"/>
      <c r="B125" s="2"/>
      <c r="C125" s="4"/>
      <c r="D125" s="4"/>
      <c r="E125" s="4"/>
      <c r="F125" s="4"/>
      <c r="G125" s="4"/>
      <c r="H125" s="4"/>
      <c r="I125" s="3"/>
      <c r="J125" s="3"/>
      <c r="L125"/>
    </row>
    <row r="126" spans="1:12">
      <c r="A126" s="5"/>
      <c r="B126" s="2"/>
      <c r="C126" s="4"/>
      <c r="D126" s="4"/>
      <c r="E126" s="4"/>
      <c r="F126" s="4"/>
      <c r="G126" s="4"/>
      <c r="H126" s="4"/>
      <c r="I126" s="3"/>
      <c r="J126" s="3"/>
      <c r="L126"/>
    </row>
    <row r="127" spans="1:12">
      <c r="B127" s="2">
        <f>SUM(B82:B126)</f>
        <v>22124444.130868707</v>
      </c>
      <c r="L127"/>
    </row>
    <row r="128" spans="1:12">
      <c r="A128" t="s">
        <v>0</v>
      </c>
      <c r="B128" s="1">
        <f>(22610*(1-C82))*1000</f>
        <v>21796876.57</v>
      </c>
      <c r="L128"/>
    </row>
  </sheetData>
  <mergeCells count="5">
    <mergeCell ref="J1:J4"/>
    <mergeCell ref="L3:L5"/>
    <mergeCell ref="C4:E4"/>
    <mergeCell ref="F4:H4"/>
    <mergeCell ref="K92:L92"/>
  </mergeCells>
  <hyperlinks>
    <hyperlink ref="C6" r:id="rId1" location="fn1" display="https://www.ssa.gov/oact/STATS/table4c6.html - fn1"/>
    <hyperlink ref="D6" r:id="rId2" location="fn2" display="https://www.ssa.gov/oact/STATS/table4c6.html - fn2"/>
    <hyperlink ref="F6" r:id="rId3" location="fn1" display="https://www.ssa.gov/oact/STATS/table4c6.html - fn1"/>
    <hyperlink ref="G6" r:id="rId4" location="fn2" display="https://www.ssa.gov/oact/STATS/table4c6.html - fn2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topLeftCell="D70" workbookViewId="0">
      <selection activeCell="P93" sqref="P93"/>
    </sheetView>
  </sheetViews>
  <sheetFormatPr defaultRowHeight="14.4"/>
  <cols>
    <col min="1" max="1" width="16.21875" customWidth="1"/>
    <col min="2" max="10" width="13.33203125" customWidth="1"/>
    <col min="12" max="12" width="19.33203125" style="11" customWidth="1"/>
    <col min="13" max="13" width="19.33203125" customWidth="1"/>
    <col min="14" max="14" width="16.6640625" customWidth="1"/>
    <col min="15" max="15" width="12" bestFit="1" customWidth="1"/>
    <col min="16" max="16" width="20.33203125" customWidth="1"/>
    <col min="17" max="17" width="14.88671875" customWidth="1"/>
    <col min="18" max="18" width="14.44140625" customWidth="1"/>
  </cols>
  <sheetData>
    <row r="1" spans="1:18">
      <c r="J1" s="34" t="s">
        <v>99</v>
      </c>
      <c r="L1"/>
    </row>
    <row r="2" spans="1:18">
      <c r="J2" s="33"/>
      <c r="K2" t="s">
        <v>26</v>
      </c>
      <c r="L2"/>
      <c r="O2" t="s">
        <v>98</v>
      </c>
    </row>
    <row r="3" spans="1:18">
      <c r="A3" t="s">
        <v>22</v>
      </c>
      <c r="J3" s="33"/>
      <c r="L3" s="33" t="s">
        <v>116</v>
      </c>
    </row>
    <row r="4" spans="1:18" ht="14.4" customHeight="1">
      <c r="A4" s="11" t="s">
        <v>25</v>
      </c>
      <c r="B4" s="11"/>
      <c r="C4" s="32" t="s">
        <v>24</v>
      </c>
      <c r="D4" s="32"/>
      <c r="E4" s="32"/>
      <c r="F4" s="32" t="s">
        <v>23</v>
      </c>
      <c r="G4" s="32"/>
      <c r="H4" s="32"/>
      <c r="J4" s="33"/>
      <c r="L4" s="33"/>
      <c r="O4" s="29">
        <v>50000</v>
      </c>
    </row>
    <row r="5" spans="1:18" ht="45" customHeight="1">
      <c r="A5" s="11" t="s">
        <v>21</v>
      </c>
      <c r="B5" s="11" t="s">
        <v>20</v>
      </c>
      <c r="C5" s="11" t="s">
        <v>19</v>
      </c>
      <c r="D5" s="11" t="s">
        <v>18</v>
      </c>
      <c r="E5" s="11" t="s">
        <v>17</v>
      </c>
      <c r="F5" s="11" t="s">
        <v>19</v>
      </c>
      <c r="G5" s="11" t="s">
        <v>18</v>
      </c>
      <c r="H5" s="11" t="s">
        <v>17</v>
      </c>
      <c r="I5" s="13" t="s">
        <v>11</v>
      </c>
      <c r="J5" s="11" t="s">
        <v>37</v>
      </c>
      <c r="K5" s="11" t="s">
        <v>16</v>
      </c>
      <c r="L5" s="33"/>
      <c r="M5" s="11" t="s">
        <v>39</v>
      </c>
      <c r="N5" s="11" t="s">
        <v>15</v>
      </c>
      <c r="O5" s="11" t="s">
        <v>96</v>
      </c>
      <c r="P5" s="11" t="s">
        <v>36</v>
      </c>
      <c r="Q5" s="11"/>
      <c r="R5" s="11"/>
    </row>
    <row r="6" spans="1:18">
      <c r="A6" s="11"/>
      <c r="B6" s="11"/>
      <c r="C6" s="12" t="s">
        <v>14</v>
      </c>
      <c r="D6" s="12" t="s">
        <v>13</v>
      </c>
      <c r="E6" s="11" t="s">
        <v>12</v>
      </c>
      <c r="F6" s="12" t="s">
        <v>14</v>
      </c>
      <c r="G6" s="12" t="s">
        <v>13</v>
      </c>
      <c r="H6" s="11" t="s">
        <v>12</v>
      </c>
      <c r="I6" s="11"/>
      <c r="J6" s="11">
        <v>7.4999999999999997E-2</v>
      </c>
      <c r="L6" s="35">
        <v>1E-3</v>
      </c>
    </row>
    <row r="7" spans="1:18">
      <c r="A7" s="5">
        <v>0</v>
      </c>
      <c r="B7" s="1">
        <f t="shared" ref="B7:B21" si="0">(62594/15)*1000</f>
        <v>4172933.3333333335</v>
      </c>
      <c r="C7" s="4">
        <v>6.3639999999999999E-3</v>
      </c>
      <c r="D7" s="6">
        <v>100000</v>
      </c>
      <c r="E7" s="4">
        <v>76.040000000000006</v>
      </c>
      <c r="F7" s="4">
        <v>5.3309999999999998E-3</v>
      </c>
      <c r="G7" s="6">
        <v>100000</v>
      </c>
      <c r="H7" s="4">
        <v>80.989999999999995</v>
      </c>
      <c r="I7" s="3" t="s">
        <v>10</v>
      </c>
      <c r="J7" s="3">
        <f>$J$6</f>
        <v>7.4999999999999997E-2</v>
      </c>
      <c r="K7" s="14">
        <f>CovidMortality_otherParameters!$B$12</f>
        <v>2.0000000000000002E-5</v>
      </c>
      <c r="L7" s="17">
        <f>((C7+F7)/2)*$L$6</f>
        <v>5.8475000000000003E-6</v>
      </c>
      <c r="M7" s="20">
        <f>B7*(J7*K7)+B7*L7</f>
        <v>30.66062766666667</v>
      </c>
      <c r="N7" s="15">
        <f>B7*(J7*K7)*((E7+H7)/2)+B7*L7</f>
        <v>515.85801866666668</v>
      </c>
      <c r="O7" s="10">
        <f>$O$4</f>
        <v>50000</v>
      </c>
      <c r="P7" s="16">
        <f t="shared" ref="P7:P70" si="1">N7*O7</f>
        <v>25792900.933333334</v>
      </c>
      <c r="R7" s="2"/>
    </row>
    <row r="8" spans="1:18">
      <c r="A8" s="5">
        <v>1</v>
      </c>
      <c r="B8" s="1">
        <f t="shared" si="0"/>
        <v>4172933.3333333335</v>
      </c>
      <c r="C8" s="4">
        <v>4.3199999999999998E-4</v>
      </c>
      <c r="D8" s="6">
        <v>99364</v>
      </c>
      <c r="E8" s="4">
        <v>75.52</v>
      </c>
      <c r="F8" s="4">
        <v>3.59E-4</v>
      </c>
      <c r="G8" s="6">
        <v>99467</v>
      </c>
      <c r="H8" s="4">
        <v>80.430000000000007</v>
      </c>
      <c r="I8" s="3" t="s">
        <v>10</v>
      </c>
      <c r="J8" s="3">
        <f t="shared" ref="J8:J71" si="2">$J$6</f>
        <v>7.4999999999999997E-2</v>
      </c>
      <c r="K8" s="14">
        <f>CovidMortality_otherParameters!$B$12</f>
        <v>2.0000000000000002E-5</v>
      </c>
      <c r="L8" s="17">
        <f t="shared" ref="L8:L71" si="3">((C8+F8)/2)*$L$6</f>
        <v>3.9550000000000001E-7</v>
      </c>
      <c r="M8" s="20">
        <f t="shared" ref="M8:M71" si="4">B8*(J8*K8)+B8*L8</f>
        <v>7.9097951333333336</v>
      </c>
      <c r="N8" s="15">
        <f t="shared" ref="N8:N71" si="5">B8*(J8*K8)*((E8+H8)/2)+B8*L8</f>
        <v>489.72711013333333</v>
      </c>
      <c r="O8" s="10">
        <f t="shared" ref="O8:O71" si="6">$O$4</f>
        <v>50000</v>
      </c>
      <c r="P8" s="16">
        <f t="shared" si="1"/>
        <v>24486355.506666668</v>
      </c>
      <c r="R8" s="2"/>
    </row>
    <row r="9" spans="1:18">
      <c r="A9" s="5">
        <v>2</v>
      </c>
      <c r="B9" s="1">
        <f t="shared" si="0"/>
        <v>4172933.3333333335</v>
      </c>
      <c r="C9" s="4">
        <v>2.8400000000000002E-4</v>
      </c>
      <c r="D9" s="6">
        <v>99321</v>
      </c>
      <c r="E9" s="4">
        <v>74.55</v>
      </c>
      <c r="F9" s="4">
        <v>2.4699999999999999E-4</v>
      </c>
      <c r="G9" s="6">
        <v>99431</v>
      </c>
      <c r="H9" s="4">
        <v>79.459999999999994</v>
      </c>
      <c r="I9" s="3" t="s">
        <v>10</v>
      </c>
      <c r="J9" s="3">
        <f t="shared" si="2"/>
        <v>7.4999999999999997E-2</v>
      </c>
      <c r="K9" s="14">
        <f>CovidMortality_otherParameters!$B$12</f>
        <v>2.0000000000000002E-5</v>
      </c>
      <c r="L9" s="17">
        <f t="shared" si="3"/>
        <v>2.6549999999999999E-7</v>
      </c>
      <c r="M9" s="20">
        <f t="shared" si="4"/>
        <v>7.3673137999999998</v>
      </c>
      <c r="N9" s="15">
        <f t="shared" si="5"/>
        <v>483.11301079999998</v>
      </c>
      <c r="O9" s="10">
        <f t="shared" si="6"/>
        <v>50000</v>
      </c>
      <c r="P9" s="16">
        <f t="shared" si="1"/>
        <v>24155650.539999999</v>
      </c>
      <c r="R9" s="2"/>
    </row>
    <row r="10" spans="1:18">
      <c r="A10" s="5">
        <v>3</v>
      </c>
      <c r="B10" s="1">
        <f t="shared" si="0"/>
        <v>4172933.3333333335</v>
      </c>
      <c r="C10" s="4">
        <v>2.34E-4</v>
      </c>
      <c r="D10" s="6">
        <v>99292</v>
      </c>
      <c r="E10" s="4">
        <v>73.58</v>
      </c>
      <c r="F10" s="4">
        <v>1.6899999999999999E-4</v>
      </c>
      <c r="G10" s="6">
        <v>99407</v>
      </c>
      <c r="H10" s="4">
        <v>78.48</v>
      </c>
      <c r="I10" s="3" t="s">
        <v>10</v>
      </c>
      <c r="J10" s="3">
        <f t="shared" si="2"/>
        <v>7.4999999999999997E-2</v>
      </c>
      <c r="K10" s="14">
        <f>CovidMortality_otherParameters!$B$12</f>
        <v>2.0000000000000002E-5</v>
      </c>
      <c r="L10" s="17">
        <f t="shared" si="3"/>
        <v>2.015E-7</v>
      </c>
      <c r="M10" s="20">
        <f t="shared" si="4"/>
        <v>7.1002460666666671</v>
      </c>
      <c r="N10" s="15">
        <f t="shared" si="5"/>
        <v>476.74302806666668</v>
      </c>
      <c r="O10" s="10">
        <f t="shared" si="6"/>
        <v>50000</v>
      </c>
      <c r="P10" s="16">
        <f t="shared" si="1"/>
        <v>23837151.403333332</v>
      </c>
      <c r="R10" s="2"/>
    </row>
    <row r="11" spans="1:18">
      <c r="A11" s="5">
        <v>4</v>
      </c>
      <c r="B11" s="1">
        <f t="shared" si="0"/>
        <v>4172933.3333333335</v>
      </c>
      <c r="C11" s="4">
        <v>1.7000000000000001E-4</v>
      </c>
      <c r="D11" s="6">
        <v>99269</v>
      </c>
      <c r="E11" s="4">
        <v>72.59</v>
      </c>
      <c r="F11" s="4">
        <v>1.55E-4</v>
      </c>
      <c r="G11" s="6">
        <v>99390</v>
      </c>
      <c r="H11" s="4">
        <v>77.489999999999995</v>
      </c>
      <c r="I11" s="3" t="s">
        <v>10</v>
      </c>
      <c r="J11" s="3">
        <f t="shared" si="2"/>
        <v>7.4999999999999997E-2</v>
      </c>
      <c r="K11" s="14">
        <f>CovidMortality_otherParameters!$B$12</f>
        <v>2.0000000000000002E-5</v>
      </c>
      <c r="L11" s="17">
        <f t="shared" si="3"/>
        <v>1.6250000000000001E-7</v>
      </c>
      <c r="M11" s="20">
        <f t="shared" si="4"/>
        <v>6.9375016666666669</v>
      </c>
      <c r="N11" s="15">
        <f t="shared" si="5"/>
        <v>470.38347766666664</v>
      </c>
      <c r="O11" s="10">
        <f t="shared" si="6"/>
        <v>50000</v>
      </c>
      <c r="P11" s="16">
        <f t="shared" si="1"/>
        <v>23519173.883333333</v>
      </c>
      <c r="R11" s="2"/>
    </row>
    <row r="12" spans="1:18">
      <c r="A12" s="5">
        <v>5</v>
      </c>
      <c r="B12" s="1">
        <f t="shared" si="0"/>
        <v>4172933.3333333335</v>
      </c>
      <c r="C12" s="4">
        <v>1.5699999999999999E-4</v>
      </c>
      <c r="D12" s="6">
        <v>99252</v>
      </c>
      <c r="E12" s="4">
        <v>71.599999999999994</v>
      </c>
      <c r="F12" s="4">
        <v>1.35E-4</v>
      </c>
      <c r="G12" s="6">
        <v>99375</v>
      </c>
      <c r="H12" s="4">
        <v>76.5</v>
      </c>
      <c r="I12" s="3" t="s">
        <v>10</v>
      </c>
      <c r="J12" s="3">
        <f t="shared" si="2"/>
        <v>7.4999999999999997E-2</v>
      </c>
      <c r="K12" s="14">
        <f>CovidMortality_otherParameters!$B$12</f>
        <v>2.0000000000000002E-5</v>
      </c>
      <c r="L12" s="17">
        <f t="shared" si="3"/>
        <v>1.4600000000000001E-7</v>
      </c>
      <c r="M12" s="20">
        <f t="shared" si="4"/>
        <v>6.8686482666666668</v>
      </c>
      <c r="N12" s="15">
        <f t="shared" si="5"/>
        <v>464.11781826666669</v>
      </c>
      <c r="O12" s="10">
        <f t="shared" si="6"/>
        <v>50000</v>
      </c>
      <c r="P12" s="16">
        <f t="shared" si="1"/>
        <v>23205890.913333334</v>
      </c>
      <c r="R12" s="2"/>
    </row>
    <row r="13" spans="1:18">
      <c r="A13" s="5">
        <v>6</v>
      </c>
      <c r="B13" s="1">
        <f t="shared" si="0"/>
        <v>4172933.3333333335</v>
      </c>
      <c r="C13" s="4">
        <v>1.47E-4</v>
      </c>
      <c r="D13" s="6">
        <v>99237</v>
      </c>
      <c r="E13" s="4">
        <v>70.62</v>
      </c>
      <c r="F13" s="4">
        <v>1.2E-4</v>
      </c>
      <c r="G13" s="6">
        <v>99361</v>
      </c>
      <c r="H13" s="4">
        <v>75.510000000000005</v>
      </c>
      <c r="I13" s="3" t="s">
        <v>10</v>
      </c>
      <c r="J13" s="3">
        <f t="shared" si="2"/>
        <v>7.4999999999999997E-2</v>
      </c>
      <c r="K13" s="14">
        <f>CovidMortality_otherParameters!$B$12</f>
        <v>2.0000000000000002E-5</v>
      </c>
      <c r="L13" s="17">
        <f t="shared" si="3"/>
        <v>1.335E-7</v>
      </c>
      <c r="M13" s="20">
        <f t="shared" si="4"/>
        <v>6.8164866000000002</v>
      </c>
      <c r="N13" s="15">
        <f t="shared" si="5"/>
        <v>457.90014760000003</v>
      </c>
      <c r="O13" s="10">
        <f t="shared" si="6"/>
        <v>50000</v>
      </c>
      <c r="P13" s="16">
        <f t="shared" si="1"/>
        <v>22895007.380000003</v>
      </c>
      <c r="R13" s="2"/>
    </row>
    <row r="14" spans="1:18">
      <c r="A14" s="5">
        <v>7</v>
      </c>
      <c r="B14" s="1">
        <f t="shared" si="0"/>
        <v>4172933.3333333335</v>
      </c>
      <c r="C14" s="4">
        <v>1.36E-4</v>
      </c>
      <c r="D14" s="6">
        <v>99222</v>
      </c>
      <c r="E14" s="4">
        <v>69.63</v>
      </c>
      <c r="F14" s="4">
        <v>1.0900000000000001E-4</v>
      </c>
      <c r="G14" s="6">
        <v>99349</v>
      </c>
      <c r="H14" s="4">
        <v>74.52</v>
      </c>
      <c r="I14" s="3" t="s">
        <v>10</v>
      </c>
      <c r="J14" s="3">
        <f t="shared" si="2"/>
        <v>7.4999999999999997E-2</v>
      </c>
      <c r="K14" s="14">
        <f>CovidMortality_otherParameters!$B$12</f>
        <v>2.0000000000000002E-5</v>
      </c>
      <c r="L14" s="17">
        <f t="shared" si="3"/>
        <v>1.2249999999999999E-7</v>
      </c>
      <c r="M14" s="20">
        <f t="shared" si="4"/>
        <v>6.7705843333333338</v>
      </c>
      <c r="N14" s="15">
        <f t="shared" si="5"/>
        <v>451.65743933333329</v>
      </c>
      <c r="O14" s="10">
        <f t="shared" si="6"/>
        <v>50000</v>
      </c>
      <c r="P14" s="16">
        <f t="shared" si="1"/>
        <v>22582871.966666665</v>
      </c>
      <c r="R14" s="2"/>
    </row>
    <row r="15" spans="1:18">
      <c r="A15" s="5">
        <v>8</v>
      </c>
      <c r="B15" s="1">
        <f t="shared" si="0"/>
        <v>4172933.3333333335</v>
      </c>
      <c r="C15" s="4">
        <v>1.2E-4</v>
      </c>
      <c r="D15" s="6">
        <v>99209</v>
      </c>
      <c r="E15" s="4">
        <v>68.64</v>
      </c>
      <c r="F15" s="4">
        <v>1E-4</v>
      </c>
      <c r="G15" s="6">
        <v>99338</v>
      </c>
      <c r="H15" s="4">
        <v>73.53</v>
      </c>
      <c r="I15" s="3" t="s">
        <v>10</v>
      </c>
      <c r="J15" s="3">
        <f t="shared" si="2"/>
        <v>7.4999999999999997E-2</v>
      </c>
      <c r="K15" s="14">
        <f>CovidMortality_otherParameters!$B$12</f>
        <v>2.0000000000000002E-5</v>
      </c>
      <c r="L15" s="17">
        <f t="shared" si="3"/>
        <v>1.1000000000000001E-7</v>
      </c>
      <c r="M15" s="20">
        <f t="shared" si="4"/>
        <v>6.7184226666666671</v>
      </c>
      <c r="N15" s="15">
        <f t="shared" si="5"/>
        <v>445.40847166666674</v>
      </c>
      <c r="O15" s="10">
        <f t="shared" si="6"/>
        <v>50000</v>
      </c>
      <c r="P15" s="16">
        <f t="shared" si="1"/>
        <v>22270423.583333336</v>
      </c>
      <c r="R15" s="2"/>
    </row>
    <row r="16" spans="1:18">
      <c r="A16" s="5">
        <v>9</v>
      </c>
      <c r="B16" s="1">
        <f t="shared" si="0"/>
        <v>4172933.3333333335</v>
      </c>
      <c r="C16" s="4">
        <v>1.01E-4</v>
      </c>
      <c r="D16" s="6">
        <v>99197</v>
      </c>
      <c r="E16" s="4">
        <v>67.64</v>
      </c>
      <c r="F16" s="4">
        <v>9.3999999999999994E-5</v>
      </c>
      <c r="G16" s="6">
        <v>99328</v>
      </c>
      <c r="H16" s="4">
        <v>72.540000000000006</v>
      </c>
      <c r="I16" s="3" t="s">
        <v>10</v>
      </c>
      <c r="J16" s="3">
        <f t="shared" si="2"/>
        <v>7.4999999999999997E-2</v>
      </c>
      <c r="K16" s="14">
        <f>CovidMortality_otherParameters!$B$12</f>
        <v>2.0000000000000002E-5</v>
      </c>
      <c r="L16" s="17">
        <f t="shared" si="3"/>
        <v>9.7500000000000006E-8</v>
      </c>
      <c r="M16" s="20">
        <f t="shared" si="4"/>
        <v>6.6662610000000004</v>
      </c>
      <c r="N16" s="15">
        <f t="shared" si="5"/>
        <v>439.12820700000003</v>
      </c>
      <c r="O16" s="10">
        <f t="shared" si="6"/>
        <v>50000</v>
      </c>
      <c r="P16" s="16">
        <f t="shared" si="1"/>
        <v>21956410.350000001</v>
      </c>
      <c r="R16" s="2"/>
    </row>
    <row r="17" spans="1:18">
      <c r="A17" s="5">
        <v>10</v>
      </c>
      <c r="B17" s="1">
        <f t="shared" si="0"/>
        <v>4172933.3333333335</v>
      </c>
      <c r="C17" s="4">
        <v>8.7999999999999998E-5</v>
      </c>
      <c r="D17" s="6">
        <v>99187</v>
      </c>
      <c r="E17" s="4">
        <v>66.650000000000006</v>
      </c>
      <c r="F17" s="4">
        <v>9.2999999999999997E-5</v>
      </c>
      <c r="G17" s="6">
        <v>99319</v>
      </c>
      <c r="H17" s="4">
        <v>71.540000000000006</v>
      </c>
      <c r="I17" s="3" t="s">
        <v>9</v>
      </c>
      <c r="J17" s="3">
        <f t="shared" si="2"/>
        <v>7.4999999999999997E-2</v>
      </c>
      <c r="K17" s="14">
        <f>CovidMortality_otherParameters!$B$11</f>
        <v>1E-4</v>
      </c>
      <c r="L17" s="17">
        <f t="shared" si="3"/>
        <v>9.050000000000001E-8</v>
      </c>
      <c r="M17" s="20">
        <f t="shared" si="4"/>
        <v>31.674650466666666</v>
      </c>
      <c r="N17" s="15">
        <f t="shared" si="5"/>
        <v>2162.8438654666666</v>
      </c>
      <c r="O17" s="10">
        <f t="shared" si="6"/>
        <v>50000</v>
      </c>
      <c r="P17" s="16">
        <f t="shared" si="1"/>
        <v>108142193.27333333</v>
      </c>
      <c r="R17" s="2"/>
    </row>
    <row r="18" spans="1:18">
      <c r="A18" s="5">
        <v>11</v>
      </c>
      <c r="B18" s="1">
        <f t="shared" si="0"/>
        <v>4172933.3333333335</v>
      </c>
      <c r="C18" s="4">
        <v>9.2999999999999997E-5</v>
      </c>
      <c r="D18" s="6">
        <v>99178</v>
      </c>
      <c r="E18" s="4">
        <v>65.66</v>
      </c>
      <c r="F18" s="4">
        <v>9.7999999999999997E-5</v>
      </c>
      <c r="G18" s="6">
        <v>99310</v>
      </c>
      <c r="H18" s="4">
        <v>70.55</v>
      </c>
      <c r="I18" s="3" t="s">
        <v>9</v>
      </c>
      <c r="J18" s="3">
        <f t="shared" si="2"/>
        <v>7.4999999999999997E-2</v>
      </c>
      <c r="K18" s="14">
        <f>CovidMortality_otherParameters!$B$11</f>
        <v>1E-4</v>
      </c>
      <c r="L18" s="17">
        <f t="shared" si="3"/>
        <v>9.5499999999999988E-8</v>
      </c>
      <c r="M18" s="20">
        <f t="shared" si="4"/>
        <v>31.695515133333334</v>
      </c>
      <c r="N18" s="15">
        <f t="shared" si="5"/>
        <v>2131.880700133333</v>
      </c>
      <c r="O18" s="10">
        <f t="shared" si="6"/>
        <v>50000</v>
      </c>
      <c r="P18" s="16">
        <f t="shared" si="1"/>
        <v>106594035.00666665</v>
      </c>
      <c r="R18" s="2"/>
    </row>
    <row r="19" spans="1:18">
      <c r="A19" s="5">
        <v>12</v>
      </c>
      <c r="B19" s="1">
        <f t="shared" si="0"/>
        <v>4172933.3333333335</v>
      </c>
      <c r="C19" s="4">
        <v>1.2999999999999999E-4</v>
      </c>
      <c r="D19" s="6">
        <v>99169</v>
      </c>
      <c r="E19" s="4">
        <v>64.66</v>
      </c>
      <c r="F19" s="4">
        <v>1.13E-4</v>
      </c>
      <c r="G19" s="6">
        <v>99300</v>
      </c>
      <c r="H19" s="4">
        <v>69.56</v>
      </c>
      <c r="I19" s="3" t="s">
        <v>9</v>
      </c>
      <c r="J19" s="3">
        <f t="shared" si="2"/>
        <v>7.4999999999999997E-2</v>
      </c>
      <c r="K19" s="14">
        <f>CovidMortality_otherParameters!$B$11</f>
        <v>1E-4</v>
      </c>
      <c r="L19" s="17">
        <f t="shared" si="3"/>
        <v>1.215E-7</v>
      </c>
      <c r="M19" s="20">
        <f t="shared" si="4"/>
        <v>31.8040114</v>
      </c>
      <c r="N19" s="15">
        <f t="shared" si="5"/>
        <v>2100.8486814000003</v>
      </c>
      <c r="O19" s="10">
        <f t="shared" si="6"/>
        <v>50000</v>
      </c>
      <c r="P19" s="16">
        <f t="shared" si="1"/>
        <v>105042434.07000001</v>
      </c>
      <c r="R19" s="2"/>
    </row>
    <row r="20" spans="1:18">
      <c r="A20" s="5">
        <v>13</v>
      </c>
      <c r="B20" s="1">
        <f t="shared" si="0"/>
        <v>4172933.3333333335</v>
      </c>
      <c r="C20" s="4">
        <v>2.0900000000000001E-4</v>
      </c>
      <c r="D20" s="6">
        <v>99156</v>
      </c>
      <c r="E20" s="4">
        <v>63.67</v>
      </c>
      <c r="F20" s="4">
        <v>1.3999999999999999E-4</v>
      </c>
      <c r="G20" s="6">
        <v>99289</v>
      </c>
      <c r="H20" s="4">
        <v>68.56</v>
      </c>
      <c r="I20" s="3" t="s">
        <v>9</v>
      </c>
      <c r="J20" s="3">
        <f t="shared" si="2"/>
        <v>7.4999999999999997E-2</v>
      </c>
      <c r="K20" s="14">
        <f>CovidMortality_otherParameters!$B$11</f>
        <v>1E-4</v>
      </c>
      <c r="L20" s="17">
        <f t="shared" si="3"/>
        <v>1.7450000000000001E-7</v>
      </c>
      <c r="M20" s="20">
        <f t="shared" si="4"/>
        <v>32.025176866666669</v>
      </c>
      <c r="N20" s="15">
        <f t="shared" si="5"/>
        <v>2069.9293318666669</v>
      </c>
      <c r="O20" s="10">
        <f t="shared" si="6"/>
        <v>50000</v>
      </c>
      <c r="P20" s="16">
        <f t="shared" si="1"/>
        <v>103496466.59333335</v>
      </c>
      <c r="R20" s="2"/>
    </row>
    <row r="21" spans="1:18">
      <c r="A21" s="5">
        <v>14</v>
      </c>
      <c r="B21" s="1">
        <f t="shared" si="0"/>
        <v>4172933.3333333335</v>
      </c>
      <c r="C21" s="4">
        <v>3.2000000000000003E-4</v>
      </c>
      <c r="D21" s="6">
        <v>99135</v>
      </c>
      <c r="E21" s="4">
        <v>62.68</v>
      </c>
      <c r="F21" s="4">
        <v>1.76E-4</v>
      </c>
      <c r="G21" s="6">
        <v>99275</v>
      </c>
      <c r="H21" s="4">
        <v>67.569999999999993</v>
      </c>
      <c r="I21" s="3" t="s">
        <v>9</v>
      </c>
      <c r="J21" s="3">
        <f t="shared" si="2"/>
        <v>7.4999999999999997E-2</v>
      </c>
      <c r="K21" s="14">
        <f>CovidMortality_otherParameters!$B$11</f>
        <v>1E-4</v>
      </c>
      <c r="L21" s="17">
        <f t="shared" si="3"/>
        <v>2.48E-7</v>
      </c>
      <c r="M21" s="20">
        <f t="shared" si="4"/>
        <v>32.331887466666664</v>
      </c>
      <c r="N21" s="15">
        <f t="shared" si="5"/>
        <v>2039.2520124666669</v>
      </c>
      <c r="O21" s="10">
        <f t="shared" si="6"/>
        <v>50000</v>
      </c>
      <c r="P21" s="16">
        <f t="shared" si="1"/>
        <v>101962600.62333335</v>
      </c>
      <c r="R21" s="2"/>
    </row>
    <row r="22" spans="1:18">
      <c r="A22" s="5">
        <v>15</v>
      </c>
      <c r="B22" s="1">
        <f>(22065/5)*1000</f>
        <v>4413000</v>
      </c>
      <c r="C22" s="4">
        <v>4.4099999999999999E-4</v>
      </c>
      <c r="D22" s="6">
        <v>99103</v>
      </c>
      <c r="E22" s="4">
        <v>61.7</v>
      </c>
      <c r="F22" s="4">
        <v>2.1599999999999999E-4</v>
      </c>
      <c r="G22" s="6">
        <v>99258</v>
      </c>
      <c r="H22" s="4">
        <v>66.58</v>
      </c>
      <c r="I22" s="3" t="s">
        <v>9</v>
      </c>
      <c r="J22" s="3">
        <f t="shared" si="2"/>
        <v>7.4999999999999997E-2</v>
      </c>
      <c r="K22" s="14">
        <f>CovidMortality_otherParameters!$B$11</f>
        <v>1E-4</v>
      </c>
      <c r="L22" s="17">
        <f t="shared" si="3"/>
        <v>3.2850000000000001E-7</v>
      </c>
      <c r="M22" s="20">
        <f t="shared" si="4"/>
        <v>34.547170500000007</v>
      </c>
      <c r="N22" s="15">
        <f t="shared" si="5"/>
        <v>2124.3233205000006</v>
      </c>
      <c r="O22" s="10">
        <f t="shared" si="6"/>
        <v>50000</v>
      </c>
      <c r="P22" s="16">
        <f t="shared" si="1"/>
        <v>106216166.02500004</v>
      </c>
      <c r="R22" s="2"/>
    </row>
    <row r="23" spans="1:18">
      <c r="A23" s="5">
        <v>16</v>
      </c>
      <c r="B23" s="1">
        <f>(22065/5)*1000</f>
        <v>4413000</v>
      </c>
      <c r="C23" s="4">
        <v>5.6400000000000005E-4</v>
      </c>
      <c r="D23" s="6">
        <v>99060</v>
      </c>
      <c r="E23" s="4">
        <v>60.73</v>
      </c>
      <c r="F23" s="4">
        <v>2.5900000000000001E-4</v>
      </c>
      <c r="G23" s="6">
        <v>99236</v>
      </c>
      <c r="H23" s="4">
        <v>65.599999999999994</v>
      </c>
      <c r="I23" s="3" t="s">
        <v>9</v>
      </c>
      <c r="J23" s="3">
        <f t="shared" si="2"/>
        <v>7.4999999999999997E-2</v>
      </c>
      <c r="K23" s="14">
        <f>CovidMortality_otherParameters!$B$11</f>
        <v>1E-4</v>
      </c>
      <c r="L23" s="17">
        <f t="shared" si="3"/>
        <v>4.1150000000000005E-7</v>
      </c>
      <c r="M23" s="20">
        <f t="shared" si="4"/>
        <v>34.913449500000006</v>
      </c>
      <c r="N23" s="15">
        <f t="shared" si="5"/>
        <v>2092.4195369999998</v>
      </c>
      <c r="O23" s="10">
        <f t="shared" si="6"/>
        <v>50000</v>
      </c>
      <c r="P23" s="16">
        <f t="shared" si="1"/>
        <v>104620976.84999999</v>
      </c>
      <c r="R23" s="2"/>
    </row>
    <row r="24" spans="1:18">
      <c r="A24" s="5">
        <v>17</v>
      </c>
      <c r="B24" s="1">
        <f>(22065/5)*1000</f>
        <v>4413000</v>
      </c>
      <c r="C24" s="4">
        <v>7.0100000000000002E-4</v>
      </c>
      <c r="D24" s="6">
        <v>99004</v>
      </c>
      <c r="E24" s="4">
        <v>59.76</v>
      </c>
      <c r="F24" s="4">
        <v>3.01E-4</v>
      </c>
      <c r="G24" s="6">
        <v>99211</v>
      </c>
      <c r="H24" s="4">
        <v>64.62</v>
      </c>
      <c r="I24" s="3" t="s">
        <v>9</v>
      </c>
      <c r="J24" s="3">
        <f t="shared" si="2"/>
        <v>7.4999999999999997E-2</v>
      </c>
      <c r="K24" s="14">
        <f>CovidMortality_otherParameters!$B$11</f>
        <v>1E-4</v>
      </c>
      <c r="L24" s="17">
        <f t="shared" si="3"/>
        <v>5.0100000000000005E-7</v>
      </c>
      <c r="M24" s="20">
        <f t="shared" si="4"/>
        <v>35.308413000000002</v>
      </c>
      <c r="N24" s="15">
        <f t="shared" si="5"/>
        <v>2060.5444379999999</v>
      </c>
      <c r="O24" s="10">
        <f t="shared" si="6"/>
        <v>50000</v>
      </c>
      <c r="P24" s="16">
        <f t="shared" si="1"/>
        <v>103027221.89999999</v>
      </c>
      <c r="R24" s="2"/>
    </row>
    <row r="25" spans="1:18">
      <c r="A25" s="5">
        <v>18</v>
      </c>
      <c r="B25" s="1">
        <f>(22065/5)*1000</f>
        <v>4413000</v>
      </c>
      <c r="C25" s="4">
        <v>8.5099999999999998E-4</v>
      </c>
      <c r="D25" s="6">
        <v>98934</v>
      </c>
      <c r="E25" s="4">
        <v>58.81</v>
      </c>
      <c r="F25" s="4">
        <v>3.4200000000000002E-4</v>
      </c>
      <c r="G25" s="6">
        <v>99181</v>
      </c>
      <c r="H25" s="4">
        <v>63.63</v>
      </c>
      <c r="I25" s="3" t="s">
        <v>9</v>
      </c>
      <c r="J25" s="3">
        <f t="shared" si="2"/>
        <v>7.4999999999999997E-2</v>
      </c>
      <c r="K25" s="14">
        <f>CovidMortality_otherParameters!$B$11</f>
        <v>1E-4</v>
      </c>
      <c r="L25" s="17">
        <f t="shared" si="3"/>
        <v>5.9650000000000003E-7</v>
      </c>
      <c r="M25" s="20">
        <f t="shared" si="4"/>
        <v>35.729854500000002</v>
      </c>
      <c r="N25" s="15">
        <f t="shared" si="5"/>
        <v>2028.8613045000002</v>
      </c>
      <c r="O25" s="10">
        <f t="shared" si="6"/>
        <v>50000</v>
      </c>
      <c r="P25" s="16">
        <f t="shared" si="1"/>
        <v>101443065.22500001</v>
      </c>
      <c r="R25" s="2"/>
    </row>
    <row r="26" spans="1:18">
      <c r="A26" s="5">
        <v>19</v>
      </c>
      <c r="B26" s="1">
        <f>(22065/5)*1000</f>
        <v>4413000</v>
      </c>
      <c r="C26" s="4">
        <v>1.0070000000000001E-3</v>
      </c>
      <c r="D26" s="6">
        <v>98850</v>
      </c>
      <c r="E26" s="4">
        <v>57.86</v>
      </c>
      <c r="F26" s="4">
        <v>3.8099999999999999E-4</v>
      </c>
      <c r="G26" s="6">
        <v>99147</v>
      </c>
      <c r="H26" s="4">
        <v>62.66</v>
      </c>
      <c r="I26" s="3" t="s">
        <v>9</v>
      </c>
      <c r="J26" s="3">
        <f t="shared" si="2"/>
        <v>7.4999999999999997E-2</v>
      </c>
      <c r="K26" s="14">
        <f>CovidMortality_otherParameters!$B$11</f>
        <v>1E-4</v>
      </c>
      <c r="L26" s="17">
        <f t="shared" si="3"/>
        <v>6.9400000000000005E-7</v>
      </c>
      <c r="M26" s="20">
        <f t="shared" si="4"/>
        <v>36.160122000000001</v>
      </c>
      <c r="N26" s="15">
        <f t="shared" si="5"/>
        <v>1997.5179720000001</v>
      </c>
      <c r="O26" s="10">
        <f t="shared" si="6"/>
        <v>50000</v>
      </c>
      <c r="P26" s="16">
        <f t="shared" si="1"/>
        <v>99875898.600000009</v>
      </c>
      <c r="R26" s="2"/>
    </row>
    <row r="27" spans="1:18">
      <c r="A27" s="5">
        <v>20</v>
      </c>
      <c r="B27" s="1">
        <f>(22289/5)*1000</f>
        <v>4457800</v>
      </c>
      <c r="C27" s="4">
        <v>1.173E-3</v>
      </c>
      <c r="D27" s="6">
        <v>98751</v>
      </c>
      <c r="E27" s="4">
        <v>56.91</v>
      </c>
      <c r="F27" s="4">
        <v>4.2299999999999998E-4</v>
      </c>
      <c r="G27" s="6">
        <v>99109</v>
      </c>
      <c r="H27" s="4">
        <v>61.68</v>
      </c>
      <c r="I27" s="3" t="s">
        <v>8</v>
      </c>
      <c r="J27" s="3">
        <f t="shared" si="2"/>
        <v>7.4999999999999997E-2</v>
      </c>
      <c r="K27" s="14">
        <f>CovidMortality_otherParameters!$B$10</f>
        <v>2.9999999999999997E-4</v>
      </c>
      <c r="L27" s="17">
        <f t="shared" si="3"/>
        <v>7.9800000000000003E-7</v>
      </c>
      <c r="M27" s="20">
        <f t="shared" si="4"/>
        <v>103.85782439999998</v>
      </c>
      <c r="N27" s="15">
        <f t="shared" si="5"/>
        <v>5950.875471899999</v>
      </c>
      <c r="O27" s="10">
        <f t="shared" si="6"/>
        <v>50000</v>
      </c>
      <c r="P27" s="16">
        <f t="shared" si="1"/>
        <v>297543773.59499997</v>
      </c>
      <c r="R27" s="2"/>
    </row>
    <row r="28" spans="1:18">
      <c r="A28" s="5">
        <v>21</v>
      </c>
      <c r="B28" s="1">
        <f>(22289/5)*1000</f>
        <v>4457800</v>
      </c>
      <c r="C28" s="4">
        <v>1.3309999999999999E-3</v>
      </c>
      <c r="D28" s="6">
        <v>98635</v>
      </c>
      <c r="E28" s="4">
        <v>55.98</v>
      </c>
      <c r="F28" s="4">
        <v>4.66E-4</v>
      </c>
      <c r="G28" s="6">
        <v>99067</v>
      </c>
      <c r="H28" s="4">
        <v>60.71</v>
      </c>
      <c r="I28" s="3" t="s">
        <v>8</v>
      </c>
      <c r="J28" s="3">
        <f t="shared" si="2"/>
        <v>7.4999999999999997E-2</v>
      </c>
      <c r="K28" s="14">
        <f>CovidMortality_otherParameters!$B$10</f>
        <v>2.9999999999999997E-4</v>
      </c>
      <c r="L28" s="17">
        <f t="shared" si="3"/>
        <v>8.9850000000000006E-7</v>
      </c>
      <c r="M28" s="20">
        <f t="shared" si="4"/>
        <v>104.30583329999999</v>
      </c>
      <c r="N28" s="15">
        <f t="shared" si="5"/>
        <v>5856.0380057999982</v>
      </c>
      <c r="O28" s="10">
        <f t="shared" si="6"/>
        <v>50000</v>
      </c>
      <c r="P28" s="16">
        <f t="shared" si="1"/>
        <v>292801900.2899999</v>
      </c>
      <c r="R28" s="2"/>
    </row>
    <row r="29" spans="1:18">
      <c r="A29" s="5">
        <v>22</v>
      </c>
      <c r="B29" s="1">
        <f>(22289/5)*1000</f>
        <v>4457800</v>
      </c>
      <c r="C29" s="4">
        <v>1.4549999999999999E-3</v>
      </c>
      <c r="D29" s="6">
        <v>98504</v>
      </c>
      <c r="E29" s="4">
        <v>55.05</v>
      </c>
      <c r="F29" s="4">
        <v>5.0500000000000002E-4</v>
      </c>
      <c r="G29" s="6">
        <v>99021</v>
      </c>
      <c r="H29" s="4">
        <v>59.73</v>
      </c>
      <c r="I29" s="3" t="s">
        <v>8</v>
      </c>
      <c r="J29" s="3">
        <f t="shared" si="2"/>
        <v>7.4999999999999997E-2</v>
      </c>
      <c r="K29" s="14">
        <f>CovidMortality_otherParameters!$B$10</f>
        <v>2.9999999999999997E-4</v>
      </c>
      <c r="L29" s="17">
        <f t="shared" si="3"/>
        <v>9.7999999999999993E-7</v>
      </c>
      <c r="M29" s="20">
        <f t="shared" si="4"/>
        <v>104.66914399999999</v>
      </c>
      <c r="N29" s="15">
        <f t="shared" si="5"/>
        <v>5760.6143389999997</v>
      </c>
      <c r="O29" s="10">
        <f t="shared" si="6"/>
        <v>50000</v>
      </c>
      <c r="P29" s="16">
        <f t="shared" si="1"/>
        <v>288030716.94999999</v>
      </c>
      <c r="R29" s="2"/>
    </row>
    <row r="30" spans="1:18">
      <c r="A30" s="5">
        <v>23</v>
      </c>
      <c r="B30" s="1">
        <f>(22289/5)*1000</f>
        <v>4457800</v>
      </c>
      <c r="C30" s="4">
        <v>1.531E-3</v>
      </c>
      <c r="D30" s="6">
        <v>98360</v>
      </c>
      <c r="E30" s="4">
        <v>54.13</v>
      </c>
      <c r="F30" s="4">
        <v>5.3899999999999998E-4</v>
      </c>
      <c r="G30" s="6">
        <v>98971</v>
      </c>
      <c r="H30" s="4">
        <v>58.76</v>
      </c>
      <c r="I30" s="3" t="s">
        <v>8</v>
      </c>
      <c r="J30" s="3">
        <f t="shared" si="2"/>
        <v>7.4999999999999997E-2</v>
      </c>
      <c r="K30" s="14">
        <f>CovidMortality_otherParameters!$B$10</f>
        <v>2.9999999999999997E-4</v>
      </c>
      <c r="L30" s="17">
        <f t="shared" si="3"/>
        <v>1.0349999999999998E-6</v>
      </c>
      <c r="M30" s="20">
        <f t="shared" si="4"/>
        <v>104.91432299999998</v>
      </c>
      <c r="N30" s="15">
        <f t="shared" si="5"/>
        <v>5666.075545499999</v>
      </c>
      <c r="O30" s="10">
        <f t="shared" si="6"/>
        <v>50000</v>
      </c>
      <c r="P30" s="16">
        <f t="shared" si="1"/>
        <v>283303777.27499998</v>
      </c>
      <c r="R30" s="2"/>
    </row>
    <row r="31" spans="1:18">
      <c r="A31" s="5">
        <v>24</v>
      </c>
      <c r="B31" s="1">
        <f>(22289/5)*1000</f>
        <v>4457800</v>
      </c>
      <c r="C31" s="4">
        <v>1.572E-3</v>
      </c>
      <c r="D31" s="6">
        <v>98210</v>
      </c>
      <c r="E31" s="4">
        <v>53.22</v>
      </c>
      <c r="F31" s="4">
        <v>5.6800000000000004E-4</v>
      </c>
      <c r="G31" s="6">
        <v>98918</v>
      </c>
      <c r="H31" s="4">
        <v>57.8</v>
      </c>
      <c r="I31" s="3" t="s">
        <v>8</v>
      </c>
      <c r="J31" s="3">
        <f t="shared" si="2"/>
        <v>7.4999999999999997E-2</v>
      </c>
      <c r="K31" s="14">
        <f>CovidMortality_otherParameters!$B$10</f>
        <v>2.9999999999999997E-4</v>
      </c>
      <c r="L31" s="17">
        <f t="shared" si="3"/>
        <v>1.0699999999999999E-6</v>
      </c>
      <c r="M31" s="20">
        <f t="shared" si="4"/>
        <v>105.07034599999999</v>
      </c>
      <c r="N31" s="15">
        <f t="shared" si="5"/>
        <v>5572.4506009999996</v>
      </c>
      <c r="O31" s="10">
        <f t="shared" si="6"/>
        <v>50000</v>
      </c>
      <c r="P31" s="16">
        <f t="shared" si="1"/>
        <v>278622530.04999995</v>
      </c>
      <c r="R31" s="2"/>
    </row>
    <row r="32" spans="1:18">
      <c r="A32" s="5">
        <v>25</v>
      </c>
      <c r="B32" s="1">
        <f>(23554/5)*1000</f>
        <v>4710800</v>
      </c>
      <c r="C32" s="4">
        <v>1.6019999999999999E-3</v>
      </c>
      <c r="D32" s="6">
        <v>98055</v>
      </c>
      <c r="E32" s="4">
        <v>52.3</v>
      </c>
      <c r="F32" s="4">
        <v>5.9800000000000001E-4</v>
      </c>
      <c r="G32" s="6">
        <v>98861</v>
      </c>
      <c r="H32" s="4">
        <v>56.83</v>
      </c>
      <c r="I32" s="3" t="s">
        <v>8</v>
      </c>
      <c r="J32" s="3">
        <f t="shared" si="2"/>
        <v>7.4999999999999997E-2</v>
      </c>
      <c r="K32" s="14">
        <f>CovidMortality_otherParameters!$B$10</f>
        <v>2.9999999999999997E-4</v>
      </c>
      <c r="L32" s="17">
        <f t="shared" si="3"/>
        <v>1.0999999999999998E-6</v>
      </c>
      <c r="M32" s="20">
        <f t="shared" si="4"/>
        <v>111.17488</v>
      </c>
      <c r="N32" s="15">
        <f t="shared" si="5"/>
        <v>5788.6899249999997</v>
      </c>
      <c r="O32" s="10">
        <f t="shared" si="6"/>
        <v>50000</v>
      </c>
      <c r="P32" s="16">
        <f t="shared" si="1"/>
        <v>289434496.25</v>
      </c>
      <c r="R32" s="2"/>
    </row>
    <row r="33" spans="1:18">
      <c r="A33" s="5">
        <v>26</v>
      </c>
      <c r="B33" s="1">
        <f>(23554/5)*1000</f>
        <v>4710800</v>
      </c>
      <c r="C33" s="4">
        <v>1.635E-3</v>
      </c>
      <c r="D33" s="6">
        <v>97898</v>
      </c>
      <c r="E33" s="4">
        <v>51.38</v>
      </c>
      <c r="F33" s="4">
        <v>6.3000000000000003E-4</v>
      </c>
      <c r="G33" s="6">
        <v>98802</v>
      </c>
      <c r="H33" s="4">
        <v>55.86</v>
      </c>
      <c r="I33" s="3" t="s">
        <v>8</v>
      </c>
      <c r="J33" s="3">
        <f t="shared" si="2"/>
        <v>7.4999999999999997E-2</v>
      </c>
      <c r="K33" s="14">
        <f>CovidMortality_otherParameters!$B$10</f>
        <v>2.9999999999999997E-4</v>
      </c>
      <c r="L33" s="17">
        <f t="shared" si="3"/>
        <v>1.1325000000000002E-6</v>
      </c>
      <c r="M33" s="20">
        <f t="shared" si="4"/>
        <v>111.32798099999999</v>
      </c>
      <c r="N33" s="15">
        <f t="shared" si="5"/>
        <v>5688.6796410000006</v>
      </c>
      <c r="O33" s="10">
        <f t="shared" si="6"/>
        <v>50000</v>
      </c>
      <c r="P33" s="16">
        <f t="shared" si="1"/>
        <v>284433982.05000001</v>
      </c>
      <c r="R33" s="2"/>
    </row>
    <row r="34" spans="1:18">
      <c r="A34" s="5">
        <v>27</v>
      </c>
      <c r="B34" s="1">
        <f>(23554/5)*1000</f>
        <v>4710800</v>
      </c>
      <c r="C34" s="4">
        <v>1.6689999999999999E-3</v>
      </c>
      <c r="D34" s="6">
        <v>97738</v>
      </c>
      <c r="E34" s="4">
        <v>50.47</v>
      </c>
      <c r="F34" s="4">
        <v>6.6600000000000003E-4</v>
      </c>
      <c r="G34" s="6">
        <v>98740</v>
      </c>
      <c r="H34" s="4">
        <v>54.9</v>
      </c>
      <c r="I34" s="3" t="s">
        <v>8</v>
      </c>
      <c r="J34" s="3">
        <f t="shared" si="2"/>
        <v>7.4999999999999997E-2</v>
      </c>
      <c r="K34" s="14">
        <f>CovidMortality_otherParameters!$B$10</f>
        <v>2.9999999999999997E-4</v>
      </c>
      <c r="L34" s="17">
        <f t="shared" si="3"/>
        <v>1.1675E-6</v>
      </c>
      <c r="M34" s="20">
        <f t="shared" si="4"/>
        <v>111.492859</v>
      </c>
      <c r="N34" s="15">
        <f t="shared" si="5"/>
        <v>5589.7410639999998</v>
      </c>
      <c r="O34" s="10">
        <f t="shared" si="6"/>
        <v>50000</v>
      </c>
      <c r="P34" s="16">
        <f t="shared" si="1"/>
        <v>279487053.19999999</v>
      </c>
      <c r="R34" s="2"/>
    </row>
    <row r="35" spans="1:18">
      <c r="A35" s="5">
        <v>28</v>
      </c>
      <c r="B35" s="1">
        <f>(23554/5)*1000</f>
        <v>4710800</v>
      </c>
      <c r="C35" s="4">
        <v>1.7080000000000001E-3</v>
      </c>
      <c r="D35" s="6">
        <v>97575</v>
      </c>
      <c r="E35" s="4">
        <v>49.55</v>
      </c>
      <c r="F35" s="4">
        <v>7.0699999999999995E-4</v>
      </c>
      <c r="G35" s="6">
        <v>98674</v>
      </c>
      <c r="H35" s="4">
        <v>53.93</v>
      </c>
      <c r="I35" s="3" t="s">
        <v>8</v>
      </c>
      <c r="J35" s="3">
        <f t="shared" si="2"/>
        <v>7.4999999999999997E-2</v>
      </c>
      <c r="K35" s="14">
        <f>CovidMortality_otherParameters!$B$10</f>
        <v>2.9999999999999997E-4</v>
      </c>
      <c r="L35" s="17">
        <f t="shared" si="3"/>
        <v>1.2075000000000001E-6</v>
      </c>
      <c r="M35" s="20">
        <f t="shared" si="4"/>
        <v>111.681291</v>
      </c>
      <c r="N35" s="15">
        <f t="shared" si="5"/>
        <v>5489.7661109999999</v>
      </c>
      <c r="O35" s="10">
        <f t="shared" si="6"/>
        <v>50000</v>
      </c>
      <c r="P35" s="16">
        <f t="shared" si="1"/>
        <v>274488305.55000001</v>
      </c>
      <c r="R35" s="2"/>
    </row>
    <row r="36" spans="1:18">
      <c r="A36" s="5">
        <v>29</v>
      </c>
      <c r="B36" s="1">
        <f>(23554/5)*1000</f>
        <v>4710800</v>
      </c>
      <c r="C36" s="4">
        <v>1.7520000000000001E-3</v>
      </c>
      <c r="D36" s="6">
        <v>97408</v>
      </c>
      <c r="E36" s="4">
        <v>48.63</v>
      </c>
      <c r="F36" s="4">
        <v>7.5299999999999998E-4</v>
      </c>
      <c r="G36" s="6">
        <v>98605</v>
      </c>
      <c r="H36" s="4">
        <v>52.97</v>
      </c>
      <c r="I36" s="3" t="s">
        <v>8</v>
      </c>
      <c r="J36" s="3">
        <f t="shared" si="2"/>
        <v>7.4999999999999997E-2</v>
      </c>
      <c r="K36" s="14">
        <f>CovidMortality_otherParameters!$B$10</f>
        <v>2.9999999999999997E-4</v>
      </c>
      <c r="L36" s="17">
        <f t="shared" si="3"/>
        <v>1.2525000000000001E-6</v>
      </c>
      <c r="M36" s="20">
        <f t="shared" si="4"/>
        <v>111.893277</v>
      </c>
      <c r="N36" s="15">
        <f t="shared" si="5"/>
        <v>5390.3446769999991</v>
      </c>
      <c r="O36" s="10">
        <f t="shared" si="6"/>
        <v>50000</v>
      </c>
      <c r="P36" s="16">
        <f t="shared" si="1"/>
        <v>269517233.84999996</v>
      </c>
      <c r="R36" s="2"/>
    </row>
    <row r="37" spans="1:18">
      <c r="A37" s="5">
        <v>30</v>
      </c>
      <c r="B37" s="1">
        <f>(22903/5)*1000</f>
        <v>4580600</v>
      </c>
      <c r="C37" s="4">
        <v>1.794E-3</v>
      </c>
      <c r="D37" s="6">
        <v>97238</v>
      </c>
      <c r="E37" s="4">
        <v>47.72</v>
      </c>
      <c r="F37" s="4">
        <v>8.03E-4</v>
      </c>
      <c r="G37" s="6">
        <v>98530</v>
      </c>
      <c r="H37" s="4">
        <v>52.01</v>
      </c>
      <c r="I37" s="3" t="s">
        <v>7</v>
      </c>
      <c r="J37" s="3">
        <f t="shared" si="2"/>
        <v>7.4999999999999997E-2</v>
      </c>
      <c r="K37" s="14">
        <f>CovidMortality_otherParameters!$B$9</f>
        <v>8.0000000000000004E-4</v>
      </c>
      <c r="L37" s="17">
        <f t="shared" si="3"/>
        <v>1.2984999999999999E-6</v>
      </c>
      <c r="M37" s="20">
        <f t="shared" si="4"/>
        <v>280.78390910000002</v>
      </c>
      <c r="N37" s="15">
        <f t="shared" si="5"/>
        <v>13710.645049099998</v>
      </c>
      <c r="O37" s="10">
        <f t="shared" si="6"/>
        <v>50000</v>
      </c>
      <c r="P37" s="16">
        <f t="shared" si="1"/>
        <v>685532252.45499992</v>
      </c>
      <c r="R37" s="2"/>
    </row>
    <row r="38" spans="1:18">
      <c r="A38" s="5">
        <v>31</v>
      </c>
      <c r="B38" s="1">
        <f>(22903/5)*1000</f>
        <v>4580600</v>
      </c>
      <c r="C38" s="4">
        <v>1.835E-3</v>
      </c>
      <c r="D38" s="6">
        <v>97063</v>
      </c>
      <c r="E38" s="4">
        <v>46.8</v>
      </c>
      <c r="F38" s="4">
        <v>8.5300000000000003E-4</v>
      </c>
      <c r="G38" s="6">
        <v>98451</v>
      </c>
      <c r="H38" s="4">
        <v>51.05</v>
      </c>
      <c r="I38" s="3" t="s">
        <v>7</v>
      </c>
      <c r="J38" s="3">
        <f t="shared" si="2"/>
        <v>7.4999999999999997E-2</v>
      </c>
      <c r="K38" s="14">
        <f>CovidMortality_otherParameters!$B$9</f>
        <v>8.0000000000000004E-4</v>
      </c>
      <c r="L38" s="17">
        <f t="shared" si="3"/>
        <v>1.3440000000000002E-6</v>
      </c>
      <c r="M38" s="20">
        <f t="shared" si="4"/>
        <v>280.99232640000002</v>
      </c>
      <c r="N38" s="15">
        <f t="shared" si="5"/>
        <v>13452.5076264</v>
      </c>
      <c r="O38" s="10">
        <f t="shared" si="6"/>
        <v>50000</v>
      </c>
      <c r="P38" s="16">
        <f t="shared" si="1"/>
        <v>672625381.32000005</v>
      </c>
      <c r="R38" s="2"/>
    </row>
    <row r="39" spans="1:18">
      <c r="A39" s="5">
        <v>32</v>
      </c>
      <c r="B39" s="1">
        <f>(22903/5)*1000</f>
        <v>4580600</v>
      </c>
      <c r="C39" s="4">
        <v>1.8799999999999999E-3</v>
      </c>
      <c r="D39" s="6">
        <v>96885</v>
      </c>
      <c r="E39" s="4">
        <v>45.89</v>
      </c>
      <c r="F39" s="4">
        <v>9.0499999999999999E-4</v>
      </c>
      <c r="G39" s="6">
        <v>98367</v>
      </c>
      <c r="H39" s="4">
        <v>50.09</v>
      </c>
      <c r="I39" s="3" t="s">
        <v>7</v>
      </c>
      <c r="J39" s="3">
        <f t="shared" si="2"/>
        <v>7.4999999999999997E-2</v>
      </c>
      <c r="K39" s="14">
        <f>CovidMortality_otherParameters!$B$9</f>
        <v>8.0000000000000004E-4</v>
      </c>
      <c r="L39" s="17">
        <f t="shared" si="3"/>
        <v>1.3925E-6</v>
      </c>
      <c r="M39" s="20">
        <f t="shared" si="4"/>
        <v>281.21448550000002</v>
      </c>
      <c r="N39" s="15">
        <f t="shared" si="5"/>
        <v>13195.7581255</v>
      </c>
      <c r="O39" s="10">
        <f t="shared" si="6"/>
        <v>50000</v>
      </c>
      <c r="P39" s="16">
        <f t="shared" si="1"/>
        <v>659787906.27499998</v>
      </c>
      <c r="R39" s="2"/>
    </row>
    <row r="40" spans="1:18">
      <c r="A40" s="5">
        <v>33</v>
      </c>
      <c r="B40" s="1">
        <f>(22903/5)*1000</f>
        <v>4580600</v>
      </c>
      <c r="C40" s="4">
        <v>1.9300000000000001E-3</v>
      </c>
      <c r="D40" s="6">
        <v>96703</v>
      </c>
      <c r="E40" s="4">
        <v>44.97</v>
      </c>
      <c r="F40" s="4">
        <v>9.5600000000000004E-4</v>
      </c>
      <c r="G40" s="6">
        <v>98278</v>
      </c>
      <c r="H40" s="4">
        <v>49.14</v>
      </c>
      <c r="I40" s="3" t="s">
        <v>7</v>
      </c>
      <c r="J40" s="3">
        <f t="shared" si="2"/>
        <v>7.4999999999999997E-2</v>
      </c>
      <c r="K40" s="14">
        <f>CovidMortality_otherParameters!$B$9</f>
        <v>8.0000000000000004E-4</v>
      </c>
      <c r="L40" s="17">
        <f t="shared" si="3"/>
        <v>1.443E-6</v>
      </c>
      <c r="M40" s="20">
        <f t="shared" si="4"/>
        <v>281.44580580000002</v>
      </c>
      <c r="N40" s="15">
        <f t="shared" si="5"/>
        <v>12939.017785800001</v>
      </c>
      <c r="O40" s="10">
        <f t="shared" si="6"/>
        <v>50000</v>
      </c>
      <c r="P40" s="16">
        <f t="shared" si="1"/>
        <v>646950889.29000008</v>
      </c>
      <c r="R40" s="2"/>
    </row>
    <row r="41" spans="1:18">
      <c r="A41" s="5">
        <v>34</v>
      </c>
      <c r="B41" s="1">
        <f>(22903/5)*1000</f>
        <v>4580600</v>
      </c>
      <c r="C41" s="4">
        <v>1.9859999999999999E-3</v>
      </c>
      <c r="D41" s="6">
        <v>96516</v>
      </c>
      <c r="E41" s="4">
        <v>44.06</v>
      </c>
      <c r="F41" s="4">
        <v>1.0089999999999999E-3</v>
      </c>
      <c r="G41" s="6">
        <v>98184</v>
      </c>
      <c r="H41" s="4">
        <v>48.19</v>
      </c>
      <c r="I41" s="3" t="s">
        <v>7</v>
      </c>
      <c r="J41" s="3">
        <f t="shared" si="2"/>
        <v>7.4999999999999997E-2</v>
      </c>
      <c r="K41" s="14">
        <f>CovidMortality_otherParameters!$B$9</f>
        <v>8.0000000000000004E-4</v>
      </c>
      <c r="L41" s="17">
        <f t="shared" si="3"/>
        <v>1.4974999999999999E-6</v>
      </c>
      <c r="M41" s="20">
        <f t="shared" si="4"/>
        <v>281.6954485</v>
      </c>
      <c r="N41" s="15">
        <f t="shared" si="5"/>
        <v>12683.669948500001</v>
      </c>
      <c r="O41" s="10">
        <f t="shared" si="6"/>
        <v>50000</v>
      </c>
      <c r="P41" s="16">
        <f t="shared" si="1"/>
        <v>634183497.42500007</v>
      </c>
      <c r="R41" s="2"/>
    </row>
    <row r="42" spans="1:18">
      <c r="A42" s="5">
        <v>35</v>
      </c>
      <c r="B42" s="1">
        <f>(22333/5)*1000</f>
        <v>4466600</v>
      </c>
      <c r="C42" s="4">
        <v>2.052E-3</v>
      </c>
      <c r="D42" s="6">
        <v>96325</v>
      </c>
      <c r="E42" s="4">
        <v>43.15</v>
      </c>
      <c r="F42" s="4">
        <v>1.0690000000000001E-3</v>
      </c>
      <c r="G42" s="6">
        <v>98085</v>
      </c>
      <c r="H42" s="4">
        <v>47.23</v>
      </c>
      <c r="I42" s="3" t="s">
        <v>7</v>
      </c>
      <c r="J42" s="3">
        <f t="shared" si="2"/>
        <v>7.4999999999999997E-2</v>
      </c>
      <c r="K42" s="14">
        <f>CovidMortality_otherParameters!$B$9</f>
        <v>8.0000000000000004E-4</v>
      </c>
      <c r="L42" s="17">
        <f t="shared" si="3"/>
        <v>1.5605000000000001E-6</v>
      </c>
      <c r="M42" s="20">
        <f t="shared" si="4"/>
        <v>274.96612929999998</v>
      </c>
      <c r="N42" s="15">
        <f t="shared" si="5"/>
        <v>12117.709369299999</v>
      </c>
      <c r="O42" s="10">
        <f t="shared" si="6"/>
        <v>50000</v>
      </c>
      <c r="P42" s="16">
        <f t="shared" si="1"/>
        <v>605885468.46499991</v>
      </c>
      <c r="R42" s="2"/>
    </row>
    <row r="43" spans="1:18">
      <c r="A43" s="5">
        <v>36</v>
      </c>
      <c r="B43" s="1">
        <f>(22333/5)*1000</f>
        <v>4466600</v>
      </c>
      <c r="C43" s="4">
        <v>2.1250000000000002E-3</v>
      </c>
      <c r="D43" s="6">
        <v>96127</v>
      </c>
      <c r="E43" s="4">
        <v>42.23</v>
      </c>
      <c r="F43" s="4">
        <v>1.134E-3</v>
      </c>
      <c r="G43" s="6">
        <v>97980</v>
      </c>
      <c r="H43" s="4">
        <v>46.28</v>
      </c>
      <c r="I43" s="3" t="s">
        <v>7</v>
      </c>
      <c r="J43" s="3">
        <f t="shared" si="2"/>
        <v>7.4999999999999997E-2</v>
      </c>
      <c r="K43" s="14">
        <f>CovidMortality_otherParameters!$B$9</f>
        <v>8.0000000000000004E-4</v>
      </c>
      <c r="L43" s="17">
        <f t="shared" si="3"/>
        <v>1.6295E-6</v>
      </c>
      <c r="M43" s="20">
        <f t="shared" si="4"/>
        <v>275.27432469999997</v>
      </c>
      <c r="N43" s="15">
        <f t="shared" si="5"/>
        <v>11867.441304699998</v>
      </c>
      <c r="O43" s="10">
        <f t="shared" si="6"/>
        <v>50000</v>
      </c>
      <c r="P43" s="16">
        <f t="shared" si="1"/>
        <v>593372065.2349999</v>
      </c>
      <c r="R43" s="2"/>
    </row>
    <row r="44" spans="1:18">
      <c r="A44" s="5">
        <v>37</v>
      </c>
      <c r="B44" s="1">
        <f>(22333/5)*1000</f>
        <v>4466600</v>
      </c>
      <c r="C44" s="4">
        <v>2.196E-3</v>
      </c>
      <c r="D44" s="6">
        <v>95923</v>
      </c>
      <c r="E44" s="4">
        <v>41.32</v>
      </c>
      <c r="F44" s="4">
        <v>1.199E-3</v>
      </c>
      <c r="G44" s="6">
        <v>97869</v>
      </c>
      <c r="H44" s="4">
        <v>45.34</v>
      </c>
      <c r="I44" s="3" t="s">
        <v>7</v>
      </c>
      <c r="J44" s="3">
        <f t="shared" si="2"/>
        <v>7.4999999999999997E-2</v>
      </c>
      <c r="K44" s="14">
        <f>CovidMortality_otherParameters!$B$9</f>
        <v>8.0000000000000004E-4</v>
      </c>
      <c r="L44" s="17">
        <f t="shared" si="3"/>
        <v>1.6975000000000001E-6</v>
      </c>
      <c r="M44" s="20">
        <f t="shared" si="4"/>
        <v>275.57805350000001</v>
      </c>
      <c r="N44" s="15">
        <f t="shared" si="5"/>
        <v>11619.848733499999</v>
      </c>
      <c r="O44" s="10">
        <f t="shared" si="6"/>
        <v>50000</v>
      </c>
      <c r="P44" s="16">
        <f t="shared" si="1"/>
        <v>580992436.67499995</v>
      </c>
      <c r="R44" s="2"/>
    </row>
    <row r="45" spans="1:18">
      <c r="A45" s="5">
        <v>38</v>
      </c>
      <c r="B45" s="1">
        <f>(22333/5)*1000</f>
        <v>4466600</v>
      </c>
      <c r="C45" s="4">
        <v>2.264E-3</v>
      </c>
      <c r="D45" s="6">
        <v>95712</v>
      </c>
      <c r="E45" s="4">
        <v>40.409999999999997</v>
      </c>
      <c r="F45" s="4">
        <v>1.263E-3</v>
      </c>
      <c r="G45" s="6">
        <v>97752</v>
      </c>
      <c r="H45" s="4">
        <v>44.39</v>
      </c>
      <c r="I45" s="3" t="s">
        <v>7</v>
      </c>
      <c r="J45" s="3">
        <f t="shared" si="2"/>
        <v>7.4999999999999997E-2</v>
      </c>
      <c r="K45" s="14">
        <f>CovidMortality_otherParameters!$B$9</f>
        <v>8.0000000000000004E-4</v>
      </c>
      <c r="L45" s="17">
        <f t="shared" si="3"/>
        <v>1.7634999999999999E-6</v>
      </c>
      <c r="M45" s="20">
        <f t="shared" si="4"/>
        <v>275.8728491</v>
      </c>
      <c r="N45" s="15">
        <f t="shared" si="5"/>
        <v>11370.907249099999</v>
      </c>
      <c r="O45" s="10">
        <f t="shared" si="6"/>
        <v>50000</v>
      </c>
      <c r="P45" s="16">
        <f t="shared" si="1"/>
        <v>568545362.45499992</v>
      </c>
      <c r="R45" s="2"/>
    </row>
    <row r="46" spans="1:18">
      <c r="A46" s="5">
        <v>39</v>
      </c>
      <c r="B46" s="1">
        <f>(22333/5)*1000</f>
        <v>4466600</v>
      </c>
      <c r="C46" s="4">
        <v>2.3340000000000001E-3</v>
      </c>
      <c r="D46" s="6">
        <v>95495</v>
      </c>
      <c r="E46" s="4">
        <v>39.5</v>
      </c>
      <c r="F46" s="4">
        <v>1.3290000000000001E-3</v>
      </c>
      <c r="G46" s="6">
        <v>97628</v>
      </c>
      <c r="H46" s="4">
        <v>43.45</v>
      </c>
      <c r="I46" s="3" t="s">
        <v>7</v>
      </c>
      <c r="J46" s="3">
        <f t="shared" si="2"/>
        <v>7.4999999999999997E-2</v>
      </c>
      <c r="K46" s="14">
        <f>CovidMortality_otherParameters!$B$9</f>
        <v>8.0000000000000004E-4</v>
      </c>
      <c r="L46" s="17">
        <f t="shared" si="3"/>
        <v>1.8315000000000002E-6</v>
      </c>
      <c r="M46" s="20">
        <f t="shared" si="4"/>
        <v>276.17657789999998</v>
      </c>
      <c r="N46" s="15">
        <f t="shared" si="5"/>
        <v>11123.3146779</v>
      </c>
      <c r="O46" s="10">
        <f t="shared" si="6"/>
        <v>50000</v>
      </c>
      <c r="P46" s="16">
        <f t="shared" si="1"/>
        <v>556165733.89499998</v>
      </c>
      <c r="R46" s="2"/>
    </row>
    <row r="47" spans="1:18">
      <c r="A47" s="5">
        <v>40</v>
      </c>
      <c r="B47" s="1">
        <f>(20777/5)*1000</f>
        <v>4155399.9999999995</v>
      </c>
      <c r="C47" s="4">
        <v>2.4199999999999998E-3</v>
      </c>
      <c r="D47" s="6">
        <v>95272</v>
      </c>
      <c r="E47" s="4">
        <v>38.590000000000003</v>
      </c>
      <c r="F47" s="4">
        <v>1.403E-3</v>
      </c>
      <c r="G47" s="6">
        <v>97499</v>
      </c>
      <c r="H47" s="4">
        <v>42.5</v>
      </c>
      <c r="I47" s="3" t="s">
        <v>6</v>
      </c>
      <c r="J47" s="3">
        <f t="shared" si="2"/>
        <v>7.4999999999999997E-2</v>
      </c>
      <c r="K47" s="14">
        <f>CovidMortality_otherParameters!$B$8</f>
        <v>1.5E-3</v>
      </c>
      <c r="L47" s="17">
        <f t="shared" si="3"/>
        <v>1.9115000000000002E-6</v>
      </c>
      <c r="M47" s="20">
        <f t="shared" si="4"/>
        <v>475.42554709999996</v>
      </c>
      <c r="N47" s="15">
        <f t="shared" si="5"/>
        <v>18962.021009600001</v>
      </c>
      <c r="O47" s="10">
        <f t="shared" si="6"/>
        <v>50000</v>
      </c>
      <c r="P47" s="16">
        <f t="shared" si="1"/>
        <v>948101050.48000002</v>
      </c>
      <c r="R47" s="2"/>
    </row>
    <row r="48" spans="1:18">
      <c r="A48" s="5">
        <v>41</v>
      </c>
      <c r="B48" s="1">
        <f>(20777/5)*1000</f>
        <v>4155399.9999999995</v>
      </c>
      <c r="C48" s="4">
        <v>2.5300000000000001E-3</v>
      </c>
      <c r="D48" s="6">
        <v>95042</v>
      </c>
      <c r="E48" s="4">
        <v>37.69</v>
      </c>
      <c r="F48" s="4">
        <v>1.4909999999999999E-3</v>
      </c>
      <c r="G48" s="6">
        <v>97362</v>
      </c>
      <c r="H48" s="4">
        <v>41.56</v>
      </c>
      <c r="I48" s="3" t="s">
        <v>6</v>
      </c>
      <c r="J48" s="3">
        <f t="shared" si="2"/>
        <v>7.4999999999999997E-2</v>
      </c>
      <c r="K48" s="14">
        <f>CovidMortality_otherParameters!$B$8</f>
        <v>1.5E-3</v>
      </c>
      <c r="L48" s="17">
        <f t="shared" si="3"/>
        <v>2.0105000000000001E-6</v>
      </c>
      <c r="M48" s="20">
        <f t="shared" si="4"/>
        <v>475.83693169999998</v>
      </c>
      <c r="N48" s="15">
        <f t="shared" si="5"/>
        <v>18532.3484942</v>
      </c>
      <c r="O48" s="10">
        <f t="shared" si="6"/>
        <v>50000</v>
      </c>
      <c r="P48" s="16">
        <f t="shared" si="1"/>
        <v>926617424.70999992</v>
      </c>
      <c r="R48" s="2"/>
    </row>
    <row r="49" spans="1:18">
      <c r="A49" s="5">
        <v>42</v>
      </c>
      <c r="B49" s="1">
        <f>(20777/5)*1000</f>
        <v>4155399.9999999995</v>
      </c>
      <c r="C49" s="4">
        <v>2.663E-3</v>
      </c>
      <c r="D49" s="6">
        <v>94801</v>
      </c>
      <c r="E49" s="4">
        <v>36.78</v>
      </c>
      <c r="F49" s="4">
        <v>1.5969999999999999E-3</v>
      </c>
      <c r="G49" s="6">
        <v>97217</v>
      </c>
      <c r="H49" s="4">
        <v>40.619999999999997</v>
      </c>
      <c r="I49" s="3" t="s">
        <v>6</v>
      </c>
      <c r="J49" s="3">
        <f t="shared" si="2"/>
        <v>7.4999999999999997E-2</v>
      </c>
      <c r="K49" s="14">
        <f>CovidMortality_otherParameters!$B$8</f>
        <v>1.5E-3</v>
      </c>
      <c r="L49" s="17">
        <f t="shared" si="3"/>
        <v>2.1299999999999999E-6</v>
      </c>
      <c r="M49" s="20">
        <f t="shared" si="4"/>
        <v>476.33350199999995</v>
      </c>
      <c r="N49" s="15">
        <f t="shared" si="5"/>
        <v>18100.423751999999</v>
      </c>
      <c r="O49" s="10">
        <f t="shared" si="6"/>
        <v>50000</v>
      </c>
      <c r="P49" s="16">
        <f t="shared" si="1"/>
        <v>905021187.5999999</v>
      </c>
      <c r="R49" s="2"/>
    </row>
    <row r="50" spans="1:18">
      <c r="A50" s="5">
        <v>43</v>
      </c>
      <c r="B50" s="1">
        <f>(20777/5)*1000</f>
        <v>4155399.9999999995</v>
      </c>
      <c r="C50" s="4">
        <v>2.823E-3</v>
      </c>
      <c r="D50" s="6">
        <v>94549</v>
      </c>
      <c r="E50" s="4">
        <v>35.880000000000003</v>
      </c>
      <c r="F50" s="4">
        <v>1.7240000000000001E-3</v>
      </c>
      <c r="G50" s="6">
        <v>97061</v>
      </c>
      <c r="H50" s="4">
        <v>39.69</v>
      </c>
      <c r="I50" s="3" t="s">
        <v>6</v>
      </c>
      <c r="J50" s="3">
        <f t="shared" si="2"/>
        <v>7.4999999999999997E-2</v>
      </c>
      <c r="K50" s="14">
        <f>CovidMortality_otherParameters!$B$8</f>
        <v>1.5E-3</v>
      </c>
      <c r="L50" s="17">
        <f t="shared" si="3"/>
        <v>2.2734999999999999E-6</v>
      </c>
      <c r="M50" s="20">
        <f t="shared" si="4"/>
        <v>476.92980189999997</v>
      </c>
      <c r="N50" s="15">
        <f t="shared" si="5"/>
        <v>17673.273564399995</v>
      </c>
      <c r="O50" s="10">
        <f t="shared" si="6"/>
        <v>50000</v>
      </c>
      <c r="P50" s="16">
        <f t="shared" si="1"/>
        <v>883663678.21999979</v>
      </c>
      <c r="R50" s="2"/>
    </row>
    <row r="51" spans="1:18">
      <c r="A51" s="5">
        <v>44</v>
      </c>
      <c r="B51" s="1">
        <f>(20777/5)*1000</f>
        <v>4155399.9999999995</v>
      </c>
      <c r="C51" s="4">
        <v>3.0130000000000001E-3</v>
      </c>
      <c r="D51" s="6">
        <v>94282</v>
      </c>
      <c r="E51" s="4">
        <v>34.979999999999997</v>
      </c>
      <c r="F51" s="4">
        <v>1.8710000000000001E-3</v>
      </c>
      <c r="G51" s="6">
        <v>96894</v>
      </c>
      <c r="H51" s="4">
        <v>38.76</v>
      </c>
      <c r="I51" s="3" t="s">
        <v>6</v>
      </c>
      <c r="J51" s="3">
        <f t="shared" si="2"/>
        <v>7.4999999999999997E-2</v>
      </c>
      <c r="K51" s="14">
        <f>CovidMortality_otherParameters!$B$8</f>
        <v>1.5E-3</v>
      </c>
      <c r="L51" s="17">
        <f t="shared" si="3"/>
        <v>2.4420000000000001E-6</v>
      </c>
      <c r="M51" s="20">
        <f t="shared" si="4"/>
        <v>477.62998679999998</v>
      </c>
      <c r="N51" s="15">
        <f t="shared" si="5"/>
        <v>17246.227261799999</v>
      </c>
      <c r="O51" s="10">
        <f t="shared" si="6"/>
        <v>50000</v>
      </c>
      <c r="P51" s="16">
        <f t="shared" si="1"/>
        <v>862311363.08999991</v>
      </c>
      <c r="R51" s="2"/>
    </row>
    <row r="52" spans="1:18">
      <c r="A52" s="5">
        <v>45</v>
      </c>
      <c r="B52" s="1">
        <f>(20766/5)*1000</f>
        <v>4153200</v>
      </c>
      <c r="C52" s="4">
        <v>3.2290000000000001E-3</v>
      </c>
      <c r="D52" s="6">
        <v>93998</v>
      </c>
      <c r="E52" s="4">
        <v>34.08</v>
      </c>
      <c r="F52" s="4">
        <v>2.0330000000000001E-3</v>
      </c>
      <c r="G52" s="6">
        <v>96713</v>
      </c>
      <c r="H52" s="4">
        <v>37.83</v>
      </c>
      <c r="I52" s="3" t="s">
        <v>6</v>
      </c>
      <c r="J52" s="3">
        <f t="shared" si="2"/>
        <v>7.4999999999999997E-2</v>
      </c>
      <c r="K52" s="14">
        <f>CovidMortality_otherParameters!$B$8</f>
        <v>1.5E-3</v>
      </c>
      <c r="L52" s="17">
        <f t="shared" si="3"/>
        <v>2.6310000000000003E-6</v>
      </c>
      <c r="M52" s="20">
        <f t="shared" si="4"/>
        <v>478.16206920000002</v>
      </c>
      <c r="N52" s="15">
        <f t="shared" si="5"/>
        <v>16810.361494199999</v>
      </c>
      <c r="O52" s="10">
        <f t="shared" si="6"/>
        <v>50000</v>
      </c>
      <c r="P52" s="16">
        <f t="shared" si="1"/>
        <v>840518074.70999992</v>
      </c>
      <c r="R52" s="2"/>
    </row>
    <row r="53" spans="1:18">
      <c r="A53" s="5">
        <v>46</v>
      </c>
      <c r="B53" s="1">
        <f>(20766/5)*1000</f>
        <v>4153200</v>
      </c>
      <c r="C53" s="4">
        <v>3.4789999999999999E-3</v>
      </c>
      <c r="D53" s="6">
        <v>93694</v>
      </c>
      <c r="E53" s="4">
        <v>33.19</v>
      </c>
      <c r="F53" s="4">
        <v>2.212E-3</v>
      </c>
      <c r="G53" s="6">
        <v>96516</v>
      </c>
      <c r="H53" s="4">
        <v>36.9</v>
      </c>
      <c r="I53" s="3" t="s">
        <v>6</v>
      </c>
      <c r="J53" s="3">
        <f t="shared" si="2"/>
        <v>7.4999999999999997E-2</v>
      </c>
      <c r="K53" s="14">
        <f>CovidMortality_otherParameters!$B$8</f>
        <v>1.5E-3</v>
      </c>
      <c r="L53" s="17">
        <f t="shared" si="3"/>
        <v>2.8455000000000001E-6</v>
      </c>
      <c r="M53" s="20">
        <f t="shared" si="4"/>
        <v>479.05293060000002</v>
      </c>
      <c r="N53" s="15">
        <f t="shared" si="5"/>
        <v>16386.0685056</v>
      </c>
      <c r="O53" s="10">
        <f t="shared" si="6"/>
        <v>50000</v>
      </c>
      <c r="P53" s="16">
        <f t="shared" si="1"/>
        <v>819303425.27999997</v>
      </c>
      <c r="R53" s="2"/>
    </row>
    <row r="54" spans="1:18">
      <c r="A54" s="5">
        <v>47</v>
      </c>
      <c r="B54" s="1">
        <f>(20766/5)*1000</f>
        <v>4153200</v>
      </c>
      <c r="C54" s="4">
        <v>3.7799999999999999E-3</v>
      </c>
      <c r="D54" s="6">
        <v>93369</v>
      </c>
      <c r="E54" s="4">
        <v>32.299999999999997</v>
      </c>
      <c r="F54" s="4">
        <v>2.4169999999999999E-3</v>
      </c>
      <c r="G54" s="6">
        <v>96303</v>
      </c>
      <c r="H54" s="4">
        <v>35.979999999999997</v>
      </c>
      <c r="I54" s="3" t="s">
        <v>6</v>
      </c>
      <c r="J54" s="3">
        <f t="shared" si="2"/>
        <v>7.4999999999999997E-2</v>
      </c>
      <c r="K54" s="14">
        <f>CovidMortality_otherParameters!$B$8</f>
        <v>1.5E-3</v>
      </c>
      <c r="L54" s="17">
        <f t="shared" si="3"/>
        <v>3.0984999999999996E-6</v>
      </c>
      <c r="M54" s="20">
        <f t="shared" si="4"/>
        <v>480.10369020000002</v>
      </c>
      <c r="N54" s="15">
        <f t="shared" si="5"/>
        <v>15964.271590200002</v>
      </c>
      <c r="O54" s="10">
        <f t="shared" si="6"/>
        <v>50000</v>
      </c>
      <c r="P54" s="16">
        <f t="shared" si="1"/>
        <v>798213579.51000011</v>
      </c>
      <c r="R54" s="2"/>
    </row>
    <row r="55" spans="1:18">
      <c r="A55" s="5">
        <v>48</v>
      </c>
      <c r="B55" s="1">
        <f>(20766/5)*1000</f>
        <v>4153200</v>
      </c>
      <c r="C55" s="4">
        <v>4.1399999999999996E-3</v>
      </c>
      <c r="D55" s="6">
        <v>93016</v>
      </c>
      <c r="E55" s="4">
        <v>31.43</v>
      </c>
      <c r="F55" s="4">
        <v>2.6510000000000001E-3</v>
      </c>
      <c r="G55" s="6">
        <v>96070</v>
      </c>
      <c r="H55" s="4">
        <v>35.07</v>
      </c>
      <c r="I55" s="3" t="s">
        <v>6</v>
      </c>
      <c r="J55" s="3">
        <f t="shared" si="2"/>
        <v>7.4999999999999997E-2</v>
      </c>
      <c r="K55" s="14">
        <f>CovidMortality_otherParameters!$B$8</f>
        <v>1.5E-3</v>
      </c>
      <c r="L55" s="17">
        <f t="shared" si="3"/>
        <v>3.3955000000000004E-6</v>
      </c>
      <c r="M55" s="20">
        <f t="shared" si="4"/>
        <v>481.33719060000004</v>
      </c>
      <c r="N55" s="15">
        <f t="shared" si="5"/>
        <v>15549.665940600002</v>
      </c>
      <c r="O55" s="10">
        <f t="shared" si="6"/>
        <v>50000</v>
      </c>
      <c r="P55" s="16">
        <f t="shared" si="1"/>
        <v>777483297.03000009</v>
      </c>
      <c r="R55" s="2"/>
    </row>
    <row r="56" spans="1:18">
      <c r="A56" s="5">
        <v>49</v>
      </c>
      <c r="B56" s="1">
        <f>(20766/5)*1000</f>
        <v>4153200</v>
      </c>
      <c r="C56" s="4">
        <v>4.5529999999999998E-3</v>
      </c>
      <c r="D56" s="6">
        <v>92631</v>
      </c>
      <c r="E56" s="4">
        <v>30.55</v>
      </c>
      <c r="F56" s="4">
        <v>2.911E-3</v>
      </c>
      <c r="G56" s="6">
        <v>95815</v>
      </c>
      <c r="H56" s="4">
        <v>34.159999999999997</v>
      </c>
      <c r="I56" s="3" t="s">
        <v>6</v>
      </c>
      <c r="J56" s="3">
        <f t="shared" si="2"/>
        <v>7.4999999999999997E-2</v>
      </c>
      <c r="K56" s="14">
        <f>CovidMortality_otherParameters!$B$8</f>
        <v>1.5E-3</v>
      </c>
      <c r="L56" s="17">
        <f t="shared" si="3"/>
        <v>3.732E-6</v>
      </c>
      <c r="M56" s="20">
        <f t="shared" si="4"/>
        <v>482.73474240000002</v>
      </c>
      <c r="N56" s="15">
        <f t="shared" si="5"/>
        <v>15132.888167399999</v>
      </c>
      <c r="O56" s="10">
        <f t="shared" si="6"/>
        <v>50000</v>
      </c>
      <c r="P56" s="16">
        <f t="shared" si="1"/>
        <v>756644408.36999989</v>
      </c>
      <c r="R56" s="2"/>
    </row>
    <row r="57" spans="1:18">
      <c r="A57" s="5">
        <v>50</v>
      </c>
      <c r="B57" s="1">
        <f>(20926/5)*1000</f>
        <v>4185200</v>
      </c>
      <c r="C57" s="4">
        <v>5.0070000000000002E-3</v>
      </c>
      <c r="D57" s="6">
        <v>92209</v>
      </c>
      <c r="E57" s="4">
        <v>29.69</v>
      </c>
      <c r="F57" s="4">
        <v>3.1930000000000001E-3</v>
      </c>
      <c r="G57" s="6">
        <v>95536</v>
      </c>
      <c r="H57" s="4">
        <v>33.26</v>
      </c>
      <c r="I57" s="3" t="s">
        <v>5</v>
      </c>
      <c r="J57" s="3">
        <f t="shared" si="2"/>
        <v>7.4999999999999997E-2</v>
      </c>
      <c r="K57" s="14">
        <f>CovidMortality_otherParameters!$B$7</f>
        <v>6.0000000000000001E-3</v>
      </c>
      <c r="L57" s="17">
        <f t="shared" si="3"/>
        <v>4.1000000000000006E-6</v>
      </c>
      <c r="M57" s="20">
        <f t="shared" si="4"/>
        <v>1900.4993199999999</v>
      </c>
      <c r="N57" s="15">
        <f t="shared" si="5"/>
        <v>59295.285819999997</v>
      </c>
      <c r="O57" s="10">
        <f t="shared" si="6"/>
        <v>50000</v>
      </c>
      <c r="P57" s="16">
        <f t="shared" si="1"/>
        <v>2964764291</v>
      </c>
      <c r="R57" s="2"/>
    </row>
    <row r="58" spans="1:18">
      <c r="A58" s="5">
        <v>51</v>
      </c>
      <c r="B58" s="1">
        <f>(20926/5)*1000</f>
        <v>4185200</v>
      </c>
      <c r="C58" s="4">
        <v>5.4929999999999996E-3</v>
      </c>
      <c r="D58" s="6">
        <v>91747</v>
      </c>
      <c r="E58" s="4">
        <v>28.84</v>
      </c>
      <c r="F58" s="4">
        <v>3.4919999999999999E-3</v>
      </c>
      <c r="G58" s="6">
        <v>95231</v>
      </c>
      <c r="H58" s="4">
        <v>32.36</v>
      </c>
      <c r="I58" s="3" t="s">
        <v>5</v>
      </c>
      <c r="J58" s="3">
        <f t="shared" si="2"/>
        <v>7.4999999999999997E-2</v>
      </c>
      <c r="K58" s="14">
        <f>CovidMortality_otherParameters!$B$7</f>
        <v>6.0000000000000001E-3</v>
      </c>
      <c r="L58" s="17">
        <f t="shared" si="3"/>
        <v>4.4924999999999998E-6</v>
      </c>
      <c r="M58" s="20">
        <f t="shared" si="4"/>
        <v>1902.1420109999999</v>
      </c>
      <c r="N58" s="15">
        <f t="shared" si="5"/>
        <v>57649.006010999998</v>
      </c>
      <c r="O58" s="10">
        <f t="shared" si="6"/>
        <v>50000</v>
      </c>
      <c r="P58" s="16">
        <f t="shared" si="1"/>
        <v>2882450300.5499997</v>
      </c>
      <c r="R58" s="2"/>
    </row>
    <row r="59" spans="1:18">
      <c r="A59" s="5">
        <v>52</v>
      </c>
      <c r="B59" s="1">
        <f>(20926/5)*1000</f>
        <v>4185200</v>
      </c>
      <c r="C59" s="4">
        <v>6.0159999999999996E-3</v>
      </c>
      <c r="D59" s="6">
        <v>91243</v>
      </c>
      <c r="E59" s="4">
        <v>27.99</v>
      </c>
      <c r="F59" s="4">
        <v>3.803E-3</v>
      </c>
      <c r="G59" s="6">
        <v>94899</v>
      </c>
      <c r="H59" s="4">
        <v>31.48</v>
      </c>
      <c r="I59" s="3" t="s">
        <v>5</v>
      </c>
      <c r="J59" s="3">
        <f t="shared" si="2"/>
        <v>7.4999999999999997E-2</v>
      </c>
      <c r="K59" s="14">
        <f>CovidMortality_otherParameters!$B$7</f>
        <v>6.0000000000000001E-3</v>
      </c>
      <c r="L59" s="17">
        <f t="shared" si="3"/>
        <v>4.9095000000000002E-6</v>
      </c>
      <c r="M59" s="20">
        <f t="shared" si="4"/>
        <v>1903.8872394</v>
      </c>
      <c r="N59" s="15">
        <f t="shared" si="5"/>
        <v>56021.662139399996</v>
      </c>
      <c r="O59" s="10">
        <f t="shared" si="6"/>
        <v>50000</v>
      </c>
      <c r="P59" s="16">
        <f t="shared" si="1"/>
        <v>2801083106.9699998</v>
      </c>
      <c r="R59" s="2"/>
    </row>
    <row r="60" spans="1:18">
      <c r="A60" s="5">
        <v>53</v>
      </c>
      <c r="B60" s="1">
        <f>(20926/5)*1000</f>
        <v>4185200</v>
      </c>
      <c r="C60" s="4">
        <v>6.5750000000000001E-3</v>
      </c>
      <c r="D60" s="6">
        <v>90694</v>
      </c>
      <c r="E60" s="4">
        <v>27.16</v>
      </c>
      <c r="F60" s="4">
        <v>4.1260000000000003E-3</v>
      </c>
      <c r="G60" s="6">
        <v>94538</v>
      </c>
      <c r="H60" s="4">
        <v>30.59</v>
      </c>
      <c r="I60" s="3" t="s">
        <v>5</v>
      </c>
      <c r="J60" s="3">
        <f t="shared" si="2"/>
        <v>7.4999999999999997E-2</v>
      </c>
      <c r="K60" s="14">
        <f>CovidMortality_otherParameters!$B$7</f>
        <v>6.0000000000000001E-3</v>
      </c>
      <c r="L60" s="17">
        <f t="shared" si="3"/>
        <v>5.3505000000000007E-6</v>
      </c>
      <c r="M60" s="20">
        <f t="shared" si="4"/>
        <v>1905.7329126</v>
      </c>
      <c r="N60" s="15">
        <f t="shared" si="5"/>
        <v>54403.835412599998</v>
      </c>
      <c r="O60" s="10">
        <f t="shared" si="6"/>
        <v>50000</v>
      </c>
      <c r="P60" s="16">
        <f t="shared" si="1"/>
        <v>2720191770.6300001</v>
      </c>
      <c r="R60" s="2"/>
    </row>
    <row r="61" spans="1:18">
      <c r="A61" s="5">
        <v>54</v>
      </c>
      <c r="B61" s="1">
        <f>(20926/5)*1000</f>
        <v>4185200</v>
      </c>
      <c r="C61" s="4">
        <v>7.1700000000000002E-3</v>
      </c>
      <c r="D61" s="6">
        <v>90098</v>
      </c>
      <c r="E61" s="4">
        <v>26.34</v>
      </c>
      <c r="F61" s="4">
        <v>4.4619999999999998E-3</v>
      </c>
      <c r="G61" s="6">
        <v>94148</v>
      </c>
      <c r="H61" s="4">
        <v>29.72</v>
      </c>
      <c r="I61" s="3" t="s">
        <v>5</v>
      </c>
      <c r="J61" s="3">
        <f t="shared" si="2"/>
        <v>7.4999999999999997E-2</v>
      </c>
      <c r="K61" s="14">
        <f>CovidMortality_otherParameters!$B$7</f>
        <v>6.0000000000000001E-3</v>
      </c>
      <c r="L61" s="17">
        <f t="shared" si="3"/>
        <v>5.8159999999999999E-6</v>
      </c>
      <c r="M61" s="20">
        <f t="shared" si="4"/>
        <v>1907.6811232</v>
      </c>
      <c r="N61" s="15">
        <f t="shared" si="5"/>
        <v>52814.361323199999</v>
      </c>
      <c r="O61" s="10">
        <f t="shared" si="6"/>
        <v>50000</v>
      </c>
      <c r="P61" s="16">
        <f t="shared" si="1"/>
        <v>2640718066.1599998</v>
      </c>
      <c r="R61" s="2"/>
    </row>
    <row r="62" spans="1:18">
      <c r="A62" s="5">
        <v>55</v>
      </c>
      <c r="B62" s="1">
        <f>(22301/5)*1000</f>
        <v>4460200</v>
      </c>
      <c r="C62" s="4">
        <v>7.8050000000000003E-3</v>
      </c>
      <c r="D62" s="6">
        <v>89452</v>
      </c>
      <c r="E62" s="4">
        <v>25.52</v>
      </c>
      <c r="F62" s="4">
        <v>4.829E-3</v>
      </c>
      <c r="G62" s="6">
        <v>93728</v>
      </c>
      <c r="H62" s="4">
        <v>28.85</v>
      </c>
      <c r="I62" s="3" t="s">
        <v>5</v>
      </c>
      <c r="J62" s="3">
        <f t="shared" si="2"/>
        <v>7.4999999999999997E-2</v>
      </c>
      <c r="K62" s="14">
        <f>CovidMortality_otherParameters!$B$7</f>
        <v>6.0000000000000001E-3</v>
      </c>
      <c r="L62" s="17">
        <f t="shared" si="3"/>
        <v>6.3169999999999998E-6</v>
      </c>
      <c r="M62" s="20">
        <f t="shared" si="4"/>
        <v>2035.2650833999999</v>
      </c>
      <c r="N62" s="15">
        <f t="shared" si="5"/>
        <v>54590.916733400001</v>
      </c>
      <c r="O62" s="10">
        <f t="shared" si="6"/>
        <v>50000</v>
      </c>
      <c r="P62" s="16">
        <f t="shared" si="1"/>
        <v>2729545836.6700001</v>
      </c>
      <c r="R62" s="2"/>
    </row>
    <row r="63" spans="1:18">
      <c r="A63" s="5">
        <v>56</v>
      </c>
      <c r="B63" s="1">
        <f>(22301/5)*1000</f>
        <v>4460200</v>
      </c>
      <c r="C63" s="4">
        <v>8.4770000000000002E-3</v>
      </c>
      <c r="D63" s="6">
        <v>88754</v>
      </c>
      <c r="E63" s="4">
        <v>24.72</v>
      </c>
      <c r="F63" s="4">
        <v>5.2199999999999998E-3</v>
      </c>
      <c r="G63" s="6">
        <v>93275</v>
      </c>
      <c r="H63" s="4">
        <v>27.99</v>
      </c>
      <c r="I63" s="3" t="s">
        <v>5</v>
      </c>
      <c r="J63" s="3">
        <f t="shared" si="2"/>
        <v>7.4999999999999997E-2</v>
      </c>
      <c r="K63" s="14">
        <f>CovidMortality_otherParameters!$B$7</f>
        <v>6.0000000000000001E-3</v>
      </c>
      <c r="L63" s="17">
        <f t="shared" si="3"/>
        <v>6.8485000000000006E-6</v>
      </c>
      <c r="M63" s="20">
        <f t="shared" si="4"/>
        <v>2037.6356796999999</v>
      </c>
      <c r="N63" s="15">
        <f t="shared" si="5"/>
        <v>52927.402629699995</v>
      </c>
      <c r="O63" s="10">
        <f t="shared" si="6"/>
        <v>50000</v>
      </c>
      <c r="P63" s="16">
        <f t="shared" si="1"/>
        <v>2646370131.4849997</v>
      </c>
      <c r="R63" s="2"/>
    </row>
    <row r="64" spans="1:18">
      <c r="A64" s="5">
        <v>57</v>
      </c>
      <c r="B64" s="1">
        <f>(22301/5)*1000</f>
        <v>4460200</v>
      </c>
      <c r="C64" s="4">
        <v>9.1809999999999999E-3</v>
      </c>
      <c r="D64" s="6">
        <v>88001</v>
      </c>
      <c r="E64" s="4">
        <v>23.93</v>
      </c>
      <c r="F64" s="4">
        <v>5.6119999999999998E-3</v>
      </c>
      <c r="G64" s="6">
        <v>92788</v>
      </c>
      <c r="H64" s="4">
        <v>27.13</v>
      </c>
      <c r="I64" s="3" t="s">
        <v>5</v>
      </c>
      <c r="J64" s="3">
        <f t="shared" si="2"/>
        <v>7.4999999999999997E-2</v>
      </c>
      <c r="K64" s="14">
        <f>CovidMortality_otherParameters!$B$7</f>
        <v>6.0000000000000001E-3</v>
      </c>
      <c r="L64" s="17">
        <f t="shared" si="3"/>
        <v>7.3965000000000002E-6</v>
      </c>
      <c r="M64" s="20">
        <f t="shared" si="4"/>
        <v>2040.0798692999999</v>
      </c>
      <c r="N64" s="15">
        <f t="shared" si="5"/>
        <v>51273.997569300001</v>
      </c>
      <c r="O64" s="10">
        <f t="shared" si="6"/>
        <v>50000</v>
      </c>
      <c r="P64" s="16">
        <f t="shared" si="1"/>
        <v>2563699878.4650002</v>
      </c>
      <c r="R64" s="2"/>
    </row>
    <row r="65" spans="1:18">
      <c r="A65" s="5">
        <v>58</v>
      </c>
      <c r="B65" s="1">
        <f>(22301/5)*1000</f>
        <v>4460200</v>
      </c>
      <c r="C65" s="4">
        <v>9.9159999999999995E-3</v>
      </c>
      <c r="D65" s="6">
        <v>87193</v>
      </c>
      <c r="E65" s="4">
        <v>23.15</v>
      </c>
      <c r="F65" s="4">
        <v>6.0000000000000001E-3</v>
      </c>
      <c r="G65" s="6">
        <v>92267</v>
      </c>
      <c r="H65" s="4">
        <v>26.28</v>
      </c>
      <c r="I65" s="3" t="s">
        <v>5</v>
      </c>
      <c r="J65" s="3">
        <f t="shared" si="2"/>
        <v>7.4999999999999997E-2</v>
      </c>
      <c r="K65" s="14">
        <f>CovidMortality_otherParameters!$B$7</f>
        <v>6.0000000000000001E-3</v>
      </c>
      <c r="L65" s="17">
        <f t="shared" si="3"/>
        <v>7.9580000000000007E-6</v>
      </c>
      <c r="M65" s="20">
        <f t="shared" si="4"/>
        <v>2042.5842716</v>
      </c>
      <c r="N65" s="15">
        <f t="shared" si="5"/>
        <v>49640.723621599995</v>
      </c>
      <c r="O65" s="10">
        <f t="shared" si="6"/>
        <v>50000</v>
      </c>
      <c r="P65" s="16">
        <f t="shared" si="1"/>
        <v>2482036181.0799999</v>
      </c>
      <c r="R65" s="2"/>
    </row>
    <row r="66" spans="1:18">
      <c r="A66" s="5">
        <v>59</v>
      </c>
      <c r="B66" s="1">
        <f>(22301/5)*1000</f>
        <v>4460200</v>
      </c>
      <c r="C66" s="4">
        <v>1.0683E-2</v>
      </c>
      <c r="D66" s="6">
        <v>86329</v>
      </c>
      <c r="E66" s="4">
        <v>22.37</v>
      </c>
      <c r="F66" s="4">
        <v>6.3969999999999999E-3</v>
      </c>
      <c r="G66" s="6">
        <v>91714</v>
      </c>
      <c r="H66" s="4">
        <v>25.44</v>
      </c>
      <c r="I66" s="3" t="s">
        <v>5</v>
      </c>
      <c r="J66" s="3">
        <f t="shared" si="2"/>
        <v>7.4999999999999997E-2</v>
      </c>
      <c r="K66" s="14">
        <f>CovidMortality_otherParameters!$B$7</f>
        <v>6.0000000000000001E-3</v>
      </c>
      <c r="L66" s="17">
        <f t="shared" si="3"/>
        <v>8.5399999999999996E-6</v>
      </c>
      <c r="M66" s="20">
        <f t="shared" si="4"/>
        <v>2045.180108</v>
      </c>
      <c r="N66" s="15">
        <f t="shared" si="5"/>
        <v>48017.576557999993</v>
      </c>
      <c r="O66" s="10">
        <f t="shared" si="6"/>
        <v>50000</v>
      </c>
      <c r="P66" s="16">
        <f t="shared" si="1"/>
        <v>2400878827.8999996</v>
      </c>
      <c r="R66" s="2"/>
    </row>
    <row r="67" spans="1:18">
      <c r="A67" s="5">
        <v>60</v>
      </c>
      <c r="B67" s="1">
        <f>(20919/5)*1000</f>
        <v>4183800</v>
      </c>
      <c r="C67" s="4">
        <v>1.1533E-2</v>
      </c>
      <c r="D67" s="6">
        <v>85407</v>
      </c>
      <c r="E67" s="4">
        <v>21.61</v>
      </c>
      <c r="F67" s="4">
        <v>6.8479999999999999E-3</v>
      </c>
      <c r="G67" s="6">
        <v>91127</v>
      </c>
      <c r="H67" s="4">
        <v>24.6</v>
      </c>
      <c r="I67" s="3" t="s">
        <v>4</v>
      </c>
      <c r="J67" s="3">
        <f t="shared" si="2"/>
        <v>7.4999999999999997E-2</v>
      </c>
      <c r="K67" s="14">
        <f>CovidMortality_otherParameters!$B$6</f>
        <v>2.1999999999999999E-2</v>
      </c>
      <c r="L67" s="17">
        <f t="shared" si="3"/>
        <v>9.1905000000000012E-6</v>
      </c>
      <c r="M67" s="20">
        <f t="shared" si="4"/>
        <v>6941.7212138999985</v>
      </c>
      <c r="N67" s="15">
        <f t="shared" si="5"/>
        <v>159538.50456389997</v>
      </c>
      <c r="O67" s="10">
        <f t="shared" si="6"/>
        <v>50000</v>
      </c>
      <c r="P67" s="16">
        <f t="shared" si="1"/>
        <v>7976925228.1949987</v>
      </c>
      <c r="R67" s="2"/>
    </row>
    <row r="68" spans="1:18">
      <c r="A68" s="5">
        <v>61</v>
      </c>
      <c r="B68" s="1">
        <f>(20919/5)*1000</f>
        <v>4183800</v>
      </c>
      <c r="C68" s="4">
        <v>1.2434000000000001E-2</v>
      </c>
      <c r="D68" s="6">
        <v>84422</v>
      </c>
      <c r="E68" s="4">
        <v>20.85</v>
      </c>
      <c r="F68" s="4">
        <v>7.358E-3</v>
      </c>
      <c r="G68" s="6">
        <v>90503</v>
      </c>
      <c r="H68" s="4">
        <v>23.76</v>
      </c>
      <c r="I68" s="3" t="s">
        <v>4</v>
      </c>
      <c r="J68" s="3">
        <f t="shared" si="2"/>
        <v>7.4999999999999997E-2</v>
      </c>
      <c r="K68" s="14">
        <f>CovidMortality_otherParameters!$B$6</f>
        <v>2.1999999999999999E-2</v>
      </c>
      <c r="L68" s="17">
        <f t="shared" si="3"/>
        <v>9.8959999999999998E-6</v>
      </c>
      <c r="M68" s="20">
        <f t="shared" si="4"/>
        <v>6944.6728847999984</v>
      </c>
      <c r="N68" s="15">
        <f t="shared" si="5"/>
        <v>154018.84023479995</v>
      </c>
      <c r="O68" s="10">
        <f t="shared" si="6"/>
        <v>50000</v>
      </c>
      <c r="P68" s="16">
        <f t="shared" si="1"/>
        <v>7700942011.7399979</v>
      </c>
      <c r="R68" s="2"/>
    </row>
    <row r="69" spans="1:18">
      <c r="A69" s="5">
        <v>62</v>
      </c>
      <c r="B69" s="1">
        <f>(20919/5)*1000</f>
        <v>4183800</v>
      </c>
      <c r="C69" s="4">
        <v>1.3302E-2</v>
      </c>
      <c r="D69" s="6">
        <v>83372</v>
      </c>
      <c r="E69" s="4">
        <v>20.11</v>
      </c>
      <c r="F69" s="4">
        <v>7.8930000000000007E-3</v>
      </c>
      <c r="G69" s="6">
        <v>89837</v>
      </c>
      <c r="H69" s="4">
        <v>22.94</v>
      </c>
      <c r="I69" s="3" t="s">
        <v>4</v>
      </c>
      <c r="J69" s="3">
        <f t="shared" si="2"/>
        <v>7.4999999999999997E-2</v>
      </c>
      <c r="K69" s="14">
        <f>CovidMortality_otherParameters!$B$6</f>
        <v>2.1999999999999999E-2</v>
      </c>
      <c r="L69" s="17">
        <f t="shared" si="3"/>
        <v>1.05975E-5</v>
      </c>
      <c r="M69" s="20">
        <f t="shared" si="4"/>
        <v>6947.6078204999985</v>
      </c>
      <c r="N69" s="15">
        <f t="shared" si="5"/>
        <v>148637.22457049994</v>
      </c>
      <c r="O69" s="10">
        <f t="shared" si="6"/>
        <v>50000</v>
      </c>
      <c r="P69" s="16">
        <f t="shared" si="1"/>
        <v>7431861228.5249968</v>
      </c>
      <c r="R69" s="2"/>
    </row>
    <row r="70" spans="1:18">
      <c r="A70" s="5">
        <v>63</v>
      </c>
      <c r="B70" s="1">
        <f>(20919/5)*1000</f>
        <v>4183800</v>
      </c>
      <c r="C70" s="4">
        <v>1.4109E-2</v>
      </c>
      <c r="D70" s="6">
        <v>82263</v>
      </c>
      <c r="E70" s="4">
        <v>19.37</v>
      </c>
      <c r="F70" s="4">
        <v>8.4530000000000004E-3</v>
      </c>
      <c r="G70" s="6">
        <v>89128</v>
      </c>
      <c r="H70" s="4">
        <v>22.12</v>
      </c>
      <c r="I70" s="3" t="s">
        <v>4</v>
      </c>
      <c r="J70" s="3">
        <f t="shared" si="2"/>
        <v>7.4999999999999997E-2</v>
      </c>
      <c r="K70" s="14">
        <f>CovidMortality_otherParameters!$B$6</f>
        <v>2.1999999999999999E-2</v>
      </c>
      <c r="L70" s="17">
        <f t="shared" si="3"/>
        <v>1.1280999999999999E-5</v>
      </c>
      <c r="M70" s="20">
        <f t="shared" si="4"/>
        <v>6950.4674477999988</v>
      </c>
      <c r="N70" s="15">
        <f t="shared" si="5"/>
        <v>143255.53359779998</v>
      </c>
      <c r="O70" s="10">
        <f t="shared" si="6"/>
        <v>50000</v>
      </c>
      <c r="P70" s="16">
        <f t="shared" si="1"/>
        <v>7162776679.8899994</v>
      </c>
      <c r="R70" s="2"/>
    </row>
    <row r="71" spans="1:18">
      <c r="A71" s="5">
        <v>64</v>
      </c>
      <c r="B71" s="1">
        <f>(20919/5)*1000</f>
        <v>4183800</v>
      </c>
      <c r="C71" s="4">
        <v>1.4912999999999999E-2</v>
      </c>
      <c r="D71" s="6">
        <v>81102</v>
      </c>
      <c r="E71" s="4">
        <v>18.649999999999999</v>
      </c>
      <c r="F71" s="4">
        <v>9.0629999999999999E-3</v>
      </c>
      <c r="G71" s="6">
        <v>88375</v>
      </c>
      <c r="H71" s="4">
        <v>21.3</v>
      </c>
      <c r="I71" s="3" t="s">
        <v>4</v>
      </c>
      <c r="J71" s="3">
        <f t="shared" si="2"/>
        <v>7.4999999999999997E-2</v>
      </c>
      <c r="K71" s="14">
        <f>CovidMortality_otherParameters!$B$6</f>
        <v>2.1999999999999999E-2</v>
      </c>
      <c r="L71" s="17">
        <f t="shared" si="3"/>
        <v>1.1987999999999999E-5</v>
      </c>
      <c r="M71" s="20">
        <f t="shared" si="4"/>
        <v>6953.4253943999984</v>
      </c>
      <c r="N71" s="15">
        <f t="shared" si="5"/>
        <v>137942.97364439999</v>
      </c>
      <c r="O71" s="10">
        <f t="shared" si="6"/>
        <v>50000</v>
      </c>
      <c r="P71" s="16">
        <f t="shared" ref="P71:P91" si="7">N71*O71</f>
        <v>6897148682.2199993</v>
      </c>
      <c r="R71" s="2"/>
    </row>
    <row r="72" spans="1:18">
      <c r="A72" s="5">
        <v>65</v>
      </c>
      <c r="B72" s="1">
        <f>(17902/5)*1000</f>
        <v>3580400</v>
      </c>
      <c r="C72" s="4">
        <v>1.5807999999999999E-2</v>
      </c>
      <c r="D72" s="6">
        <v>79893</v>
      </c>
      <c r="E72" s="4">
        <v>17.920000000000002</v>
      </c>
      <c r="F72" s="4">
        <v>9.7610000000000006E-3</v>
      </c>
      <c r="G72" s="6">
        <v>87574</v>
      </c>
      <c r="H72" s="4">
        <v>20.49</v>
      </c>
      <c r="I72" s="3" t="s">
        <v>4</v>
      </c>
      <c r="J72" s="3">
        <f t="shared" ref="J72:J91" si="8">$J$6</f>
        <v>7.4999999999999997E-2</v>
      </c>
      <c r="K72" s="14">
        <f>CovidMortality_otherParameters!$B$6</f>
        <v>2.1999999999999999E-2</v>
      </c>
      <c r="L72" s="17">
        <f t="shared" ref="L72:L91" si="9">((C72+F72)/2)*$L$6</f>
        <v>1.2784500000000001E-5</v>
      </c>
      <c r="M72" s="20">
        <f t="shared" ref="M72:M91" si="10">B72*(J72*K72)+B72*L72</f>
        <v>5953.4336237999987</v>
      </c>
      <c r="N72" s="15">
        <f t="shared" ref="N72:N91" si="11">B72*(J72*K72)*((E72+H72)/2)+B72*L72</f>
        <v>113502.38392379998</v>
      </c>
      <c r="O72" s="10">
        <f t="shared" ref="O72:O91" si="12">$O$4</f>
        <v>50000</v>
      </c>
      <c r="P72" s="16">
        <f t="shared" si="7"/>
        <v>5675119196.1899986</v>
      </c>
      <c r="R72" s="2"/>
    </row>
    <row r="73" spans="1:18">
      <c r="A73" s="5">
        <v>66</v>
      </c>
      <c r="B73" s="1">
        <f>(17902/5)*1000</f>
        <v>3580400</v>
      </c>
      <c r="C73" s="4">
        <v>1.6868000000000001E-2</v>
      </c>
      <c r="D73" s="6">
        <v>78630</v>
      </c>
      <c r="E73" s="4">
        <v>17.2</v>
      </c>
      <c r="F73" s="4">
        <v>1.0581E-2</v>
      </c>
      <c r="G73" s="6">
        <v>86719</v>
      </c>
      <c r="H73" s="4">
        <v>19.690000000000001</v>
      </c>
      <c r="I73" s="3" t="s">
        <v>4</v>
      </c>
      <c r="J73" s="3">
        <f t="shared" si="8"/>
        <v>7.4999999999999997E-2</v>
      </c>
      <c r="K73" s="14">
        <f>CovidMortality_otherParameters!$B$6</f>
        <v>2.1999999999999999E-2</v>
      </c>
      <c r="L73" s="17">
        <f t="shared" si="9"/>
        <v>1.37245E-5</v>
      </c>
      <c r="M73" s="20">
        <f t="shared" si="10"/>
        <v>5956.7991997999989</v>
      </c>
      <c r="N73" s="15">
        <f t="shared" si="11"/>
        <v>109015.92789979998</v>
      </c>
      <c r="O73" s="10">
        <f t="shared" si="12"/>
        <v>50000</v>
      </c>
      <c r="P73" s="16">
        <f t="shared" si="7"/>
        <v>5450796394.9899988</v>
      </c>
      <c r="R73" s="2"/>
    </row>
    <row r="74" spans="1:18">
      <c r="A74" s="5">
        <v>67</v>
      </c>
      <c r="B74" s="1">
        <f>(17902/5)*1000</f>
        <v>3580400</v>
      </c>
      <c r="C74" s="4">
        <v>1.8100999999999999E-2</v>
      </c>
      <c r="D74" s="6">
        <v>77303</v>
      </c>
      <c r="E74" s="4">
        <v>16.489999999999998</v>
      </c>
      <c r="F74" s="4">
        <v>1.1535E-2</v>
      </c>
      <c r="G74" s="6">
        <v>85801</v>
      </c>
      <c r="H74" s="4">
        <v>18.89</v>
      </c>
      <c r="I74" s="3" t="s">
        <v>4</v>
      </c>
      <c r="J74" s="3">
        <f t="shared" si="8"/>
        <v>7.4999999999999997E-2</v>
      </c>
      <c r="K74" s="14">
        <f>CovidMortality_otherParameters!$B$6</f>
        <v>2.1999999999999999E-2</v>
      </c>
      <c r="L74" s="17">
        <f t="shared" si="9"/>
        <v>1.4817999999999999E-5</v>
      </c>
      <c r="M74" s="20">
        <f t="shared" si="10"/>
        <v>5960.7143671999993</v>
      </c>
      <c r="N74" s="15">
        <f t="shared" si="11"/>
        <v>104559.55976719997</v>
      </c>
      <c r="O74" s="10">
        <f t="shared" si="12"/>
        <v>50000</v>
      </c>
      <c r="P74" s="16">
        <f t="shared" si="7"/>
        <v>5227977988.3599987</v>
      </c>
      <c r="R74" s="2"/>
    </row>
    <row r="75" spans="1:18">
      <c r="A75" s="5">
        <v>68</v>
      </c>
      <c r="B75" s="1">
        <f>(17902/5)*1000</f>
        <v>3580400</v>
      </c>
      <c r="C75" s="4">
        <v>1.9543999999999999E-2</v>
      </c>
      <c r="D75" s="6">
        <v>75904</v>
      </c>
      <c r="E75" s="4">
        <v>15.78</v>
      </c>
      <c r="F75" s="4">
        <v>1.2645999999999999E-2</v>
      </c>
      <c r="G75" s="6">
        <v>84811</v>
      </c>
      <c r="H75" s="4">
        <v>18.11</v>
      </c>
      <c r="I75" s="3" t="s">
        <v>4</v>
      </c>
      <c r="J75" s="3">
        <f t="shared" si="8"/>
        <v>7.4999999999999997E-2</v>
      </c>
      <c r="K75" s="14">
        <f>CovidMortality_otherParameters!$B$6</f>
        <v>2.1999999999999999E-2</v>
      </c>
      <c r="L75" s="17">
        <f t="shared" si="9"/>
        <v>1.6094999999999998E-5</v>
      </c>
      <c r="M75" s="20">
        <f t="shared" si="10"/>
        <v>5965.2865379999994</v>
      </c>
      <c r="N75" s="15">
        <f t="shared" si="11"/>
        <v>100162.92523799998</v>
      </c>
      <c r="O75" s="10">
        <f t="shared" si="12"/>
        <v>50000</v>
      </c>
      <c r="P75" s="16">
        <f t="shared" si="7"/>
        <v>5008146261.8999987</v>
      </c>
      <c r="R75" s="2"/>
    </row>
    <row r="76" spans="1:18">
      <c r="A76" s="5">
        <v>69</v>
      </c>
      <c r="B76" s="1">
        <f>(17902/5)*1000</f>
        <v>3580400</v>
      </c>
      <c r="C76" s="4">
        <v>2.1205999999999999E-2</v>
      </c>
      <c r="D76" s="6">
        <v>74421</v>
      </c>
      <c r="E76" s="4">
        <v>15.09</v>
      </c>
      <c r="F76" s="4">
        <v>1.3919000000000001E-2</v>
      </c>
      <c r="G76" s="6">
        <v>83739</v>
      </c>
      <c r="H76" s="4">
        <v>17.329999999999998</v>
      </c>
      <c r="I76" s="3" t="s">
        <v>4</v>
      </c>
      <c r="J76" s="3">
        <f t="shared" si="8"/>
        <v>7.4999999999999997E-2</v>
      </c>
      <c r="K76" s="14">
        <f>CovidMortality_otherParameters!$B$6</f>
        <v>2.1999999999999999E-2</v>
      </c>
      <c r="L76" s="17">
        <f t="shared" si="9"/>
        <v>1.7562500000000003E-5</v>
      </c>
      <c r="M76" s="20">
        <f t="shared" si="10"/>
        <v>5970.5407749999986</v>
      </c>
      <c r="N76" s="15">
        <f t="shared" si="11"/>
        <v>95826.049374999988</v>
      </c>
      <c r="O76" s="10">
        <f t="shared" si="12"/>
        <v>50000</v>
      </c>
      <c r="P76" s="16">
        <f t="shared" si="7"/>
        <v>4791302468.749999</v>
      </c>
      <c r="R76" s="2"/>
    </row>
    <row r="77" spans="1:18">
      <c r="A77" s="5">
        <v>70</v>
      </c>
      <c r="B77" s="1">
        <f>(14393/5)*1000</f>
        <v>2878600</v>
      </c>
      <c r="C77" s="4">
        <v>2.3122E-2</v>
      </c>
      <c r="D77" s="6">
        <v>72843</v>
      </c>
      <c r="E77" s="4">
        <v>14.4</v>
      </c>
      <c r="F77" s="4">
        <v>1.5413E-2</v>
      </c>
      <c r="G77" s="6">
        <v>82573</v>
      </c>
      <c r="H77" s="4">
        <v>16.57</v>
      </c>
      <c r="I77" s="3" t="s">
        <v>3</v>
      </c>
      <c r="J77" s="3">
        <f t="shared" si="8"/>
        <v>7.4999999999999997E-2</v>
      </c>
      <c r="K77" s="14">
        <f>CovidMortality_otherParameters!$B$5</f>
        <v>5.0999999999999997E-2</v>
      </c>
      <c r="L77" s="17">
        <f t="shared" si="9"/>
        <v>1.9267500000000001E-5</v>
      </c>
      <c r="M77" s="20">
        <f t="shared" si="10"/>
        <v>11066.108425499999</v>
      </c>
      <c r="N77" s="15">
        <f t="shared" si="11"/>
        <v>170555.30125049996</v>
      </c>
      <c r="O77" s="10">
        <f t="shared" si="12"/>
        <v>50000</v>
      </c>
      <c r="P77" s="16">
        <f t="shared" si="7"/>
        <v>8527765062.5249987</v>
      </c>
      <c r="R77" s="2"/>
    </row>
    <row r="78" spans="1:18">
      <c r="A78" s="5">
        <v>71</v>
      </c>
      <c r="B78" s="1">
        <f>(14393/5)*1000</f>
        <v>2878600</v>
      </c>
      <c r="C78" s="4">
        <v>2.5264999999999999E-2</v>
      </c>
      <c r="D78" s="6">
        <v>71158</v>
      </c>
      <c r="E78" s="4">
        <v>13.73</v>
      </c>
      <c r="F78" s="4">
        <v>1.7089E-2</v>
      </c>
      <c r="G78" s="6">
        <v>81301</v>
      </c>
      <c r="H78" s="4">
        <v>15.82</v>
      </c>
      <c r="I78" s="3" t="s">
        <v>3</v>
      </c>
      <c r="J78" s="3">
        <f t="shared" si="8"/>
        <v>7.4999999999999997E-2</v>
      </c>
      <c r="K78" s="14">
        <f>CovidMortality_otherParameters!$B$5</f>
        <v>5.0999999999999997E-2</v>
      </c>
      <c r="L78" s="17">
        <f t="shared" si="9"/>
        <v>2.1177000000000001E-5</v>
      </c>
      <c r="M78" s="20">
        <f t="shared" si="10"/>
        <v>11071.605112199999</v>
      </c>
      <c r="N78" s="15">
        <f t="shared" si="11"/>
        <v>162743.23998719998</v>
      </c>
      <c r="O78" s="10">
        <f t="shared" si="12"/>
        <v>50000</v>
      </c>
      <c r="P78" s="16">
        <f t="shared" si="7"/>
        <v>8137161999.3599987</v>
      </c>
      <c r="R78" s="2"/>
    </row>
    <row r="79" spans="1:18">
      <c r="A79" s="5">
        <v>72</v>
      </c>
      <c r="B79" s="1">
        <f>(14393/5)*1000</f>
        <v>2878600</v>
      </c>
      <c r="C79" s="4">
        <v>2.7584999999999998E-2</v>
      </c>
      <c r="D79" s="6">
        <v>69360</v>
      </c>
      <c r="E79" s="4">
        <v>13.07</v>
      </c>
      <c r="F79" s="4">
        <v>1.8860999999999999E-2</v>
      </c>
      <c r="G79" s="6">
        <v>79911</v>
      </c>
      <c r="H79" s="4">
        <v>15.09</v>
      </c>
      <c r="I79" s="3" t="s">
        <v>3</v>
      </c>
      <c r="J79" s="3">
        <f t="shared" si="8"/>
        <v>7.4999999999999997E-2</v>
      </c>
      <c r="K79" s="14">
        <f>CovidMortality_otherParameters!$B$5</f>
        <v>5.0999999999999997E-2</v>
      </c>
      <c r="L79" s="17">
        <f t="shared" si="9"/>
        <v>2.3223000000000001E-5</v>
      </c>
      <c r="M79" s="20">
        <f t="shared" si="10"/>
        <v>11077.494727799998</v>
      </c>
      <c r="N79" s="15">
        <f t="shared" si="11"/>
        <v>155096.73132779999</v>
      </c>
      <c r="O79" s="10">
        <f t="shared" si="12"/>
        <v>50000</v>
      </c>
      <c r="P79" s="16">
        <f t="shared" si="7"/>
        <v>7754836566.3899994</v>
      </c>
      <c r="R79" s="2"/>
    </row>
    <row r="80" spans="1:18">
      <c r="A80" s="5">
        <v>73</v>
      </c>
      <c r="B80" s="1">
        <f>(14393/5)*1000</f>
        <v>2878600</v>
      </c>
      <c r="C80" s="4">
        <v>3.007E-2</v>
      </c>
      <c r="D80" s="6">
        <v>67447</v>
      </c>
      <c r="E80" s="4">
        <v>12.43</v>
      </c>
      <c r="F80" s="4">
        <v>2.0705000000000001E-2</v>
      </c>
      <c r="G80" s="6">
        <v>78404</v>
      </c>
      <c r="H80" s="4">
        <v>14.37</v>
      </c>
      <c r="I80" s="3" t="s">
        <v>3</v>
      </c>
      <c r="J80" s="3">
        <f t="shared" si="8"/>
        <v>7.4999999999999997E-2</v>
      </c>
      <c r="K80" s="14">
        <f>CovidMortality_otherParameters!$B$5</f>
        <v>5.0999999999999997E-2</v>
      </c>
      <c r="L80" s="17">
        <f t="shared" si="9"/>
        <v>2.53875E-5</v>
      </c>
      <c r="M80" s="20">
        <f t="shared" si="10"/>
        <v>11083.725457499999</v>
      </c>
      <c r="N80" s="15">
        <f t="shared" si="11"/>
        <v>147615.72345749996</v>
      </c>
      <c r="O80" s="10">
        <f t="shared" si="12"/>
        <v>50000</v>
      </c>
      <c r="P80" s="16">
        <f t="shared" si="7"/>
        <v>7380786172.8749981</v>
      </c>
      <c r="R80" s="2"/>
    </row>
    <row r="81" spans="1:18">
      <c r="A81" s="5">
        <v>74</v>
      </c>
      <c r="B81" s="1">
        <f>(14393/5)*1000</f>
        <v>2878600</v>
      </c>
      <c r="C81" s="4">
        <v>3.2793999999999997E-2</v>
      </c>
      <c r="D81" s="6">
        <v>65419</v>
      </c>
      <c r="E81" s="4">
        <v>11.8</v>
      </c>
      <c r="F81" s="4">
        <v>2.2703000000000001E-2</v>
      </c>
      <c r="G81" s="6">
        <v>76781</v>
      </c>
      <c r="H81" s="4">
        <v>13.66</v>
      </c>
      <c r="I81" s="3" t="s">
        <v>3</v>
      </c>
      <c r="J81" s="3">
        <f t="shared" si="8"/>
        <v>7.4999999999999997E-2</v>
      </c>
      <c r="K81" s="14">
        <f>CovidMortality_otherParameters!$B$5</f>
        <v>5.0999999999999997E-2</v>
      </c>
      <c r="L81" s="17">
        <f t="shared" si="9"/>
        <v>2.77485E-5</v>
      </c>
      <c r="M81" s="20">
        <f t="shared" si="10"/>
        <v>11090.521832099999</v>
      </c>
      <c r="N81" s="15">
        <f t="shared" si="11"/>
        <v>140245.3876821</v>
      </c>
      <c r="O81" s="10">
        <f t="shared" si="12"/>
        <v>50000</v>
      </c>
      <c r="P81" s="16">
        <f t="shared" si="7"/>
        <v>7012269384.1050005</v>
      </c>
      <c r="R81" s="2"/>
    </row>
    <row r="82" spans="1:18">
      <c r="A82" s="5">
        <v>75</v>
      </c>
      <c r="B82" s="2">
        <f t="shared" ref="B82:B91" si="13">B81*(1-C82)</f>
        <v>2775076.9081999999</v>
      </c>
      <c r="C82" s="4">
        <v>3.5963000000000002E-2</v>
      </c>
      <c r="D82" s="6">
        <v>63274</v>
      </c>
      <c r="E82" s="4">
        <v>11.18</v>
      </c>
      <c r="F82" s="4">
        <v>2.5035000000000002E-2</v>
      </c>
      <c r="G82" s="6">
        <v>75038</v>
      </c>
      <c r="H82" s="4">
        <v>12.97</v>
      </c>
      <c r="I82" s="3" t="s">
        <v>3</v>
      </c>
      <c r="J82" s="3">
        <f t="shared" si="8"/>
        <v>7.4999999999999997E-2</v>
      </c>
      <c r="K82" s="14">
        <f>CovidMortality_otherParameters!$B$5</f>
        <v>5.0999999999999997E-2</v>
      </c>
      <c r="L82" s="17">
        <f t="shared" si="9"/>
        <v>3.0499000000000004E-5</v>
      </c>
      <c r="M82" s="20">
        <f t="shared" si="10"/>
        <v>10699.306244488191</v>
      </c>
      <c r="N82" s="15">
        <f t="shared" si="11"/>
        <v>128256.76734504304</v>
      </c>
      <c r="O82" s="10">
        <f t="shared" si="12"/>
        <v>50000</v>
      </c>
      <c r="P82" s="16">
        <f t="shared" si="7"/>
        <v>6412838367.2521524</v>
      </c>
      <c r="R82" s="2"/>
    </row>
    <row r="83" spans="1:18">
      <c r="A83" s="5">
        <v>76</v>
      </c>
      <c r="B83" s="2">
        <f t="shared" si="13"/>
        <v>2665217.1635581786</v>
      </c>
      <c r="C83" s="4">
        <v>3.9587999999999998E-2</v>
      </c>
      <c r="D83" s="6">
        <v>60998</v>
      </c>
      <c r="E83" s="4">
        <v>10.58</v>
      </c>
      <c r="F83" s="4">
        <v>2.7765999999999999E-2</v>
      </c>
      <c r="G83" s="6">
        <v>73159</v>
      </c>
      <c r="H83" s="4">
        <v>12.29</v>
      </c>
      <c r="I83" s="3" t="s">
        <v>3</v>
      </c>
      <c r="J83" s="3">
        <f t="shared" si="8"/>
        <v>7.4999999999999997E-2</v>
      </c>
      <c r="K83" s="14">
        <f>CovidMortality_otherParameters!$B$5</f>
        <v>5.0999999999999997E-2</v>
      </c>
      <c r="L83" s="17">
        <f t="shared" si="9"/>
        <v>3.3676999999999996E-5</v>
      </c>
      <c r="M83" s="20">
        <f t="shared" si="10"/>
        <v>10284.21216902718</v>
      </c>
      <c r="N83" s="15">
        <f t="shared" si="11"/>
        <v>116663.35688314284</v>
      </c>
      <c r="O83" s="10">
        <f t="shared" si="12"/>
        <v>50000</v>
      </c>
      <c r="P83" s="16">
        <f t="shared" si="7"/>
        <v>5833167844.1571417</v>
      </c>
      <c r="R83" s="2"/>
    </row>
    <row r="84" spans="1:18">
      <c r="A84" s="5">
        <v>77</v>
      </c>
      <c r="B84" s="2">
        <f t="shared" si="13"/>
        <v>2549250.8995545986</v>
      </c>
      <c r="C84" s="4">
        <v>4.3511000000000001E-2</v>
      </c>
      <c r="D84" s="6">
        <v>58583</v>
      </c>
      <c r="E84" s="4">
        <v>10</v>
      </c>
      <c r="F84" s="4">
        <v>3.0821999999999999E-2</v>
      </c>
      <c r="G84" s="6">
        <v>71128</v>
      </c>
      <c r="H84" s="4">
        <v>11.62</v>
      </c>
      <c r="I84" s="3" t="s">
        <v>3</v>
      </c>
      <c r="J84" s="3">
        <f t="shared" si="8"/>
        <v>7.4999999999999997E-2</v>
      </c>
      <c r="K84" s="14">
        <f>CovidMortality_otherParameters!$B$5</f>
        <v>5.0999999999999997E-2</v>
      </c>
      <c r="L84" s="17">
        <f t="shared" si="9"/>
        <v>3.7166499999999997E-5</v>
      </c>
      <c r="M84" s="20">
        <f t="shared" si="10"/>
        <v>9845.6314243546331</v>
      </c>
      <c r="N84" s="15">
        <f t="shared" si="11"/>
        <v>105501.81024106669</v>
      </c>
      <c r="O84" s="10">
        <f t="shared" si="12"/>
        <v>50000</v>
      </c>
      <c r="P84" s="16">
        <f t="shared" si="7"/>
        <v>5275090512.0533342</v>
      </c>
      <c r="R84" s="2"/>
    </row>
    <row r="85" spans="1:18">
      <c r="A85" s="5">
        <v>78</v>
      </c>
      <c r="B85" s="2">
        <f t="shared" si="13"/>
        <v>2427600.6466278532</v>
      </c>
      <c r="C85" s="4">
        <v>4.7719999999999999E-2</v>
      </c>
      <c r="D85" s="6">
        <v>56034</v>
      </c>
      <c r="E85" s="4">
        <v>9.43</v>
      </c>
      <c r="F85" s="4">
        <v>3.4227E-2</v>
      </c>
      <c r="G85" s="6">
        <v>68936</v>
      </c>
      <c r="H85" s="4">
        <v>10.98</v>
      </c>
      <c r="I85" s="3" t="s">
        <v>3</v>
      </c>
      <c r="J85" s="3">
        <f t="shared" si="8"/>
        <v>7.4999999999999997E-2</v>
      </c>
      <c r="K85" s="14">
        <f>CovidMortality_otherParameters!$B$5</f>
        <v>5.0999999999999997E-2</v>
      </c>
      <c r="L85" s="17">
        <f t="shared" si="9"/>
        <v>4.0973499999999997E-5</v>
      </c>
      <c r="M85" s="20">
        <f t="shared" si="10"/>
        <v>9385.0397684461423</v>
      </c>
      <c r="N85" s="15">
        <f t="shared" si="11"/>
        <v>94858.73438564704</v>
      </c>
      <c r="O85" s="10">
        <f t="shared" si="12"/>
        <v>50000</v>
      </c>
      <c r="P85" s="16">
        <f t="shared" si="7"/>
        <v>4742936719.2823524</v>
      </c>
      <c r="R85" s="2"/>
    </row>
    <row r="86" spans="1:18">
      <c r="A86" s="5">
        <v>79</v>
      </c>
      <c r="B86" s="2">
        <f t="shared" si="13"/>
        <v>2300496.3319717119</v>
      </c>
      <c r="C86" s="4">
        <v>5.2358000000000002E-2</v>
      </c>
      <c r="D86" s="6">
        <v>53360</v>
      </c>
      <c r="E86" s="4">
        <v>8.8800000000000008</v>
      </c>
      <c r="F86" s="4">
        <v>3.8061999999999999E-2</v>
      </c>
      <c r="G86" s="6">
        <v>66576</v>
      </c>
      <c r="H86" s="4">
        <v>10.35</v>
      </c>
      <c r="I86" s="3" t="s">
        <v>3</v>
      </c>
      <c r="J86" s="3">
        <f t="shared" si="8"/>
        <v>7.4999999999999997E-2</v>
      </c>
      <c r="K86" s="14">
        <f>CovidMortality_otherParameters!$B$5</f>
        <v>5.0999999999999997E-2</v>
      </c>
      <c r="L86" s="17">
        <f t="shared" si="9"/>
        <v>4.5210000000000003E-5</v>
      </c>
      <c r="M86" s="20">
        <f t="shared" si="10"/>
        <v>8903.4039089602375</v>
      </c>
      <c r="N86" s="15">
        <f t="shared" si="11"/>
        <v>84710.221726216565</v>
      </c>
      <c r="O86" s="10">
        <f t="shared" si="12"/>
        <v>50000</v>
      </c>
      <c r="P86" s="16">
        <f t="shared" si="7"/>
        <v>4235511086.3108282</v>
      </c>
      <c r="R86" s="2"/>
    </row>
    <row r="87" spans="1:18">
      <c r="A87" s="5">
        <v>80</v>
      </c>
      <c r="B87" s="2">
        <f t="shared" si="13"/>
        <v>2167730.0876609604</v>
      </c>
      <c r="C87" s="4">
        <v>5.7711999999999999E-2</v>
      </c>
      <c r="D87" s="6">
        <v>50567</v>
      </c>
      <c r="E87" s="4">
        <v>8.34</v>
      </c>
      <c r="F87" s="4">
        <v>4.2539E-2</v>
      </c>
      <c r="G87" s="6">
        <v>64042</v>
      </c>
      <c r="H87" s="4">
        <v>9.74</v>
      </c>
      <c r="I87" s="3" t="s">
        <v>1</v>
      </c>
      <c r="J87" s="3">
        <f t="shared" si="8"/>
        <v>7.4999999999999997E-2</v>
      </c>
      <c r="K87" s="14">
        <f>CovidMortality_otherParameters!$B$4</f>
        <v>9.2999999999999999E-2</v>
      </c>
      <c r="L87" s="17">
        <f t="shared" si="9"/>
        <v>5.0125500000000007E-5</v>
      </c>
      <c r="M87" s="20">
        <f t="shared" si="10"/>
        <v>15228.575915944246</v>
      </c>
      <c r="N87" s="15">
        <f t="shared" si="11"/>
        <v>136792.71150188323</v>
      </c>
      <c r="O87" s="10">
        <f t="shared" si="12"/>
        <v>50000</v>
      </c>
      <c r="P87" s="16">
        <f t="shared" si="7"/>
        <v>6839635575.094161</v>
      </c>
      <c r="R87" s="2"/>
    </row>
    <row r="88" spans="1:18">
      <c r="A88" s="5">
        <v>81</v>
      </c>
      <c r="B88" s="2">
        <f t="shared" si="13"/>
        <v>2029242.4832806522</v>
      </c>
      <c r="C88" s="4">
        <v>6.3885999999999998E-2</v>
      </c>
      <c r="D88" s="6">
        <v>47648</v>
      </c>
      <c r="E88" s="4">
        <v>7.82</v>
      </c>
      <c r="F88" s="4">
        <v>4.7662999999999997E-2</v>
      </c>
      <c r="G88" s="6">
        <v>61318</v>
      </c>
      <c r="H88" s="4">
        <v>9.15</v>
      </c>
      <c r="I88" s="3" t="s">
        <v>1</v>
      </c>
      <c r="J88" s="3">
        <f t="shared" si="8"/>
        <v>7.4999999999999997E-2</v>
      </c>
      <c r="K88" s="14">
        <f>CovidMortality_otherParameters!$B$4</f>
        <v>9.2999999999999999E-2</v>
      </c>
      <c r="L88" s="17">
        <f t="shared" si="9"/>
        <v>5.5774499999999999E-5</v>
      </c>
      <c r="M88" s="20">
        <f t="shared" si="10"/>
        <v>14267.146305766284</v>
      </c>
      <c r="N88" s="15">
        <f t="shared" si="11"/>
        <v>120209.58421757215</v>
      </c>
      <c r="O88" s="10">
        <f t="shared" si="12"/>
        <v>50000</v>
      </c>
      <c r="P88" s="16">
        <f t="shared" si="7"/>
        <v>6010479210.8786077</v>
      </c>
      <c r="R88" s="2"/>
    </row>
    <row r="89" spans="1:18">
      <c r="A89" s="5">
        <v>82</v>
      </c>
      <c r="B89" s="2">
        <f t="shared" si="13"/>
        <v>1885608.6418290811</v>
      </c>
      <c r="C89" s="4">
        <v>7.0781999999999998E-2</v>
      </c>
      <c r="D89" s="6">
        <v>44604</v>
      </c>
      <c r="E89" s="4">
        <v>7.32</v>
      </c>
      <c r="F89" s="4">
        <v>5.3277999999999999E-2</v>
      </c>
      <c r="G89" s="6">
        <v>58395</v>
      </c>
      <c r="H89" s="4">
        <v>8.58</v>
      </c>
      <c r="I89" s="3" t="s">
        <v>1</v>
      </c>
      <c r="J89" s="3">
        <f t="shared" si="8"/>
        <v>7.4999999999999997E-2</v>
      </c>
      <c r="K89" s="14">
        <f>CovidMortality_otherParameters!$B$4</f>
        <v>9.2999999999999999E-2</v>
      </c>
      <c r="L89" s="17">
        <f t="shared" si="9"/>
        <v>6.2030000000000001E-5</v>
      </c>
      <c r="M89" s="20">
        <f t="shared" si="10"/>
        <v>13269.084580810497</v>
      </c>
      <c r="N89" s="15">
        <f t="shared" si="11"/>
        <v>104676.32050427748</v>
      </c>
      <c r="O89" s="10">
        <f t="shared" si="12"/>
        <v>50000</v>
      </c>
      <c r="P89" s="16">
        <f t="shared" si="7"/>
        <v>5233816025.2138739</v>
      </c>
      <c r="R89" s="2"/>
    </row>
    <row r="90" spans="1:18">
      <c r="A90" s="5">
        <v>83</v>
      </c>
      <c r="B90" s="2">
        <f t="shared" si="13"/>
        <v>1737697.7287467243</v>
      </c>
      <c r="C90" s="4">
        <v>7.8441999999999998E-2</v>
      </c>
      <c r="D90" s="6">
        <v>41447</v>
      </c>
      <c r="E90" s="4">
        <v>6.84</v>
      </c>
      <c r="F90" s="4">
        <v>5.9378E-2</v>
      </c>
      <c r="G90" s="6">
        <v>55284</v>
      </c>
      <c r="H90" s="4">
        <v>8.0399999999999991</v>
      </c>
      <c r="I90" s="3" t="s">
        <v>1</v>
      </c>
      <c r="J90" s="3">
        <f t="shared" si="8"/>
        <v>7.4999999999999997E-2</v>
      </c>
      <c r="K90" s="14">
        <f>CovidMortality_otherParameters!$B$4</f>
        <v>9.2999999999999999E-2</v>
      </c>
      <c r="L90" s="17">
        <f t="shared" si="9"/>
        <v>6.8910000000000003E-5</v>
      </c>
      <c r="M90" s="20">
        <f t="shared" si="10"/>
        <v>12240.186408496338</v>
      </c>
      <c r="N90" s="15">
        <f t="shared" si="11"/>
        <v>90295.830686070447</v>
      </c>
      <c r="O90" s="10">
        <f t="shared" si="12"/>
        <v>50000</v>
      </c>
      <c r="P90" s="16">
        <f t="shared" si="7"/>
        <v>4514791534.3035221</v>
      </c>
      <c r="R90" s="2"/>
    </row>
    <row r="91" spans="1:18">
      <c r="A91" s="7" t="s">
        <v>2</v>
      </c>
      <c r="B91" s="2">
        <f t="shared" si="13"/>
        <v>1586523.2394389457</v>
      </c>
      <c r="C91" s="4">
        <v>8.6997000000000005E-2</v>
      </c>
      <c r="D91" s="6">
        <v>38196</v>
      </c>
      <c r="E91" s="4">
        <v>6.38</v>
      </c>
      <c r="F91" s="4">
        <v>6.6131999999999996E-2</v>
      </c>
      <c r="G91" s="6">
        <v>52001</v>
      </c>
      <c r="H91" s="4">
        <v>7.51</v>
      </c>
      <c r="I91" s="3" t="s">
        <v>1</v>
      </c>
      <c r="J91" s="3">
        <f t="shared" si="8"/>
        <v>7.4999999999999997E-2</v>
      </c>
      <c r="K91" s="14">
        <f>CovidMortality_otherParameters!$B$4</f>
        <v>9.2999999999999999E-2</v>
      </c>
      <c r="L91" s="17">
        <f t="shared" si="9"/>
        <v>7.6564500000000015E-5</v>
      </c>
      <c r="M91" s="20">
        <f t="shared" si="10"/>
        <v>11187.470953652668</v>
      </c>
      <c r="N91" s="15">
        <f t="shared" si="11"/>
        <v>76974.83854644277</v>
      </c>
      <c r="O91" s="10">
        <f t="shared" si="12"/>
        <v>50000</v>
      </c>
      <c r="P91" s="19">
        <f t="shared" si="7"/>
        <v>3848741927.3221383</v>
      </c>
      <c r="R91" s="2"/>
    </row>
    <row r="92" spans="1:18">
      <c r="A92" s="5"/>
      <c r="B92" s="2"/>
      <c r="C92" s="4"/>
      <c r="D92" s="6"/>
      <c r="E92" s="4"/>
      <c r="F92" s="4"/>
      <c r="G92" s="6"/>
      <c r="H92" s="4"/>
      <c r="I92" s="3"/>
      <c r="J92" s="3"/>
      <c r="K92" s="37" t="s">
        <v>124</v>
      </c>
      <c r="L92" s="37"/>
      <c r="M92" s="20">
        <f>SUM(M7:M91)</f>
        <v>264042.81031747977</v>
      </c>
      <c r="O92" s="18" t="s">
        <v>97</v>
      </c>
      <c r="P92" s="2">
        <f>SUM(P7:P91)</f>
        <v>200749267664.96976</v>
      </c>
    </row>
    <row r="93" spans="1:18">
      <c r="A93" s="5"/>
      <c r="B93" s="2"/>
      <c r="C93" s="4"/>
      <c r="D93" s="6"/>
      <c r="E93" s="4"/>
      <c r="F93" s="4"/>
      <c r="G93" s="6"/>
      <c r="H93" s="4"/>
      <c r="I93" s="3"/>
      <c r="J93" s="3"/>
      <c r="L93"/>
      <c r="O93" s="18" t="s">
        <v>38</v>
      </c>
      <c r="P93" s="16">
        <f>CovidMortality_otherParameters!C30*1000000000000</f>
        <v>1000000000000</v>
      </c>
    </row>
    <row r="94" spans="1:18">
      <c r="A94" s="5"/>
      <c r="B94" s="2"/>
      <c r="C94" s="4"/>
      <c r="D94" s="6"/>
      <c r="E94" s="4"/>
      <c r="F94" s="4"/>
      <c r="G94" s="6"/>
      <c r="H94" s="4"/>
      <c r="I94" s="3"/>
      <c r="L94" s="16">
        <f>2200000*(64/460)</f>
        <v>306086.95652173914</v>
      </c>
      <c r="O94" t="s">
        <v>36</v>
      </c>
      <c r="P94" s="2">
        <f>SUM(P92:P93)</f>
        <v>1200749267664.9697</v>
      </c>
    </row>
    <row r="95" spans="1:18" ht="43.2">
      <c r="A95" s="5"/>
      <c r="B95" s="2"/>
      <c r="C95" s="4"/>
      <c r="D95" s="6"/>
      <c r="E95" s="4"/>
      <c r="F95" s="4"/>
      <c r="G95" s="6"/>
      <c r="H95" s="4"/>
      <c r="I95" s="3"/>
      <c r="J95" s="3"/>
      <c r="L95" s="3" t="s">
        <v>115</v>
      </c>
    </row>
    <row r="96" spans="1:18">
      <c r="A96" s="5"/>
      <c r="B96" s="2"/>
      <c r="C96" s="4"/>
      <c r="D96" s="6"/>
      <c r="E96" s="4"/>
      <c r="F96" s="4"/>
      <c r="G96" s="6"/>
      <c r="H96" s="4"/>
      <c r="I96" s="3"/>
      <c r="J96" s="3"/>
      <c r="L96"/>
    </row>
    <row r="97" spans="1:12">
      <c r="A97" s="5"/>
      <c r="B97" s="2"/>
      <c r="C97" s="4"/>
      <c r="D97" s="6"/>
      <c r="E97" s="4"/>
      <c r="F97" s="4"/>
      <c r="G97" s="6"/>
      <c r="H97" s="4"/>
      <c r="I97" s="3"/>
      <c r="J97" s="3"/>
      <c r="L97"/>
    </row>
    <row r="98" spans="1:12">
      <c r="A98" s="5"/>
      <c r="B98" s="2"/>
      <c r="C98" s="4"/>
      <c r="D98" s="6"/>
      <c r="E98" s="4"/>
      <c r="F98" s="4"/>
      <c r="G98" s="6"/>
      <c r="H98" s="4"/>
      <c r="I98" s="3"/>
      <c r="J98" s="3"/>
      <c r="L98"/>
    </row>
    <row r="99" spans="1:12">
      <c r="A99" s="5"/>
      <c r="B99" s="2"/>
      <c r="C99" s="4"/>
      <c r="D99" s="6"/>
      <c r="E99" s="4"/>
      <c r="F99" s="4"/>
      <c r="G99" s="6"/>
      <c r="H99" s="4"/>
      <c r="I99" s="3"/>
      <c r="J99" s="3"/>
      <c r="L99"/>
    </row>
    <row r="100" spans="1:12">
      <c r="A100" s="5"/>
      <c r="B100" s="2"/>
      <c r="C100" s="4"/>
      <c r="D100" s="6"/>
      <c r="E100" s="4"/>
      <c r="F100" s="4"/>
      <c r="G100" s="6"/>
      <c r="H100" s="4"/>
      <c r="I100" s="3"/>
      <c r="J100" s="3"/>
      <c r="L100"/>
    </row>
    <row r="101" spans="1:12">
      <c r="A101" s="5"/>
      <c r="B101" s="2"/>
      <c r="C101" s="4"/>
      <c r="D101" s="6"/>
      <c r="E101" s="4"/>
      <c r="F101" s="4"/>
      <c r="G101" s="6"/>
      <c r="H101" s="4"/>
      <c r="I101" s="3"/>
      <c r="J101" s="3"/>
      <c r="L101"/>
    </row>
    <row r="102" spans="1:12">
      <c r="A102" s="5"/>
      <c r="B102" s="2"/>
      <c r="C102" s="4"/>
      <c r="D102" s="6"/>
      <c r="E102" s="4"/>
      <c r="F102" s="4"/>
      <c r="G102" s="6"/>
      <c r="H102" s="4"/>
      <c r="I102" s="3"/>
      <c r="J102" s="3"/>
      <c r="L102"/>
    </row>
    <row r="103" spans="1:12">
      <c r="A103" s="5"/>
      <c r="B103" s="2"/>
      <c r="C103" s="4"/>
      <c r="D103" s="6"/>
      <c r="E103" s="4"/>
      <c r="F103" s="4"/>
      <c r="G103" s="6"/>
      <c r="H103" s="4"/>
      <c r="I103" s="3"/>
      <c r="J103" s="3"/>
      <c r="L103"/>
    </row>
    <row r="104" spans="1:12">
      <c r="A104" s="5"/>
      <c r="B104" s="2"/>
      <c r="C104" s="4"/>
      <c r="D104" s="6"/>
      <c r="E104" s="4"/>
      <c r="F104" s="4"/>
      <c r="G104" s="6"/>
      <c r="H104" s="4"/>
      <c r="I104" s="3"/>
      <c r="J104" s="3"/>
      <c r="L104"/>
    </row>
    <row r="105" spans="1:12">
      <c r="A105" s="5"/>
      <c r="B105" s="2"/>
      <c r="C105" s="4"/>
      <c r="D105" s="6"/>
      <c r="E105" s="4"/>
      <c r="F105" s="4"/>
      <c r="G105" s="6"/>
      <c r="H105" s="4"/>
      <c r="I105" s="3"/>
      <c r="J105" s="3"/>
      <c r="L105"/>
    </row>
    <row r="106" spans="1:12">
      <c r="A106" s="5"/>
      <c r="B106" s="2"/>
      <c r="C106" s="4"/>
      <c r="D106" s="6"/>
      <c r="E106" s="4"/>
      <c r="F106" s="4"/>
      <c r="G106" s="6"/>
      <c r="H106" s="4"/>
      <c r="I106" s="3"/>
      <c r="J106" s="3"/>
      <c r="L106"/>
    </row>
    <row r="107" spans="1:12">
      <c r="A107" s="5"/>
      <c r="B107" s="2"/>
      <c r="C107" s="4"/>
      <c r="D107" s="4"/>
      <c r="E107" s="4"/>
      <c r="F107" s="4"/>
      <c r="G107" s="6"/>
      <c r="H107" s="4"/>
      <c r="I107" s="3"/>
      <c r="J107" s="3"/>
      <c r="L107"/>
    </row>
    <row r="108" spans="1:12">
      <c r="A108" s="5"/>
      <c r="B108" s="2"/>
      <c r="C108" s="4"/>
      <c r="D108" s="4"/>
      <c r="E108" s="4"/>
      <c r="F108" s="4"/>
      <c r="G108" s="6"/>
      <c r="H108" s="4"/>
      <c r="I108" s="3"/>
      <c r="J108" s="3"/>
      <c r="L108"/>
    </row>
    <row r="109" spans="1:12">
      <c r="A109" s="5"/>
      <c r="B109" s="2"/>
      <c r="C109" s="4"/>
      <c r="D109" s="4"/>
      <c r="E109" s="4"/>
      <c r="F109" s="4"/>
      <c r="G109" s="6"/>
      <c r="H109" s="4"/>
      <c r="I109" s="3"/>
      <c r="J109" s="3"/>
      <c r="L109"/>
    </row>
    <row r="110" spans="1:12">
      <c r="A110" s="5"/>
      <c r="B110" s="2"/>
      <c r="C110" s="4"/>
      <c r="D110" s="4"/>
      <c r="E110" s="4"/>
      <c r="F110" s="4"/>
      <c r="G110" s="4"/>
      <c r="H110" s="4"/>
      <c r="I110" s="3"/>
      <c r="J110" s="3"/>
      <c r="L110"/>
    </row>
    <row r="111" spans="1:12">
      <c r="A111" s="5"/>
      <c r="B111" s="2"/>
      <c r="C111" s="4"/>
      <c r="D111" s="4"/>
      <c r="E111" s="4"/>
      <c r="F111" s="4"/>
      <c r="G111" s="4"/>
      <c r="H111" s="4"/>
      <c r="I111" s="3"/>
      <c r="J111" s="3"/>
      <c r="L111"/>
    </row>
    <row r="112" spans="1:12">
      <c r="A112" s="5"/>
      <c r="B112" s="2"/>
      <c r="C112" s="4"/>
      <c r="D112" s="4"/>
      <c r="E112" s="4"/>
      <c r="F112" s="4"/>
      <c r="G112" s="4"/>
      <c r="H112" s="4"/>
      <c r="I112" s="3"/>
      <c r="J112" s="3"/>
      <c r="L112"/>
    </row>
    <row r="113" spans="1:12">
      <c r="A113" s="5"/>
      <c r="B113" s="2"/>
      <c r="C113" s="4"/>
      <c r="D113" s="4"/>
      <c r="E113" s="4"/>
      <c r="F113" s="4"/>
      <c r="G113" s="4"/>
      <c r="H113" s="4"/>
      <c r="I113" s="3"/>
      <c r="J113" s="3"/>
      <c r="L113"/>
    </row>
    <row r="114" spans="1:12">
      <c r="A114" s="5"/>
      <c r="B114" s="2"/>
      <c r="C114" s="4"/>
      <c r="D114" s="4"/>
      <c r="E114" s="4"/>
      <c r="F114" s="4"/>
      <c r="G114" s="4"/>
      <c r="H114" s="4"/>
      <c r="I114" s="3"/>
      <c r="J114" s="3"/>
      <c r="L114"/>
    </row>
    <row r="115" spans="1:12">
      <c r="A115" s="5"/>
      <c r="B115" s="2"/>
      <c r="C115" s="4"/>
      <c r="D115" s="4"/>
      <c r="E115" s="4"/>
      <c r="F115" s="4"/>
      <c r="G115" s="4"/>
      <c r="H115" s="4"/>
      <c r="I115" s="3"/>
      <c r="J115" s="3"/>
      <c r="L115"/>
    </row>
    <row r="116" spans="1:12">
      <c r="A116" s="5"/>
      <c r="B116" s="2"/>
      <c r="C116" s="4"/>
      <c r="D116" s="4"/>
      <c r="E116" s="4"/>
      <c r="F116" s="4"/>
      <c r="G116" s="4"/>
      <c r="H116" s="4"/>
      <c r="I116" s="3"/>
      <c r="J116" s="3"/>
      <c r="L116"/>
    </row>
    <row r="117" spans="1:12">
      <c r="A117" s="5"/>
      <c r="B117" s="2"/>
      <c r="C117" s="4"/>
      <c r="D117" s="4"/>
      <c r="E117" s="4"/>
      <c r="F117" s="4"/>
      <c r="G117" s="4"/>
      <c r="H117" s="4"/>
      <c r="I117" s="3"/>
      <c r="J117" s="3"/>
      <c r="L117"/>
    </row>
    <row r="118" spans="1:12">
      <c r="A118" s="5"/>
      <c r="B118" s="2"/>
      <c r="C118" s="4"/>
      <c r="D118" s="4"/>
      <c r="E118" s="4"/>
      <c r="F118" s="4"/>
      <c r="G118" s="4"/>
      <c r="H118" s="4"/>
      <c r="I118" s="3"/>
      <c r="J118" s="3"/>
      <c r="L118"/>
    </row>
    <row r="119" spans="1:12">
      <c r="A119" s="5"/>
      <c r="B119" s="2"/>
      <c r="C119" s="4"/>
      <c r="D119" s="4"/>
      <c r="E119" s="4"/>
      <c r="F119" s="4"/>
      <c r="G119" s="4"/>
      <c r="H119" s="4"/>
      <c r="I119" s="3"/>
      <c r="J119" s="3"/>
      <c r="L119"/>
    </row>
    <row r="120" spans="1:12">
      <c r="A120" s="5"/>
      <c r="B120" s="2"/>
      <c r="C120" s="4"/>
      <c r="D120" s="4"/>
      <c r="E120" s="4"/>
      <c r="F120" s="4"/>
      <c r="G120" s="4"/>
      <c r="H120" s="4"/>
      <c r="I120" s="3"/>
      <c r="J120" s="3"/>
      <c r="L120"/>
    </row>
    <row r="121" spans="1:12">
      <c r="A121" s="5"/>
      <c r="B121" s="2"/>
      <c r="C121" s="4"/>
      <c r="D121" s="4"/>
      <c r="E121" s="4"/>
      <c r="F121" s="4"/>
      <c r="G121" s="4"/>
      <c r="H121" s="4"/>
      <c r="I121" s="3"/>
      <c r="J121" s="3"/>
      <c r="L121"/>
    </row>
    <row r="122" spans="1:12">
      <c r="A122" s="5"/>
      <c r="B122" s="2"/>
      <c r="C122" s="4"/>
      <c r="D122" s="4"/>
      <c r="E122" s="4"/>
      <c r="F122" s="4"/>
      <c r="G122" s="4"/>
      <c r="H122" s="4"/>
      <c r="I122" s="3"/>
      <c r="J122" s="3"/>
      <c r="L122"/>
    </row>
    <row r="123" spans="1:12">
      <c r="A123" s="5"/>
      <c r="B123" s="2"/>
      <c r="C123" s="4"/>
      <c r="D123" s="4"/>
      <c r="E123" s="4"/>
      <c r="F123" s="4"/>
      <c r="G123" s="4"/>
      <c r="H123" s="4"/>
      <c r="I123" s="3"/>
      <c r="J123" s="3"/>
      <c r="L123"/>
    </row>
    <row r="124" spans="1:12">
      <c r="A124" s="5"/>
      <c r="B124" s="2"/>
      <c r="C124" s="4"/>
      <c r="D124" s="4"/>
      <c r="E124" s="4"/>
      <c r="F124" s="4"/>
      <c r="G124" s="4"/>
      <c r="H124" s="4"/>
      <c r="I124" s="3"/>
      <c r="J124" s="3"/>
      <c r="L124"/>
    </row>
    <row r="125" spans="1:12">
      <c r="A125" s="5"/>
      <c r="B125" s="2"/>
      <c r="C125" s="4"/>
      <c r="D125" s="4"/>
      <c r="E125" s="4"/>
      <c r="F125" s="4"/>
      <c r="G125" s="4"/>
      <c r="H125" s="4"/>
      <c r="I125" s="3"/>
      <c r="J125" s="3"/>
      <c r="L125"/>
    </row>
    <row r="126" spans="1:12">
      <c r="A126" s="5"/>
      <c r="B126" s="2"/>
      <c r="C126" s="4"/>
      <c r="D126" s="4"/>
      <c r="E126" s="4"/>
      <c r="F126" s="4"/>
      <c r="G126" s="4"/>
      <c r="H126" s="4"/>
      <c r="I126" s="3"/>
      <c r="J126" s="3"/>
      <c r="L126"/>
    </row>
    <row r="127" spans="1:12">
      <c r="B127" s="2">
        <f>SUM(B82:B126)</f>
        <v>22124444.130868707</v>
      </c>
      <c r="L127"/>
    </row>
    <row r="128" spans="1:12">
      <c r="A128" t="s">
        <v>0</v>
      </c>
      <c r="B128" s="1">
        <f>(22610*(1-C82))*1000</f>
        <v>21796876.57</v>
      </c>
      <c r="L128"/>
    </row>
  </sheetData>
  <mergeCells count="5">
    <mergeCell ref="J1:J4"/>
    <mergeCell ref="L3:L5"/>
    <mergeCell ref="C4:E4"/>
    <mergeCell ref="F4:H4"/>
    <mergeCell ref="K92:L92"/>
  </mergeCells>
  <hyperlinks>
    <hyperlink ref="C6" r:id="rId1" location="fn1" display="https://www.ssa.gov/oact/STATS/table4c6.html - fn1"/>
    <hyperlink ref="D6" r:id="rId2" location="fn2" display="https://www.ssa.gov/oact/STATS/table4c6.html - fn2"/>
    <hyperlink ref="F6" r:id="rId3" location="fn1" display="https://www.ssa.gov/oact/STATS/table4c6.html - fn1"/>
    <hyperlink ref="G6" r:id="rId4" location="fn2" display="https://www.ssa.gov/oact/STATS/table4c6.html - fn2"/>
  </hyperlinks>
  <pageMargins left="0.7" right="0.7" top="0.75" bottom="0.75" header="0.3" footer="0.3"/>
  <pageSetup orientation="portrait" horizontalDpi="0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topLeftCell="D69" workbookViewId="0">
      <selection activeCell="P94" sqref="P94"/>
    </sheetView>
  </sheetViews>
  <sheetFormatPr defaultRowHeight="14.4"/>
  <cols>
    <col min="1" max="1" width="16.21875" customWidth="1"/>
    <col min="2" max="10" width="13.33203125" customWidth="1"/>
    <col min="12" max="12" width="19.33203125" style="13" customWidth="1"/>
    <col min="13" max="13" width="19.33203125" customWidth="1"/>
    <col min="14" max="14" width="16.6640625" customWidth="1"/>
    <col min="15" max="15" width="12" bestFit="1" customWidth="1"/>
    <col min="16" max="16" width="20.33203125" customWidth="1"/>
    <col min="17" max="17" width="14.88671875" customWidth="1"/>
    <col min="18" max="18" width="14.44140625" customWidth="1"/>
  </cols>
  <sheetData>
    <row r="1" spans="1:18">
      <c r="J1" s="34" t="s">
        <v>99</v>
      </c>
      <c r="L1"/>
    </row>
    <row r="2" spans="1:18">
      <c r="J2" s="33"/>
      <c r="K2" t="s">
        <v>26</v>
      </c>
      <c r="L2"/>
      <c r="O2" t="s">
        <v>98</v>
      </c>
    </row>
    <row r="3" spans="1:18">
      <c r="A3" t="s">
        <v>22</v>
      </c>
      <c r="J3" s="33"/>
      <c r="L3" s="33" t="s">
        <v>116</v>
      </c>
    </row>
    <row r="4" spans="1:18" ht="14.4" customHeight="1">
      <c r="A4" s="13" t="s">
        <v>25</v>
      </c>
      <c r="B4" s="13"/>
      <c r="C4" s="32" t="s">
        <v>24</v>
      </c>
      <c r="D4" s="32"/>
      <c r="E4" s="32"/>
      <c r="F4" s="32" t="s">
        <v>23</v>
      </c>
      <c r="G4" s="32"/>
      <c r="H4" s="32"/>
      <c r="J4" s="33"/>
      <c r="L4" s="33"/>
      <c r="O4" s="29">
        <f>CovidMortality_otherParameters!B23</f>
        <v>50000</v>
      </c>
    </row>
    <row r="5" spans="1:18" ht="45" customHeight="1">
      <c r="A5" s="13" t="s">
        <v>21</v>
      </c>
      <c r="B5" s="13" t="s">
        <v>20</v>
      </c>
      <c r="C5" s="13" t="s">
        <v>19</v>
      </c>
      <c r="D5" s="13" t="s">
        <v>18</v>
      </c>
      <c r="E5" s="13" t="s">
        <v>17</v>
      </c>
      <c r="F5" s="13" t="s">
        <v>19</v>
      </c>
      <c r="G5" s="13" t="s">
        <v>18</v>
      </c>
      <c r="H5" s="13" t="s">
        <v>17</v>
      </c>
      <c r="I5" s="13" t="s">
        <v>11</v>
      </c>
      <c r="J5" s="13" t="s">
        <v>37</v>
      </c>
      <c r="K5" s="13" t="s">
        <v>16</v>
      </c>
      <c r="L5" s="33"/>
      <c r="M5" s="13" t="s">
        <v>39</v>
      </c>
      <c r="N5" s="13" t="s">
        <v>15</v>
      </c>
      <c r="O5" s="13" t="s">
        <v>96</v>
      </c>
      <c r="P5" s="13" t="s">
        <v>36</v>
      </c>
      <c r="Q5" s="13"/>
      <c r="R5" s="13"/>
    </row>
    <row r="6" spans="1:18">
      <c r="A6" s="13"/>
      <c r="B6" s="13"/>
      <c r="C6" s="12" t="s">
        <v>14</v>
      </c>
      <c r="D6" s="12" t="s">
        <v>13</v>
      </c>
      <c r="E6" s="13" t="s">
        <v>12</v>
      </c>
      <c r="F6" s="12" t="s">
        <v>14</v>
      </c>
      <c r="G6" s="12" t="s">
        <v>13</v>
      </c>
      <c r="H6" s="13" t="s">
        <v>12</v>
      </c>
      <c r="I6" s="13"/>
      <c r="J6" s="13">
        <v>2.2499999999999999E-2</v>
      </c>
      <c r="L6" s="35">
        <v>1E-4</v>
      </c>
    </row>
    <row r="7" spans="1:18">
      <c r="A7" s="5">
        <v>0</v>
      </c>
      <c r="B7" s="1">
        <f t="shared" ref="B7:B21" si="0">(62594/15)*1000</f>
        <v>4172933.3333333335</v>
      </c>
      <c r="C7" s="4">
        <v>6.3639999999999999E-3</v>
      </c>
      <c r="D7" s="6">
        <v>100000</v>
      </c>
      <c r="E7" s="4">
        <v>76.040000000000006</v>
      </c>
      <c r="F7" s="4">
        <v>5.3309999999999998E-3</v>
      </c>
      <c r="G7" s="6">
        <v>100000</v>
      </c>
      <c r="H7" s="4">
        <v>80.989999999999995</v>
      </c>
      <c r="I7" s="3" t="s">
        <v>10</v>
      </c>
      <c r="J7" s="3">
        <f>$J$6</f>
        <v>2.2499999999999999E-2</v>
      </c>
      <c r="K7" s="14">
        <f>CovidMortality_otherParameters!$B$12</f>
        <v>2.0000000000000002E-5</v>
      </c>
      <c r="L7" s="17">
        <f>((C7+F7)/2)*$L$6</f>
        <v>5.847500000000001E-7</v>
      </c>
      <c r="M7" s="20">
        <f>B7*(J7*K7)+B7*L7</f>
        <v>4.3179427666666674</v>
      </c>
      <c r="N7" s="15">
        <f>B7*(J7*K7)*((E7+H7)/2)+B7*L7</f>
        <v>149.87716006666668</v>
      </c>
      <c r="O7" s="10">
        <f>$O$4</f>
        <v>50000</v>
      </c>
      <c r="P7" s="16">
        <f t="shared" ref="P7:P70" si="1">N7*O7</f>
        <v>7493858.0033333339</v>
      </c>
      <c r="R7" s="2"/>
    </row>
    <row r="8" spans="1:18">
      <c r="A8" s="5">
        <v>1</v>
      </c>
      <c r="B8" s="1">
        <f t="shared" si="0"/>
        <v>4172933.3333333335</v>
      </c>
      <c r="C8" s="4">
        <v>4.3199999999999998E-4</v>
      </c>
      <c r="D8" s="6">
        <v>99364</v>
      </c>
      <c r="E8" s="4">
        <v>75.52</v>
      </c>
      <c r="F8" s="4">
        <v>3.59E-4</v>
      </c>
      <c r="G8" s="6">
        <v>99467</v>
      </c>
      <c r="H8" s="4">
        <v>80.430000000000007</v>
      </c>
      <c r="I8" s="3" t="s">
        <v>10</v>
      </c>
      <c r="J8" s="3">
        <f t="shared" ref="J8:J71" si="2">$J$6</f>
        <v>2.2499999999999999E-2</v>
      </c>
      <c r="K8" s="14">
        <f>CovidMortality_otherParameters!$B$12</f>
        <v>2.0000000000000002E-5</v>
      </c>
      <c r="L8" s="17">
        <f t="shared" ref="L8:L71" si="3">((C8+F8)/2)*$L$6</f>
        <v>3.9550000000000007E-8</v>
      </c>
      <c r="M8" s="20">
        <f t="shared" ref="M8:M71" si="4">B8*(J8*K8)+B8*L8</f>
        <v>2.0428595133333336</v>
      </c>
      <c r="N8" s="15">
        <f t="shared" ref="N8:N71" si="5">B8*(J8*K8)*((E8+H8)/2)+B8*L8</f>
        <v>146.58805401333336</v>
      </c>
      <c r="O8" s="10">
        <f t="shared" ref="O8:O71" si="6">$O$4</f>
        <v>50000</v>
      </c>
      <c r="P8" s="16">
        <f t="shared" si="1"/>
        <v>7329402.7006666679</v>
      </c>
      <c r="R8" s="2"/>
    </row>
    <row r="9" spans="1:18">
      <c r="A9" s="5">
        <v>2</v>
      </c>
      <c r="B9" s="1">
        <f t="shared" si="0"/>
        <v>4172933.3333333335</v>
      </c>
      <c r="C9" s="4">
        <v>2.8400000000000002E-4</v>
      </c>
      <c r="D9" s="6">
        <v>99321</v>
      </c>
      <c r="E9" s="4">
        <v>74.55</v>
      </c>
      <c r="F9" s="4">
        <v>2.4699999999999999E-4</v>
      </c>
      <c r="G9" s="6">
        <v>99431</v>
      </c>
      <c r="H9" s="4">
        <v>79.459999999999994</v>
      </c>
      <c r="I9" s="3" t="s">
        <v>10</v>
      </c>
      <c r="J9" s="3">
        <f t="shared" si="2"/>
        <v>2.2499999999999999E-2</v>
      </c>
      <c r="K9" s="14">
        <f>CovidMortality_otherParameters!$B$12</f>
        <v>2.0000000000000002E-5</v>
      </c>
      <c r="L9" s="17">
        <f t="shared" si="3"/>
        <v>2.6550000000000003E-8</v>
      </c>
      <c r="M9" s="20">
        <f t="shared" si="4"/>
        <v>1.9886113800000003</v>
      </c>
      <c r="N9" s="15">
        <f t="shared" si="5"/>
        <v>144.71232048000002</v>
      </c>
      <c r="O9" s="10">
        <f t="shared" si="6"/>
        <v>50000</v>
      </c>
      <c r="P9" s="16">
        <f t="shared" si="1"/>
        <v>7235616.0240000011</v>
      </c>
      <c r="R9" s="2"/>
    </row>
    <row r="10" spans="1:18">
      <c r="A10" s="5">
        <v>3</v>
      </c>
      <c r="B10" s="1">
        <f t="shared" si="0"/>
        <v>4172933.3333333335</v>
      </c>
      <c r="C10" s="4">
        <v>2.34E-4</v>
      </c>
      <c r="D10" s="6">
        <v>99292</v>
      </c>
      <c r="E10" s="4">
        <v>73.58</v>
      </c>
      <c r="F10" s="4">
        <v>1.6899999999999999E-4</v>
      </c>
      <c r="G10" s="6">
        <v>99407</v>
      </c>
      <c r="H10" s="4">
        <v>78.48</v>
      </c>
      <c r="I10" s="3" t="s">
        <v>10</v>
      </c>
      <c r="J10" s="3">
        <f t="shared" si="2"/>
        <v>2.2499999999999999E-2</v>
      </c>
      <c r="K10" s="14">
        <f>CovidMortality_otherParameters!$B$12</f>
        <v>2.0000000000000002E-5</v>
      </c>
      <c r="L10" s="17">
        <f t="shared" si="3"/>
        <v>2.0150000000000002E-8</v>
      </c>
      <c r="M10" s="20">
        <f t="shared" si="4"/>
        <v>1.961904606666667</v>
      </c>
      <c r="N10" s="15">
        <f t="shared" si="5"/>
        <v>142.85473920666669</v>
      </c>
      <c r="O10" s="10">
        <f t="shared" si="6"/>
        <v>50000</v>
      </c>
      <c r="P10" s="16">
        <f t="shared" si="1"/>
        <v>7142736.9603333343</v>
      </c>
      <c r="R10" s="2"/>
    </row>
    <row r="11" spans="1:18">
      <c r="A11" s="5">
        <v>4</v>
      </c>
      <c r="B11" s="1">
        <f t="shared" si="0"/>
        <v>4172933.3333333335</v>
      </c>
      <c r="C11" s="4">
        <v>1.7000000000000001E-4</v>
      </c>
      <c r="D11" s="6">
        <v>99269</v>
      </c>
      <c r="E11" s="4">
        <v>72.59</v>
      </c>
      <c r="F11" s="4">
        <v>1.55E-4</v>
      </c>
      <c r="G11" s="6">
        <v>99390</v>
      </c>
      <c r="H11" s="4">
        <v>77.489999999999995</v>
      </c>
      <c r="I11" s="3" t="s">
        <v>10</v>
      </c>
      <c r="J11" s="3">
        <f t="shared" si="2"/>
        <v>2.2499999999999999E-2</v>
      </c>
      <c r="K11" s="14">
        <f>CovidMortality_otherParameters!$B$12</f>
        <v>2.0000000000000002E-5</v>
      </c>
      <c r="L11" s="17">
        <f t="shared" si="3"/>
        <v>1.625E-8</v>
      </c>
      <c r="M11" s="20">
        <f t="shared" si="4"/>
        <v>1.9456301666666669</v>
      </c>
      <c r="N11" s="15">
        <f t="shared" si="5"/>
        <v>140.97942296666668</v>
      </c>
      <c r="O11" s="10">
        <f t="shared" si="6"/>
        <v>50000</v>
      </c>
      <c r="P11" s="16">
        <f t="shared" si="1"/>
        <v>7048971.1483333334</v>
      </c>
      <c r="R11" s="2"/>
    </row>
    <row r="12" spans="1:18">
      <c r="A12" s="5">
        <v>5</v>
      </c>
      <c r="B12" s="1">
        <f t="shared" si="0"/>
        <v>4172933.3333333335</v>
      </c>
      <c r="C12" s="4">
        <v>1.5699999999999999E-4</v>
      </c>
      <c r="D12" s="6">
        <v>99252</v>
      </c>
      <c r="E12" s="4">
        <v>71.599999999999994</v>
      </c>
      <c r="F12" s="4">
        <v>1.35E-4</v>
      </c>
      <c r="G12" s="6">
        <v>99375</v>
      </c>
      <c r="H12" s="4">
        <v>76.5</v>
      </c>
      <c r="I12" s="3" t="s">
        <v>10</v>
      </c>
      <c r="J12" s="3">
        <f t="shared" si="2"/>
        <v>2.2499999999999999E-2</v>
      </c>
      <c r="K12" s="14">
        <f>CovidMortality_otherParameters!$B$12</f>
        <v>2.0000000000000002E-5</v>
      </c>
      <c r="L12" s="17">
        <f t="shared" si="3"/>
        <v>1.46E-8</v>
      </c>
      <c r="M12" s="20">
        <f t="shared" si="4"/>
        <v>1.9387448266666669</v>
      </c>
      <c r="N12" s="15">
        <f t="shared" si="5"/>
        <v>139.11349582666668</v>
      </c>
      <c r="O12" s="10">
        <f t="shared" si="6"/>
        <v>50000</v>
      </c>
      <c r="P12" s="16">
        <f t="shared" si="1"/>
        <v>6955674.7913333336</v>
      </c>
      <c r="R12" s="2"/>
    </row>
    <row r="13" spans="1:18">
      <c r="A13" s="5">
        <v>6</v>
      </c>
      <c r="B13" s="1">
        <f t="shared" si="0"/>
        <v>4172933.3333333335</v>
      </c>
      <c r="C13" s="4">
        <v>1.47E-4</v>
      </c>
      <c r="D13" s="6">
        <v>99237</v>
      </c>
      <c r="E13" s="4">
        <v>70.62</v>
      </c>
      <c r="F13" s="4">
        <v>1.2E-4</v>
      </c>
      <c r="G13" s="6">
        <v>99361</v>
      </c>
      <c r="H13" s="4">
        <v>75.510000000000005</v>
      </c>
      <c r="I13" s="3" t="s">
        <v>10</v>
      </c>
      <c r="J13" s="3">
        <f t="shared" si="2"/>
        <v>2.2499999999999999E-2</v>
      </c>
      <c r="K13" s="14">
        <f>CovidMortality_otherParameters!$B$12</f>
        <v>2.0000000000000002E-5</v>
      </c>
      <c r="L13" s="17">
        <f t="shared" si="3"/>
        <v>1.335E-8</v>
      </c>
      <c r="M13" s="20">
        <f t="shared" si="4"/>
        <v>1.9335286600000003</v>
      </c>
      <c r="N13" s="15">
        <f t="shared" si="5"/>
        <v>137.25862696000002</v>
      </c>
      <c r="O13" s="10">
        <f t="shared" si="6"/>
        <v>50000</v>
      </c>
      <c r="P13" s="16">
        <f t="shared" si="1"/>
        <v>6862931.3480000012</v>
      </c>
      <c r="R13" s="2"/>
    </row>
    <row r="14" spans="1:18">
      <c r="A14" s="5">
        <v>7</v>
      </c>
      <c r="B14" s="1">
        <f t="shared" si="0"/>
        <v>4172933.3333333335</v>
      </c>
      <c r="C14" s="4">
        <v>1.36E-4</v>
      </c>
      <c r="D14" s="6">
        <v>99222</v>
      </c>
      <c r="E14" s="4">
        <v>69.63</v>
      </c>
      <c r="F14" s="4">
        <v>1.0900000000000001E-4</v>
      </c>
      <c r="G14" s="6">
        <v>99349</v>
      </c>
      <c r="H14" s="4">
        <v>74.52</v>
      </c>
      <c r="I14" s="3" t="s">
        <v>10</v>
      </c>
      <c r="J14" s="3">
        <f t="shared" si="2"/>
        <v>2.2499999999999999E-2</v>
      </c>
      <c r="K14" s="14">
        <f>CovidMortality_otherParameters!$B$12</f>
        <v>2.0000000000000002E-5</v>
      </c>
      <c r="L14" s="17">
        <f t="shared" si="3"/>
        <v>1.2250000000000001E-8</v>
      </c>
      <c r="M14" s="20">
        <f t="shared" si="4"/>
        <v>1.9289384333333337</v>
      </c>
      <c r="N14" s="15">
        <f t="shared" si="5"/>
        <v>135.39499493333332</v>
      </c>
      <c r="O14" s="10">
        <f t="shared" si="6"/>
        <v>50000</v>
      </c>
      <c r="P14" s="16">
        <f t="shared" si="1"/>
        <v>6769749.7466666661</v>
      </c>
      <c r="R14" s="2"/>
    </row>
    <row r="15" spans="1:18">
      <c r="A15" s="5">
        <v>8</v>
      </c>
      <c r="B15" s="1">
        <f t="shared" si="0"/>
        <v>4172933.3333333335</v>
      </c>
      <c r="C15" s="4">
        <v>1.2E-4</v>
      </c>
      <c r="D15" s="6">
        <v>99209</v>
      </c>
      <c r="E15" s="4">
        <v>68.64</v>
      </c>
      <c r="F15" s="4">
        <v>1E-4</v>
      </c>
      <c r="G15" s="6">
        <v>99338</v>
      </c>
      <c r="H15" s="4">
        <v>73.53</v>
      </c>
      <c r="I15" s="3" t="s">
        <v>10</v>
      </c>
      <c r="J15" s="3">
        <f t="shared" si="2"/>
        <v>2.2499999999999999E-2</v>
      </c>
      <c r="K15" s="14">
        <f>CovidMortality_otherParameters!$B$12</f>
        <v>2.0000000000000002E-5</v>
      </c>
      <c r="L15" s="17">
        <f t="shared" si="3"/>
        <v>1.1000000000000001E-8</v>
      </c>
      <c r="M15" s="20">
        <f t="shared" si="4"/>
        <v>1.9237222666666669</v>
      </c>
      <c r="N15" s="15">
        <f t="shared" si="5"/>
        <v>133.53073696666669</v>
      </c>
      <c r="O15" s="10">
        <f t="shared" si="6"/>
        <v>50000</v>
      </c>
      <c r="P15" s="16">
        <f t="shared" si="1"/>
        <v>6676536.8483333346</v>
      </c>
      <c r="R15" s="2"/>
    </row>
    <row r="16" spans="1:18">
      <c r="A16" s="5">
        <v>9</v>
      </c>
      <c r="B16" s="1">
        <f t="shared" si="0"/>
        <v>4172933.3333333335</v>
      </c>
      <c r="C16" s="4">
        <v>1.01E-4</v>
      </c>
      <c r="D16" s="6">
        <v>99197</v>
      </c>
      <c r="E16" s="4">
        <v>67.64</v>
      </c>
      <c r="F16" s="4">
        <v>9.3999999999999994E-5</v>
      </c>
      <c r="G16" s="6">
        <v>99328</v>
      </c>
      <c r="H16" s="4">
        <v>72.540000000000006</v>
      </c>
      <c r="I16" s="3" t="s">
        <v>10</v>
      </c>
      <c r="J16" s="3">
        <f t="shared" si="2"/>
        <v>2.2499999999999999E-2</v>
      </c>
      <c r="K16" s="14">
        <f>CovidMortality_otherParameters!$B$12</f>
        <v>2.0000000000000002E-5</v>
      </c>
      <c r="L16" s="17">
        <f t="shared" si="3"/>
        <v>9.7499999999999996E-9</v>
      </c>
      <c r="M16" s="20">
        <f t="shared" si="4"/>
        <v>1.9185061000000003</v>
      </c>
      <c r="N16" s="15">
        <f t="shared" si="5"/>
        <v>131.65708990000002</v>
      </c>
      <c r="O16" s="10">
        <f t="shared" si="6"/>
        <v>50000</v>
      </c>
      <c r="P16" s="16">
        <f t="shared" si="1"/>
        <v>6582854.495000001</v>
      </c>
      <c r="R16" s="2"/>
    </row>
    <row r="17" spans="1:18">
      <c r="A17" s="5">
        <v>10</v>
      </c>
      <c r="B17" s="1">
        <f t="shared" si="0"/>
        <v>4172933.3333333335</v>
      </c>
      <c r="C17" s="4">
        <v>8.7999999999999998E-5</v>
      </c>
      <c r="D17" s="6">
        <v>99187</v>
      </c>
      <c r="E17" s="4">
        <v>66.650000000000006</v>
      </c>
      <c r="F17" s="4">
        <v>9.2999999999999997E-5</v>
      </c>
      <c r="G17" s="6">
        <v>99319</v>
      </c>
      <c r="H17" s="4">
        <v>71.540000000000006</v>
      </c>
      <c r="I17" s="3" t="s">
        <v>9</v>
      </c>
      <c r="J17" s="3">
        <f t="shared" si="2"/>
        <v>2.2499999999999999E-2</v>
      </c>
      <c r="K17" s="14">
        <f>CovidMortality_otherParameters!$B$11</f>
        <v>1E-4</v>
      </c>
      <c r="L17" s="17">
        <f t="shared" si="3"/>
        <v>9.0500000000000016E-9</v>
      </c>
      <c r="M17" s="20">
        <f t="shared" si="4"/>
        <v>9.4268650466666681</v>
      </c>
      <c r="N17" s="15">
        <f t="shared" si="5"/>
        <v>648.77762954666673</v>
      </c>
      <c r="O17" s="10">
        <f t="shared" si="6"/>
        <v>50000</v>
      </c>
      <c r="P17" s="16">
        <f t="shared" si="1"/>
        <v>32438881.477333337</v>
      </c>
      <c r="R17" s="2"/>
    </row>
    <row r="18" spans="1:18">
      <c r="A18" s="5">
        <v>11</v>
      </c>
      <c r="B18" s="1">
        <f t="shared" si="0"/>
        <v>4172933.3333333335</v>
      </c>
      <c r="C18" s="4">
        <v>9.2999999999999997E-5</v>
      </c>
      <c r="D18" s="6">
        <v>99178</v>
      </c>
      <c r="E18" s="4">
        <v>65.66</v>
      </c>
      <c r="F18" s="4">
        <v>9.7999999999999997E-5</v>
      </c>
      <c r="G18" s="6">
        <v>99310</v>
      </c>
      <c r="H18" s="4">
        <v>70.55</v>
      </c>
      <c r="I18" s="3" t="s">
        <v>9</v>
      </c>
      <c r="J18" s="3">
        <f t="shared" si="2"/>
        <v>2.2499999999999999E-2</v>
      </c>
      <c r="K18" s="14">
        <f>CovidMortality_otherParameters!$B$11</f>
        <v>1E-4</v>
      </c>
      <c r="L18" s="17">
        <f t="shared" si="3"/>
        <v>9.5499999999999995E-9</v>
      </c>
      <c r="M18" s="20">
        <f t="shared" si="4"/>
        <v>9.4289515133333346</v>
      </c>
      <c r="N18" s="15">
        <f t="shared" si="5"/>
        <v>639.48450701333331</v>
      </c>
      <c r="O18" s="10">
        <f t="shared" si="6"/>
        <v>50000</v>
      </c>
      <c r="P18" s="16">
        <f t="shared" si="1"/>
        <v>31974225.350666665</v>
      </c>
      <c r="R18" s="2"/>
    </row>
    <row r="19" spans="1:18">
      <c r="A19" s="5">
        <v>12</v>
      </c>
      <c r="B19" s="1">
        <f t="shared" si="0"/>
        <v>4172933.3333333335</v>
      </c>
      <c r="C19" s="4">
        <v>1.2999999999999999E-4</v>
      </c>
      <c r="D19" s="6">
        <v>99169</v>
      </c>
      <c r="E19" s="4">
        <v>64.66</v>
      </c>
      <c r="F19" s="4">
        <v>1.13E-4</v>
      </c>
      <c r="G19" s="6">
        <v>99300</v>
      </c>
      <c r="H19" s="4">
        <v>69.56</v>
      </c>
      <c r="I19" s="3" t="s">
        <v>9</v>
      </c>
      <c r="J19" s="3">
        <f t="shared" si="2"/>
        <v>2.2499999999999999E-2</v>
      </c>
      <c r="K19" s="14">
        <f>CovidMortality_otherParameters!$B$11</f>
        <v>1E-4</v>
      </c>
      <c r="L19" s="17">
        <f t="shared" si="3"/>
        <v>1.2150000000000001E-8</v>
      </c>
      <c r="M19" s="20">
        <f t="shared" si="4"/>
        <v>9.4398011400000001</v>
      </c>
      <c r="N19" s="15">
        <f t="shared" si="5"/>
        <v>630.15320214000008</v>
      </c>
      <c r="O19" s="10">
        <f t="shared" si="6"/>
        <v>50000</v>
      </c>
      <c r="P19" s="16">
        <f t="shared" si="1"/>
        <v>31507660.107000005</v>
      </c>
      <c r="R19" s="2"/>
    </row>
    <row r="20" spans="1:18">
      <c r="A20" s="5">
        <v>13</v>
      </c>
      <c r="B20" s="1">
        <f t="shared" si="0"/>
        <v>4172933.3333333335</v>
      </c>
      <c r="C20" s="4">
        <v>2.0900000000000001E-4</v>
      </c>
      <c r="D20" s="6">
        <v>99156</v>
      </c>
      <c r="E20" s="4">
        <v>63.67</v>
      </c>
      <c r="F20" s="4">
        <v>1.3999999999999999E-4</v>
      </c>
      <c r="G20" s="6">
        <v>99289</v>
      </c>
      <c r="H20" s="4">
        <v>68.56</v>
      </c>
      <c r="I20" s="3" t="s">
        <v>9</v>
      </c>
      <c r="J20" s="3">
        <f t="shared" si="2"/>
        <v>2.2499999999999999E-2</v>
      </c>
      <c r="K20" s="14">
        <f>CovidMortality_otherParameters!$B$11</f>
        <v>1E-4</v>
      </c>
      <c r="L20" s="17">
        <f t="shared" si="3"/>
        <v>1.7450000000000001E-8</v>
      </c>
      <c r="M20" s="20">
        <f t="shared" si="4"/>
        <v>9.4619176866666681</v>
      </c>
      <c r="N20" s="15">
        <f t="shared" si="5"/>
        <v>620.83316418666686</v>
      </c>
      <c r="O20" s="10">
        <f t="shared" si="6"/>
        <v>50000</v>
      </c>
      <c r="P20" s="16">
        <f t="shared" si="1"/>
        <v>31041658.209333342</v>
      </c>
      <c r="R20" s="2"/>
    </row>
    <row r="21" spans="1:18">
      <c r="A21" s="5">
        <v>14</v>
      </c>
      <c r="B21" s="1">
        <f t="shared" si="0"/>
        <v>4172933.3333333335</v>
      </c>
      <c r="C21" s="4">
        <v>3.2000000000000003E-4</v>
      </c>
      <c r="D21" s="6">
        <v>99135</v>
      </c>
      <c r="E21" s="4">
        <v>62.68</v>
      </c>
      <c r="F21" s="4">
        <v>1.76E-4</v>
      </c>
      <c r="G21" s="6">
        <v>99275</v>
      </c>
      <c r="H21" s="4">
        <v>67.569999999999993</v>
      </c>
      <c r="I21" s="3" t="s">
        <v>9</v>
      </c>
      <c r="J21" s="3">
        <f t="shared" si="2"/>
        <v>2.2499999999999999E-2</v>
      </c>
      <c r="K21" s="14">
        <f>CovidMortality_otherParameters!$B$11</f>
        <v>1E-4</v>
      </c>
      <c r="L21" s="17">
        <f t="shared" si="3"/>
        <v>2.4800000000000004E-8</v>
      </c>
      <c r="M21" s="20">
        <f t="shared" si="4"/>
        <v>9.4925887466666676</v>
      </c>
      <c r="N21" s="15">
        <f t="shared" si="5"/>
        <v>611.56862624666678</v>
      </c>
      <c r="O21" s="10">
        <f t="shared" si="6"/>
        <v>50000</v>
      </c>
      <c r="P21" s="16">
        <f t="shared" si="1"/>
        <v>30578431.312333338</v>
      </c>
      <c r="R21" s="2"/>
    </row>
    <row r="22" spans="1:18">
      <c r="A22" s="5">
        <v>15</v>
      </c>
      <c r="B22" s="1">
        <f>(22065/5)*1000</f>
        <v>4413000</v>
      </c>
      <c r="C22" s="4">
        <v>4.4099999999999999E-4</v>
      </c>
      <c r="D22" s="6">
        <v>99103</v>
      </c>
      <c r="E22" s="4">
        <v>61.7</v>
      </c>
      <c r="F22" s="4">
        <v>2.1599999999999999E-4</v>
      </c>
      <c r="G22" s="6">
        <v>99258</v>
      </c>
      <c r="H22" s="4">
        <v>66.58</v>
      </c>
      <c r="I22" s="3" t="s">
        <v>9</v>
      </c>
      <c r="J22" s="3">
        <f t="shared" si="2"/>
        <v>2.2499999999999999E-2</v>
      </c>
      <c r="K22" s="14">
        <f>CovidMortality_otherParameters!$B$11</f>
        <v>1E-4</v>
      </c>
      <c r="L22" s="17">
        <f t="shared" si="3"/>
        <v>3.2850000000000006E-8</v>
      </c>
      <c r="M22" s="20">
        <f t="shared" si="4"/>
        <v>10.07421705</v>
      </c>
      <c r="N22" s="15">
        <f t="shared" si="5"/>
        <v>637.00706204999994</v>
      </c>
      <c r="O22" s="10">
        <f t="shared" si="6"/>
        <v>50000</v>
      </c>
      <c r="P22" s="16">
        <f t="shared" si="1"/>
        <v>31850353.102499999</v>
      </c>
      <c r="R22" s="2"/>
    </row>
    <row r="23" spans="1:18">
      <c r="A23" s="5">
        <v>16</v>
      </c>
      <c r="B23" s="1">
        <f>(22065/5)*1000</f>
        <v>4413000</v>
      </c>
      <c r="C23" s="4">
        <v>5.6400000000000005E-4</v>
      </c>
      <c r="D23" s="6">
        <v>99060</v>
      </c>
      <c r="E23" s="4">
        <v>60.73</v>
      </c>
      <c r="F23" s="4">
        <v>2.5900000000000001E-4</v>
      </c>
      <c r="G23" s="6">
        <v>99236</v>
      </c>
      <c r="H23" s="4">
        <v>65.599999999999994</v>
      </c>
      <c r="I23" s="3" t="s">
        <v>9</v>
      </c>
      <c r="J23" s="3">
        <f t="shared" si="2"/>
        <v>2.2499999999999999E-2</v>
      </c>
      <c r="K23" s="14">
        <f>CovidMortality_otherParameters!$B$11</f>
        <v>1E-4</v>
      </c>
      <c r="L23" s="17">
        <f t="shared" si="3"/>
        <v>4.1150000000000008E-8</v>
      </c>
      <c r="M23" s="20">
        <f t="shared" si="4"/>
        <v>10.110844950000001</v>
      </c>
      <c r="N23" s="15">
        <f t="shared" si="5"/>
        <v>627.36267119999991</v>
      </c>
      <c r="O23" s="10">
        <f t="shared" si="6"/>
        <v>50000</v>
      </c>
      <c r="P23" s="16">
        <f t="shared" si="1"/>
        <v>31368133.559999995</v>
      </c>
      <c r="R23" s="2"/>
    </row>
    <row r="24" spans="1:18">
      <c r="A24" s="5">
        <v>17</v>
      </c>
      <c r="B24" s="1">
        <f>(22065/5)*1000</f>
        <v>4413000</v>
      </c>
      <c r="C24" s="4">
        <v>7.0100000000000002E-4</v>
      </c>
      <c r="D24" s="6">
        <v>99004</v>
      </c>
      <c r="E24" s="4">
        <v>59.76</v>
      </c>
      <c r="F24" s="4">
        <v>3.01E-4</v>
      </c>
      <c r="G24" s="6">
        <v>99211</v>
      </c>
      <c r="H24" s="4">
        <v>64.62</v>
      </c>
      <c r="I24" s="3" t="s">
        <v>9</v>
      </c>
      <c r="J24" s="3">
        <f t="shared" si="2"/>
        <v>2.2499999999999999E-2</v>
      </c>
      <c r="K24" s="14">
        <f>CovidMortality_otherParameters!$B$11</f>
        <v>1E-4</v>
      </c>
      <c r="L24" s="17">
        <f t="shared" si="3"/>
        <v>5.0100000000000005E-8</v>
      </c>
      <c r="M24" s="20">
        <f t="shared" si="4"/>
        <v>10.150341299999999</v>
      </c>
      <c r="N24" s="15">
        <f t="shared" si="5"/>
        <v>617.72114879999992</v>
      </c>
      <c r="O24" s="10">
        <f t="shared" si="6"/>
        <v>50000</v>
      </c>
      <c r="P24" s="16">
        <f t="shared" si="1"/>
        <v>30886057.439999998</v>
      </c>
      <c r="R24" s="2"/>
    </row>
    <row r="25" spans="1:18">
      <c r="A25" s="5">
        <v>18</v>
      </c>
      <c r="B25" s="1">
        <f>(22065/5)*1000</f>
        <v>4413000</v>
      </c>
      <c r="C25" s="4">
        <v>8.5099999999999998E-4</v>
      </c>
      <c r="D25" s="6">
        <v>98934</v>
      </c>
      <c r="E25" s="4">
        <v>58.81</v>
      </c>
      <c r="F25" s="4">
        <v>3.4200000000000002E-4</v>
      </c>
      <c r="G25" s="6">
        <v>99181</v>
      </c>
      <c r="H25" s="4">
        <v>63.63</v>
      </c>
      <c r="I25" s="3" t="s">
        <v>9</v>
      </c>
      <c r="J25" s="3">
        <f t="shared" si="2"/>
        <v>2.2499999999999999E-2</v>
      </c>
      <c r="K25" s="14">
        <f>CovidMortality_otherParameters!$B$11</f>
        <v>1E-4</v>
      </c>
      <c r="L25" s="17">
        <f t="shared" si="3"/>
        <v>5.9650000000000008E-8</v>
      </c>
      <c r="M25" s="20">
        <f t="shared" si="4"/>
        <v>10.19248545</v>
      </c>
      <c r="N25" s="15">
        <f t="shared" si="5"/>
        <v>608.13192044999994</v>
      </c>
      <c r="O25" s="10">
        <f t="shared" si="6"/>
        <v>50000</v>
      </c>
      <c r="P25" s="16">
        <f t="shared" si="1"/>
        <v>30406596.022499997</v>
      </c>
      <c r="R25" s="2"/>
    </row>
    <row r="26" spans="1:18">
      <c r="A26" s="5">
        <v>19</v>
      </c>
      <c r="B26" s="1">
        <f>(22065/5)*1000</f>
        <v>4413000</v>
      </c>
      <c r="C26" s="4">
        <v>1.0070000000000001E-3</v>
      </c>
      <c r="D26" s="6">
        <v>98850</v>
      </c>
      <c r="E26" s="4">
        <v>57.86</v>
      </c>
      <c r="F26" s="4">
        <v>3.8099999999999999E-4</v>
      </c>
      <c r="G26" s="6">
        <v>99147</v>
      </c>
      <c r="H26" s="4">
        <v>62.66</v>
      </c>
      <c r="I26" s="3" t="s">
        <v>9</v>
      </c>
      <c r="J26" s="3">
        <f t="shared" si="2"/>
        <v>2.2499999999999999E-2</v>
      </c>
      <c r="K26" s="14">
        <f>CovidMortality_otherParameters!$B$11</f>
        <v>1E-4</v>
      </c>
      <c r="L26" s="17">
        <f t="shared" si="3"/>
        <v>6.9400000000000013E-8</v>
      </c>
      <c r="M26" s="20">
        <f t="shared" si="4"/>
        <v>10.235512200000001</v>
      </c>
      <c r="N26" s="15">
        <f t="shared" si="5"/>
        <v>598.64286719999996</v>
      </c>
      <c r="O26" s="10">
        <f t="shared" si="6"/>
        <v>50000</v>
      </c>
      <c r="P26" s="16">
        <f t="shared" si="1"/>
        <v>29932143.359999999</v>
      </c>
      <c r="R26" s="2"/>
    </row>
    <row r="27" spans="1:18">
      <c r="A27" s="5">
        <v>20</v>
      </c>
      <c r="B27" s="1">
        <f>(22289/5)*1000</f>
        <v>4457800</v>
      </c>
      <c r="C27" s="4">
        <v>1.173E-3</v>
      </c>
      <c r="D27" s="6">
        <v>98751</v>
      </c>
      <c r="E27" s="4">
        <v>56.91</v>
      </c>
      <c r="F27" s="4">
        <v>4.2299999999999998E-4</v>
      </c>
      <c r="G27" s="6">
        <v>99109</v>
      </c>
      <c r="H27" s="4">
        <v>61.68</v>
      </c>
      <c r="I27" s="3" t="s">
        <v>8</v>
      </c>
      <c r="J27" s="3">
        <f t="shared" si="2"/>
        <v>2.2499999999999999E-2</v>
      </c>
      <c r="K27" s="14">
        <f>CovidMortality_otherParameters!$B$10</f>
        <v>2.9999999999999997E-4</v>
      </c>
      <c r="L27" s="17">
        <f t="shared" si="3"/>
        <v>7.98E-8</v>
      </c>
      <c r="M27" s="20">
        <f t="shared" si="4"/>
        <v>30.445882439999995</v>
      </c>
      <c r="N27" s="15">
        <f t="shared" si="5"/>
        <v>1784.5511766899999</v>
      </c>
      <c r="O27" s="10">
        <f t="shared" si="6"/>
        <v>50000</v>
      </c>
      <c r="P27" s="16">
        <f t="shared" si="1"/>
        <v>89227558.8345</v>
      </c>
      <c r="R27" s="2"/>
    </row>
    <row r="28" spans="1:18">
      <c r="A28" s="5">
        <v>21</v>
      </c>
      <c r="B28" s="1">
        <f>(22289/5)*1000</f>
        <v>4457800</v>
      </c>
      <c r="C28" s="4">
        <v>1.3309999999999999E-3</v>
      </c>
      <c r="D28" s="6">
        <v>98635</v>
      </c>
      <c r="E28" s="4">
        <v>55.98</v>
      </c>
      <c r="F28" s="4">
        <v>4.66E-4</v>
      </c>
      <c r="G28" s="6">
        <v>99067</v>
      </c>
      <c r="H28" s="4">
        <v>60.71</v>
      </c>
      <c r="I28" s="3" t="s">
        <v>8</v>
      </c>
      <c r="J28" s="3">
        <f t="shared" si="2"/>
        <v>2.2499999999999999E-2</v>
      </c>
      <c r="K28" s="14">
        <f>CovidMortality_otherParameters!$B$10</f>
        <v>2.9999999999999997E-4</v>
      </c>
      <c r="L28" s="17">
        <f t="shared" si="3"/>
        <v>8.9850000000000001E-8</v>
      </c>
      <c r="M28" s="20">
        <f t="shared" si="4"/>
        <v>30.490683329999996</v>
      </c>
      <c r="N28" s="15">
        <f t="shared" si="5"/>
        <v>1756.0103350799995</v>
      </c>
      <c r="O28" s="10">
        <f t="shared" si="6"/>
        <v>50000</v>
      </c>
      <c r="P28" s="16">
        <f t="shared" si="1"/>
        <v>87800516.753999978</v>
      </c>
      <c r="R28" s="2"/>
    </row>
    <row r="29" spans="1:18">
      <c r="A29" s="5">
        <v>22</v>
      </c>
      <c r="B29" s="1">
        <f>(22289/5)*1000</f>
        <v>4457800</v>
      </c>
      <c r="C29" s="4">
        <v>1.4549999999999999E-3</v>
      </c>
      <c r="D29" s="6">
        <v>98504</v>
      </c>
      <c r="E29" s="4">
        <v>55.05</v>
      </c>
      <c r="F29" s="4">
        <v>5.0500000000000002E-4</v>
      </c>
      <c r="G29" s="6">
        <v>99021</v>
      </c>
      <c r="H29" s="4">
        <v>59.73</v>
      </c>
      <c r="I29" s="3" t="s">
        <v>8</v>
      </c>
      <c r="J29" s="3">
        <f t="shared" si="2"/>
        <v>2.2499999999999999E-2</v>
      </c>
      <c r="K29" s="14">
        <f>CovidMortality_otherParameters!$B$10</f>
        <v>2.9999999999999997E-4</v>
      </c>
      <c r="L29" s="17">
        <f t="shared" si="3"/>
        <v>9.8000000000000004E-8</v>
      </c>
      <c r="M29" s="20">
        <f t="shared" si="4"/>
        <v>30.527014399999995</v>
      </c>
      <c r="N29" s="15">
        <f t="shared" si="5"/>
        <v>1727.3105728999999</v>
      </c>
      <c r="O29" s="10">
        <f t="shared" si="6"/>
        <v>50000</v>
      </c>
      <c r="P29" s="16">
        <f t="shared" si="1"/>
        <v>86365528.644999996</v>
      </c>
      <c r="R29" s="2"/>
    </row>
    <row r="30" spans="1:18">
      <c r="A30" s="5">
        <v>23</v>
      </c>
      <c r="B30" s="1">
        <f>(22289/5)*1000</f>
        <v>4457800</v>
      </c>
      <c r="C30" s="4">
        <v>1.531E-3</v>
      </c>
      <c r="D30" s="6">
        <v>98360</v>
      </c>
      <c r="E30" s="4">
        <v>54.13</v>
      </c>
      <c r="F30" s="4">
        <v>5.3899999999999998E-4</v>
      </c>
      <c r="G30" s="6">
        <v>98971</v>
      </c>
      <c r="H30" s="4">
        <v>58.76</v>
      </c>
      <c r="I30" s="3" t="s">
        <v>8</v>
      </c>
      <c r="J30" s="3">
        <f t="shared" si="2"/>
        <v>2.2499999999999999E-2</v>
      </c>
      <c r="K30" s="14">
        <f>CovidMortality_otherParameters!$B$10</f>
        <v>2.9999999999999997E-4</v>
      </c>
      <c r="L30" s="17">
        <f t="shared" si="3"/>
        <v>1.0349999999999999E-7</v>
      </c>
      <c r="M30" s="20">
        <f t="shared" si="4"/>
        <v>30.551532299999995</v>
      </c>
      <c r="N30" s="15">
        <f t="shared" si="5"/>
        <v>1698.8998990499997</v>
      </c>
      <c r="O30" s="10">
        <f t="shared" si="6"/>
        <v>50000</v>
      </c>
      <c r="P30" s="16">
        <f t="shared" si="1"/>
        <v>84944994.952499986</v>
      </c>
      <c r="R30" s="2"/>
    </row>
    <row r="31" spans="1:18">
      <c r="A31" s="5">
        <v>24</v>
      </c>
      <c r="B31" s="1">
        <f>(22289/5)*1000</f>
        <v>4457800</v>
      </c>
      <c r="C31" s="4">
        <v>1.572E-3</v>
      </c>
      <c r="D31" s="6">
        <v>98210</v>
      </c>
      <c r="E31" s="4">
        <v>53.22</v>
      </c>
      <c r="F31" s="4">
        <v>5.6800000000000004E-4</v>
      </c>
      <c r="G31" s="6">
        <v>98918</v>
      </c>
      <c r="H31" s="4">
        <v>57.8</v>
      </c>
      <c r="I31" s="3" t="s">
        <v>8</v>
      </c>
      <c r="J31" s="3">
        <f t="shared" si="2"/>
        <v>2.2499999999999999E-2</v>
      </c>
      <c r="K31" s="14">
        <f>CovidMortality_otherParameters!$B$10</f>
        <v>2.9999999999999997E-4</v>
      </c>
      <c r="L31" s="17">
        <f t="shared" si="3"/>
        <v>1.0700000000000001E-7</v>
      </c>
      <c r="M31" s="20">
        <f t="shared" si="4"/>
        <v>30.567134599999996</v>
      </c>
      <c r="N31" s="15">
        <f t="shared" si="5"/>
        <v>1670.7812110999996</v>
      </c>
      <c r="O31" s="10">
        <f t="shared" si="6"/>
        <v>50000</v>
      </c>
      <c r="P31" s="16">
        <f t="shared" si="1"/>
        <v>83539060.554999977</v>
      </c>
      <c r="R31" s="2"/>
    </row>
    <row r="32" spans="1:18">
      <c r="A32" s="5">
        <v>25</v>
      </c>
      <c r="B32" s="1">
        <f>(23554/5)*1000</f>
        <v>4710800</v>
      </c>
      <c r="C32" s="4">
        <v>1.6019999999999999E-3</v>
      </c>
      <c r="D32" s="6">
        <v>98055</v>
      </c>
      <c r="E32" s="4">
        <v>52.3</v>
      </c>
      <c r="F32" s="4">
        <v>5.9800000000000001E-4</v>
      </c>
      <c r="G32" s="6">
        <v>98861</v>
      </c>
      <c r="H32" s="4">
        <v>56.83</v>
      </c>
      <c r="I32" s="3" t="s">
        <v>8</v>
      </c>
      <c r="J32" s="3">
        <f t="shared" si="2"/>
        <v>2.2499999999999999E-2</v>
      </c>
      <c r="K32" s="14">
        <f>CovidMortality_otherParameters!$B$10</f>
        <v>2.9999999999999997E-4</v>
      </c>
      <c r="L32" s="17">
        <f t="shared" si="3"/>
        <v>1.0999999999999999E-7</v>
      </c>
      <c r="M32" s="20">
        <f t="shared" si="4"/>
        <v>32.316087999999993</v>
      </c>
      <c r="N32" s="15">
        <f t="shared" si="5"/>
        <v>1735.5706014999996</v>
      </c>
      <c r="O32" s="10">
        <f t="shared" si="6"/>
        <v>50000</v>
      </c>
      <c r="P32" s="16">
        <f t="shared" si="1"/>
        <v>86778530.074999973</v>
      </c>
      <c r="R32" s="2"/>
    </row>
    <row r="33" spans="1:18">
      <c r="A33" s="5">
        <v>26</v>
      </c>
      <c r="B33" s="1">
        <f>(23554/5)*1000</f>
        <v>4710800</v>
      </c>
      <c r="C33" s="4">
        <v>1.635E-3</v>
      </c>
      <c r="D33" s="6">
        <v>97898</v>
      </c>
      <c r="E33" s="4">
        <v>51.38</v>
      </c>
      <c r="F33" s="4">
        <v>6.3000000000000003E-4</v>
      </c>
      <c r="G33" s="6">
        <v>98802</v>
      </c>
      <c r="H33" s="4">
        <v>55.86</v>
      </c>
      <c r="I33" s="3" t="s">
        <v>8</v>
      </c>
      <c r="J33" s="3">
        <f t="shared" si="2"/>
        <v>2.2499999999999999E-2</v>
      </c>
      <c r="K33" s="14">
        <f>CovidMortality_otherParameters!$B$10</f>
        <v>2.9999999999999997E-4</v>
      </c>
      <c r="L33" s="17">
        <f t="shared" si="3"/>
        <v>1.1325000000000001E-7</v>
      </c>
      <c r="M33" s="20">
        <f t="shared" si="4"/>
        <v>32.331398099999994</v>
      </c>
      <c r="N33" s="15">
        <f t="shared" si="5"/>
        <v>1705.5368960999999</v>
      </c>
      <c r="O33" s="10">
        <f t="shared" si="6"/>
        <v>50000</v>
      </c>
      <c r="P33" s="16">
        <f t="shared" si="1"/>
        <v>85276844.804999992</v>
      </c>
      <c r="R33" s="2"/>
    </row>
    <row r="34" spans="1:18">
      <c r="A34" s="5">
        <v>27</v>
      </c>
      <c r="B34" s="1">
        <f>(23554/5)*1000</f>
        <v>4710800</v>
      </c>
      <c r="C34" s="4">
        <v>1.6689999999999999E-3</v>
      </c>
      <c r="D34" s="6">
        <v>97738</v>
      </c>
      <c r="E34" s="4">
        <v>50.47</v>
      </c>
      <c r="F34" s="4">
        <v>6.6600000000000003E-4</v>
      </c>
      <c r="G34" s="6">
        <v>98740</v>
      </c>
      <c r="H34" s="4">
        <v>54.9</v>
      </c>
      <c r="I34" s="3" t="s">
        <v>8</v>
      </c>
      <c r="J34" s="3">
        <f t="shared" si="2"/>
        <v>2.2499999999999999E-2</v>
      </c>
      <c r="K34" s="14">
        <f>CovidMortality_otherParameters!$B$10</f>
        <v>2.9999999999999997E-4</v>
      </c>
      <c r="L34" s="17">
        <f t="shared" si="3"/>
        <v>1.1675E-7</v>
      </c>
      <c r="M34" s="20">
        <f t="shared" si="4"/>
        <v>32.347885899999994</v>
      </c>
      <c r="N34" s="15">
        <f t="shared" si="5"/>
        <v>1675.8223473999997</v>
      </c>
      <c r="O34" s="10">
        <f t="shared" si="6"/>
        <v>50000</v>
      </c>
      <c r="P34" s="16">
        <f t="shared" si="1"/>
        <v>83791117.36999999</v>
      </c>
      <c r="R34" s="2"/>
    </row>
    <row r="35" spans="1:18">
      <c r="A35" s="5">
        <v>28</v>
      </c>
      <c r="B35" s="1">
        <f>(23554/5)*1000</f>
        <v>4710800</v>
      </c>
      <c r="C35" s="4">
        <v>1.7080000000000001E-3</v>
      </c>
      <c r="D35" s="6">
        <v>97575</v>
      </c>
      <c r="E35" s="4">
        <v>49.55</v>
      </c>
      <c r="F35" s="4">
        <v>7.0699999999999995E-4</v>
      </c>
      <c r="G35" s="6">
        <v>98674</v>
      </c>
      <c r="H35" s="4">
        <v>53.93</v>
      </c>
      <c r="I35" s="3" t="s">
        <v>8</v>
      </c>
      <c r="J35" s="3">
        <f t="shared" si="2"/>
        <v>2.2499999999999999E-2</v>
      </c>
      <c r="K35" s="14">
        <f>CovidMortality_otherParameters!$B$10</f>
        <v>2.9999999999999997E-4</v>
      </c>
      <c r="L35" s="17">
        <f t="shared" si="3"/>
        <v>1.2075000000000002E-7</v>
      </c>
      <c r="M35" s="20">
        <f t="shared" si="4"/>
        <v>32.366729099999993</v>
      </c>
      <c r="N35" s="15">
        <f t="shared" si="5"/>
        <v>1645.7921750999994</v>
      </c>
      <c r="O35" s="10">
        <f t="shared" si="6"/>
        <v>50000</v>
      </c>
      <c r="P35" s="16">
        <f t="shared" si="1"/>
        <v>82289608.754999965</v>
      </c>
      <c r="R35" s="2"/>
    </row>
    <row r="36" spans="1:18">
      <c r="A36" s="5">
        <v>29</v>
      </c>
      <c r="B36" s="1">
        <f>(23554/5)*1000</f>
        <v>4710800</v>
      </c>
      <c r="C36" s="4">
        <v>1.7520000000000001E-3</v>
      </c>
      <c r="D36" s="6">
        <v>97408</v>
      </c>
      <c r="E36" s="4">
        <v>48.63</v>
      </c>
      <c r="F36" s="4">
        <v>7.5299999999999998E-4</v>
      </c>
      <c r="G36" s="6">
        <v>98605</v>
      </c>
      <c r="H36" s="4">
        <v>52.97</v>
      </c>
      <c r="I36" s="3" t="s">
        <v>8</v>
      </c>
      <c r="J36" s="3">
        <f t="shared" si="2"/>
        <v>2.2499999999999999E-2</v>
      </c>
      <c r="K36" s="14">
        <f>CovidMortality_otherParameters!$B$10</f>
        <v>2.9999999999999997E-4</v>
      </c>
      <c r="L36" s="17">
        <f t="shared" si="3"/>
        <v>1.2525000000000001E-7</v>
      </c>
      <c r="M36" s="20">
        <f t="shared" si="4"/>
        <v>32.387927699999992</v>
      </c>
      <c r="N36" s="15">
        <f t="shared" si="5"/>
        <v>1615.9233476999998</v>
      </c>
      <c r="O36" s="10">
        <f t="shared" si="6"/>
        <v>50000</v>
      </c>
      <c r="P36" s="16">
        <f t="shared" si="1"/>
        <v>80796167.38499999</v>
      </c>
      <c r="R36" s="2"/>
    </row>
    <row r="37" spans="1:18">
      <c r="A37" s="5">
        <v>30</v>
      </c>
      <c r="B37" s="1">
        <f>(22903/5)*1000</f>
        <v>4580600</v>
      </c>
      <c r="C37" s="4">
        <v>1.794E-3</v>
      </c>
      <c r="D37" s="6">
        <v>97238</v>
      </c>
      <c r="E37" s="4">
        <v>47.72</v>
      </c>
      <c r="F37" s="4">
        <v>8.03E-4</v>
      </c>
      <c r="G37" s="6">
        <v>98530</v>
      </c>
      <c r="H37" s="4">
        <v>52.01</v>
      </c>
      <c r="I37" s="3" t="s">
        <v>7</v>
      </c>
      <c r="J37" s="3">
        <f t="shared" si="2"/>
        <v>2.2499999999999999E-2</v>
      </c>
      <c r="K37" s="14">
        <f>CovidMortality_otherParameters!$B$9</f>
        <v>8.0000000000000004E-4</v>
      </c>
      <c r="L37" s="17">
        <f t="shared" si="3"/>
        <v>1.2985000000000001E-7</v>
      </c>
      <c r="M37" s="20">
        <f t="shared" si="4"/>
        <v>83.045590910000001</v>
      </c>
      <c r="N37" s="15">
        <f t="shared" si="5"/>
        <v>4112.0039329099991</v>
      </c>
      <c r="O37" s="10">
        <f t="shared" si="6"/>
        <v>50000</v>
      </c>
      <c r="P37" s="16">
        <f t="shared" si="1"/>
        <v>205600196.64549994</v>
      </c>
      <c r="R37" s="2"/>
    </row>
    <row r="38" spans="1:18">
      <c r="A38" s="5">
        <v>31</v>
      </c>
      <c r="B38" s="1">
        <f>(22903/5)*1000</f>
        <v>4580600</v>
      </c>
      <c r="C38" s="4">
        <v>1.835E-3</v>
      </c>
      <c r="D38" s="6">
        <v>97063</v>
      </c>
      <c r="E38" s="4">
        <v>46.8</v>
      </c>
      <c r="F38" s="4">
        <v>8.5300000000000003E-4</v>
      </c>
      <c r="G38" s="6">
        <v>98451</v>
      </c>
      <c r="H38" s="4">
        <v>51.05</v>
      </c>
      <c r="I38" s="3" t="s">
        <v>7</v>
      </c>
      <c r="J38" s="3">
        <f t="shared" si="2"/>
        <v>2.2499999999999999E-2</v>
      </c>
      <c r="K38" s="14">
        <f>CovidMortality_otherParameters!$B$9</f>
        <v>8.0000000000000004E-4</v>
      </c>
      <c r="L38" s="17">
        <f t="shared" si="3"/>
        <v>1.3440000000000001E-7</v>
      </c>
      <c r="M38" s="20">
        <f t="shared" si="4"/>
        <v>83.066432640000002</v>
      </c>
      <c r="N38" s="15">
        <f t="shared" si="5"/>
        <v>4034.52102264</v>
      </c>
      <c r="O38" s="10">
        <f t="shared" si="6"/>
        <v>50000</v>
      </c>
      <c r="P38" s="16">
        <f t="shared" si="1"/>
        <v>201726051.132</v>
      </c>
      <c r="R38" s="2"/>
    </row>
    <row r="39" spans="1:18">
      <c r="A39" s="5">
        <v>32</v>
      </c>
      <c r="B39" s="1">
        <f>(22903/5)*1000</f>
        <v>4580600</v>
      </c>
      <c r="C39" s="4">
        <v>1.8799999999999999E-3</v>
      </c>
      <c r="D39" s="6">
        <v>96885</v>
      </c>
      <c r="E39" s="4">
        <v>45.89</v>
      </c>
      <c r="F39" s="4">
        <v>9.0499999999999999E-4</v>
      </c>
      <c r="G39" s="6">
        <v>98367</v>
      </c>
      <c r="H39" s="4">
        <v>50.09</v>
      </c>
      <c r="I39" s="3" t="s">
        <v>7</v>
      </c>
      <c r="J39" s="3">
        <f t="shared" si="2"/>
        <v>2.2499999999999999E-2</v>
      </c>
      <c r="K39" s="14">
        <f>CovidMortality_otherParameters!$B$9</f>
        <v>8.0000000000000004E-4</v>
      </c>
      <c r="L39" s="17">
        <f t="shared" si="3"/>
        <v>1.3925000000000001E-7</v>
      </c>
      <c r="M39" s="20">
        <f t="shared" si="4"/>
        <v>83.088648550000002</v>
      </c>
      <c r="N39" s="15">
        <f t="shared" si="5"/>
        <v>3957.4517405500001</v>
      </c>
      <c r="O39" s="10">
        <f t="shared" si="6"/>
        <v>50000</v>
      </c>
      <c r="P39" s="16">
        <f t="shared" si="1"/>
        <v>197872587.0275</v>
      </c>
      <c r="R39" s="2"/>
    </row>
    <row r="40" spans="1:18">
      <c r="A40" s="5">
        <v>33</v>
      </c>
      <c r="B40" s="1">
        <f>(22903/5)*1000</f>
        <v>4580600</v>
      </c>
      <c r="C40" s="4">
        <v>1.9300000000000001E-3</v>
      </c>
      <c r="D40" s="6">
        <v>96703</v>
      </c>
      <c r="E40" s="4">
        <v>44.97</v>
      </c>
      <c r="F40" s="4">
        <v>9.5600000000000004E-4</v>
      </c>
      <c r="G40" s="6">
        <v>98278</v>
      </c>
      <c r="H40" s="4">
        <v>49.14</v>
      </c>
      <c r="I40" s="3" t="s">
        <v>7</v>
      </c>
      <c r="J40" s="3">
        <f t="shared" si="2"/>
        <v>2.2499999999999999E-2</v>
      </c>
      <c r="K40" s="14">
        <f>CovidMortality_otherParameters!$B$9</f>
        <v>8.0000000000000004E-4</v>
      </c>
      <c r="L40" s="17">
        <f t="shared" si="3"/>
        <v>1.4430000000000001E-7</v>
      </c>
      <c r="M40" s="20">
        <f t="shared" si="4"/>
        <v>83.111780580000001</v>
      </c>
      <c r="N40" s="15">
        <f t="shared" si="5"/>
        <v>3880.3833745799998</v>
      </c>
      <c r="O40" s="10">
        <f t="shared" si="6"/>
        <v>50000</v>
      </c>
      <c r="P40" s="16">
        <f t="shared" si="1"/>
        <v>194019168.729</v>
      </c>
      <c r="R40" s="2"/>
    </row>
    <row r="41" spans="1:18">
      <c r="A41" s="5">
        <v>34</v>
      </c>
      <c r="B41" s="1">
        <f>(22903/5)*1000</f>
        <v>4580600</v>
      </c>
      <c r="C41" s="4">
        <v>1.9859999999999999E-3</v>
      </c>
      <c r="D41" s="6">
        <v>96516</v>
      </c>
      <c r="E41" s="4">
        <v>44.06</v>
      </c>
      <c r="F41" s="4">
        <v>1.0089999999999999E-3</v>
      </c>
      <c r="G41" s="6">
        <v>98184</v>
      </c>
      <c r="H41" s="4">
        <v>48.19</v>
      </c>
      <c r="I41" s="3" t="s">
        <v>7</v>
      </c>
      <c r="J41" s="3">
        <f t="shared" si="2"/>
        <v>2.2499999999999999E-2</v>
      </c>
      <c r="K41" s="14">
        <f>CovidMortality_otherParameters!$B$9</f>
        <v>8.0000000000000004E-4</v>
      </c>
      <c r="L41" s="17">
        <f t="shared" si="3"/>
        <v>1.4975E-7</v>
      </c>
      <c r="M41" s="20">
        <f t="shared" si="4"/>
        <v>83.136744849999999</v>
      </c>
      <c r="N41" s="15">
        <f t="shared" si="5"/>
        <v>3803.7290948499999</v>
      </c>
      <c r="O41" s="10">
        <f t="shared" si="6"/>
        <v>50000</v>
      </c>
      <c r="P41" s="16">
        <f t="shared" si="1"/>
        <v>190186454.74250001</v>
      </c>
      <c r="R41" s="2"/>
    </row>
    <row r="42" spans="1:18">
      <c r="A42" s="5">
        <v>35</v>
      </c>
      <c r="B42" s="1">
        <f>(22333/5)*1000</f>
        <v>4466600</v>
      </c>
      <c r="C42" s="4">
        <v>2.052E-3</v>
      </c>
      <c r="D42" s="6">
        <v>96325</v>
      </c>
      <c r="E42" s="4">
        <v>43.15</v>
      </c>
      <c r="F42" s="4">
        <v>1.0690000000000001E-3</v>
      </c>
      <c r="G42" s="6">
        <v>98085</v>
      </c>
      <c r="H42" s="4">
        <v>47.23</v>
      </c>
      <c r="I42" s="3" t="s">
        <v>7</v>
      </c>
      <c r="J42" s="3">
        <f t="shared" si="2"/>
        <v>2.2499999999999999E-2</v>
      </c>
      <c r="K42" s="14">
        <f>CovidMortality_otherParameters!$B$9</f>
        <v>8.0000000000000004E-4</v>
      </c>
      <c r="L42" s="17">
        <f t="shared" si="3"/>
        <v>1.5605000000000002E-7</v>
      </c>
      <c r="M42" s="20">
        <f t="shared" si="4"/>
        <v>81.095812930000008</v>
      </c>
      <c r="N42" s="15">
        <f t="shared" si="5"/>
        <v>3633.9187849300001</v>
      </c>
      <c r="O42" s="10">
        <f t="shared" si="6"/>
        <v>50000</v>
      </c>
      <c r="P42" s="16">
        <f t="shared" si="1"/>
        <v>181695939.24650002</v>
      </c>
      <c r="R42" s="2"/>
    </row>
    <row r="43" spans="1:18">
      <c r="A43" s="5">
        <v>36</v>
      </c>
      <c r="B43" s="1">
        <f>(22333/5)*1000</f>
        <v>4466600</v>
      </c>
      <c r="C43" s="4">
        <v>2.1250000000000002E-3</v>
      </c>
      <c r="D43" s="6">
        <v>96127</v>
      </c>
      <c r="E43" s="4">
        <v>42.23</v>
      </c>
      <c r="F43" s="4">
        <v>1.134E-3</v>
      </c>
      <c r="G43" s="6">
        <v>97980</v>
      </c>
      <c r="H43" s="4">
        <v>46.28</v>
      </c>
      <c r="I43" s="3" t="s">
        <v>7</v>
      </c>
      <c r="J43" s="3">
        <f t="shared" si="2"/>
        <v>2.2499999999999999E-2</v>
      </c>
      <c r="K43" s="14">
        <f>CovidMortality_otherParameters!$B$9</f>
        <v>8.0000000000000004E-4</v>
      </c>
      <c r="L43" s="17">
        <f t="shared" si="3"/>
        <v>1.6295000000000001E-7</v>
      </c>
      <c r="M43" s="20">
        <f t="shared" si="4"/>
        <v>81.126632470000004</v>
      </c>
      <c r="N43" s="15">
        <f t="shared" si="5"/>
        <v>3558.7767264700001</v>
      </c>
      <c r="O43" s="10">
        <f t="shared" si="6"/>
        <v>50000</v>
      </c>
      <c r="P43" s="16">
        <f t="shared" si="1"/>
        <v>177938836.32350001</v>
      </c>
      <c r="R43" s="2"/>
    </row>
    <row r="44" spans="1:18">
      <c r="A44" s="5">
        <v>37</v>
      </c>
      <c r="B44" s="1">
        <f>(22333/5)*1000</f>
        <v>4466600</v>
      </c>
      <c r="C44" s="4">
        <v>2.196E-3</v>
      </c>
      <c r="D44" s="6">
        <v>95923</v>
      </c>
      <c r="E44" s="4">
        <v>41.32</v>
      </c>
      <c r="F44" s="4">
        <v>1.199E-3</v>
      </c>
      <c r="G44" s="6">
        <v>97869</v>
      </c>
      <c r="H44" s="4">
        <v>45.34</v>
      </c>
      <c r="I44" s="3" t="s">
        <v>7</v>
      </c>
      <c r="J44" s="3">
        <f t="shared" si="2"/>
        <v>2.2499999999999999E-2</v>
      </c>
      <c r="K44" s="14">
        <f>CovidMortality_otherParameters!$B$9</f>
        <v>8.0000000000000004E-4</v>
      </c>
      <c r="L44" s="17">
        <f t="shared" si="3"/>
        <v>1.6975000000000002E-7</v>
      </c>
      <c r="M44" s="20">
        <f t="shared" si="4"/>
        <v>81.157005350000006</v>
      </c>
      <c r="N44" s="15">
        <f t="shared" si="5"/>
        <v>3484.4382093500003</v>
      </c>
      <c r="O44" s="10">
        <f t="shared" si="6"/>
        <v>50000</v>
      </c>
      <c r="P44" s="16">
        <f t="shared" si="1"/>
        <v>174221910.4675</v>
      </c>
      <c r="R44" s="2"/>
    </row>
    <row r="45" spans="1:18">
      <c r="A45" s="5">
        <v>38</v>
      </c>
      <c r="B45" s="1">
        <f>(22333/5)*1000</f>
        <v>4466600</v>
      </c>
      <c r="C45" s="4">
        <v>2.264E-3</v>
      </c>
      <c r="D45" s="6">
        <v>95712</v>
      </c>
      <c r="E45" s="4">
        <v>40.409999999999997</v>
      </c>
      <c r="F45" s="4">
        <v>1.263E-3</v>
      </c>
      <c r="G45" s="6">
        <v>97752</v>
      </c>
      <c r="H45" s="4">
        <v>44.39</v>
      </c>
      <c r="I45" s="3" t="s">
        <v>7</v>
      </c>
      <c r="J45" s="3">
        <f t="shared" si="2"/>
        <v>2.2499999999999999E-2</v>
      </c>
      <c r="K45" s="14">
        <f>CovidMortality_otherParameters!$B$9</f>
        <v>8.0000000000000004E-4</v>
      </c>
      <c r="L45" s="17">
        <f t="shared" si="3"/>
        <v>1.7634999999999999E-7</v>
      </c>
      <c r="M45" s="20">
        <f t="shared" si="4"/>
        <v>81.186484910000004</v>
      </c>
      <c r="N45" s="15">
        <f t="shared" si="5"/>
        <v>3409.6968049100001</v>
      </c>
      <c r="O45" s="10">
        <f t="shared" si="6"/>
        <v>50000</v>
      </c>
      <c r="P45" s="16">
        <f t="shared" si="1"/>
        <v>170484840.2455</v>
      </c>
      <c r="R45" s="2"/>
    </row>
    <row r="46" spans="1:18">
      <c r="A46" s="5">
        <v>39</v>
      </c>
      <c r="B46" s="1">
        <f>(22333/5)*1000</f>
        <v>4466600</v>
      </c>
      <c r="C46" s="4">
        <v>2.3340000000000001E-3</v>
      </c>
      <c r="D46" s="6">
        <v>95495</v>
      </c>
      <c r="E46" s="4">
        <v>39.5</v>
      </c>
      <c r="F46" s="4">
        <v>1.3290000000000001E-3</v>
      </c>
      <c r="G46" s="6">
        <v>97628</v>
      </c>
      <c r="H46" s="4">
        <v>43.45</v>
      </c>
      <c r="I46" s="3" t="s">
        <v>7</v>
      </c>
      <c r="J46" s="3">
        <f t="shared" si="2"/>
        <v>2.2499999999999999E-2</v>
      </c>
      <c r="K46" s="14">
        <f>CovidMortality_otherParameters!$B$9</f>
        <v>8.0000000000000004E-4</v>
      </c>
      <c r="L46" s="17">
        <f t="shared" si="3"/>
        <v>1.8315000000000002E-7</v>
      </c>
      <c r="M46" s="20">
        <f t="shared" si="4"/>
        <v>81.216857790000006</v>
      </c>
      <c r="N46" s="15">
        <f t="shared" si="5"/>
        <v>3335.3582877900003</v>
      </c>
      <c r="O46" s="10">
        <f t="shared" si="6"/>
        <v>50000</v>
      </c>
      <c r="P46" s="16">
        <f t="shared" si="1"/>
        <v>166767914.38950002</v>
      </c>
      <c r="R46" s="2"/>
    </row>
    <row r="47" spans="1:18">
      <c r="A47" s="5">
        <v>40</v>
      </c>
      <c r="B47" s="1">
        <f>(20777/5)*1000</f>
        <v>4155399.9999999995</v>
      </c>
      <c r="C47" s="4">
        <v>2.4199999999999998E-3</v>
      </c>
      <c r="D47" s="6">
        <v>95272</v>
      </c>
      <c r="E47" s="4">
        <v>38.590000000000003</v>
      </c>
      <c r="F47" s="4">
        <v>1.403E-3</v>
      </c>
      <c r="G47" s="6">
        <v>97499</v>
      </c>
      <c r="H47" s="4">
        <v>42.5</v>
      </c>
      <c r="I47" s="3" t="s">
        <v>6</v>
      </c>
      <c r="J47" s="3">
        <f t="shared" si="2"/>
        <v>2.2499999999999999E-2</v>
      </c>
      <c r="K47" s="14">
        <f>CovidMortality_otherParameters!$B$8</f>
        <v>1.5E-3</v>
      </c>
      <c r="L47" s="17">
        <f t="shared" si="3"/>
        <v>1.9115000000000001E-7</v>
      </c>
      <c r="M47" s="20">
        <f t="shared" si="4"/>
        <v>141.03905470999999</v>
      </c>
      <c r="N47" s="15">
        <f t="shared" si="5"/>
        <v>5687.0176934599995</v>
      </c>
      <c r="O47" s="10">
        <f t="shared" si="6"/>
        <v>50000</v>
      </c>
      <c r="P47" s="16">
        <f t="shared" si="1"/>
        <v>284350884.67299998</v>
      </c>
      <c r="R47" s="2"/>
    </row>
    <row r="48" spans="1:18">
      <c r="A48" s="5">
        <v>41</v>
      </c>
      <c r="B48" s="1">
        <f>(20777/5)*1000</f>
        <v>4155399.9999999995</v>
      </c>
      <c r="C48" s="4">
        <v>2.5300000000000001E-3</v>
      </c>
      <c r="D48" s="6">
        <v>95042</v>
      </c>
      <c r="E48" s="4">
        <v>37.69</v>
      </c>
      <c r="F48" s="4">
        <v>1.4909999999999999E-3</v>
      </c>
      <c r="G48" s="6">
        <v>97362</v>
      </c>
      <c r="H48" s="4">
        <v>41.56</v>
      </c>
      <c r="I48" s="3" t="s">
        <v>6</v>
      </c>
      <c r="J48" s="3">
        <f t="shared" si="2"/>
        <v>2.2499999999999999E-2</v>
      </c>
      <c r="K48" s="14">
        <f>CovidMortality_otherParameters!$B$8</f>
        <v>1.5E-3</v>
      </c>
      <c r="L48" s="17">
        <f t="shared" si="3"/>
        <v>2.0105000000000002E-7</v>
      </c>
      <c r="M48" s="20">
        <f t="shared" si="4"/>
        <v>141.08019316999997</v>
      </c>
      <c r="N48" s="15">
        <f t="shared" si="5"/>
        <v>5558.0336619199988</v>
      </c>
      <c r="O48" s="10">
        <f t="shared" si="6"/>
        <v>50000</v>
      </c>
      <c r="P48" s="16">
        <f t="shared" si="1"/>
        <v>277901683.09599996</v>
      </c>
      <c r="R48" s="2"/>
    </row>
    <row r="49" spans="1:18">
      <c r="A49" s="5">
        <v>42</v>
      </c>
      <c r="B49" s="1">
        <f>(20777/5)*1000</f>
        <v>4155399.9999999995</v>
      </c>
      <c r="C49" s="4">
        <v>2.663E-3</v>
      </c>
      <c r="D49" s="6">
        <v>94801</v>
      </c>
      <c r="E49" s="4">
        <v>36.78</v>
      </c>
      <c r="F49" s="4">
        <v>1.5969999999999999E-3</v>
      </c>
      <c r="G49" s="6">
        <v>97217</v>
      </c>
      <c r="H49" s="4">
        <v>40.619999999999997</v>
      </c>
      <c r="I49" s="3" t="s">
        <v>6</v>
      </c>
      <c r="J49" s="3">
        <f t="shared" si="2"/>
        <v>2.2499999999999999E-2</v>
      </c>
      <c r="K49" s="14">
        <f>CovidMortality_otherParameters!$B$8</f>
        <v>1.5E-3</v>
      </c>
      <c r="L49" s="17">
        <f t="shared" si="3"/>
        <v>2.1300000000000001E-7</v>
      </c>
      <c r="M49" s="20">
        <f t="shared" si="4"/>
        <v>141.12985019999999</v>
      </c>
      <c r="N49" s="15">
        <f t="shared" si="5"/>
        <v>5428.3569251999998</v>
      </c>
      <c r="O49" s="10">
        <f t="shared" si="6"/>
        <v>50000</v>
      </c>
      <c r="P49" s="16">
        <f t="shared" si="1"/>
        <v>271417846.25999999</v>
      </c>
      <c r="R49" s="2"/>
    </row>
    <row r="50" spans="1:18">
      <c r="A50" s="5">
        <v>43</v>
      </c>
      <c r="B50" s="1">
        <f>(20777/5)*1000</f>
        <v>4155399.9999999995</v>
      </c>
      <c r="C50" s="4">
        <v>2.823E-3</v>
      </c>
      <c r="D50" s="6">
        <v>94549</v>
      </c>
      <c r="E50" s="4">
        <v>35.880000000000003</v>
      </c>
      <c r="F50" s="4">
        <v>1.7240000000000001E-3</v>
      </c>
      <c r="G50" s="6">
        <v>97061</v>
      </c>
      <c r="H50" s="4">
        <v>39.69</v>
      </c>
      <c r="I50" s="3" t="s">
        <v>6</v>
      </c>
      <c r="J50" s="3">
        <f t="shared" si="2"/>
        <v>2.2499999999999999E-2</v>
      </c>
      <c r="K50" s="14">
        <f>CovidMortality_otherParameters!$B$8</f>
        <v>1.5E-3</v>
      </c>
      <c r="L50" s="17">
        <f t="shared" si="3"/>
        <v>2.2735000000000001E-7</v>
      </c>
      <c r="M50" s="20">
        <f t="shared" si="4"/>
        <v>141.18948018999998</v>
      </c>
      <c r="N50" s="15">
        <f t="shared" si="5"/>
        <v>5300.0926089399991</v>
      </c>
      <c r="O50" s="10">
        <f t="shared" si="6"/>
        <v>50000</v>
      </c>
      <c r="P50" s="16">
        <f t="shared" si="1"/>
        <v>265004630.44699997</v>
      </c>
      <c r="R50" s="2"/>
    </row>
    <row r="51" spans="1:18">
      <c r="A51" s="5">
        <v>44</v>
      </c>
      <c r="B51" s="1">
        <f>(20777/5)*1000</f>
        <v>4155399.9999999995</v>
      </c>
      <c r="C51" s="4">
        <v>3.0130000000000001E-3</v>
      </c>
      <c r="D51" s="6">
        <v>94282</v>
      </c>
      <c r="E51" s="4">
        <v>34.979999999999997</v>
      </c>
      <c r="F51" s="4">
        <v>1.8710000000000001E-3</v>
      </c>
      <c r="G51" s="6">
        <v>96894</v>
      </c>
      <c r="H51" s="4">
        <v>38.76</v>
      </c>
      <c r="I51" s="3" t="s">
        <v>6</v>
      </c>
      <c r="J51" s="3">
        <f t="shared" si="2"/>
        <v>2.2499999999999999E-2</v>
      </c>
      <c r="K51" s="14">
        <f>CovidMortality_otherParameters!$B$8</f>
        <v>1.5E-3</v>
      </c>
      <c r="L51" s="17">
        <f t="shared" si="3"/>
        <v>2.4420000000000003E-7</v>
      </c>
      <c r="M51" s="20">
        <f t="shared" si="4"/>
        <v>141.25949867999998</v>
      </c>
      <c r="N51" s="15">
        <f t="shared" si="5"/>
        <v>5171.8386811799983</v>
      </c>
      <c r="O51" s="10">
        <f t="shared" si="6"/>
        <v>50000</v>
      </c>
      <c r="P51" s="16">
        <f t="shared" si="1"/>
        <v>258591934.05899993</v>
      </c>
      <c r="R51" s="2"/>
    </row>
    <row r="52" spans="1:18">
      <c r="A52" s="5">
        <v>45</v>
      </c>
      <c r="B52" s="1">
        <f>(20766/5)*1000</f>
        <v>4153200</v>
      </c>
      <c r="C52" s="4">
        <v>3.2290000000000001E-3</v>
      </c>
      <c r="D52" s="6">
        <v>93998</v>
      </c>
      <c r="E52" s="4">
        <v>34.08</v>
      </c>
      <c r="F52" s="4">
        <v>2.0330000000000001E-3</v>
      </c>
      <c r="G52" s="6">
        <v>96713</v>
      </c>
      <c r="H52" s="4">
        <v>37.83</v>
      </c>
      <c r="I52" s="3" t="s">
        <v>6</v>
      </c>
      <c r="J52" s="3">
        <f t="shared" si="2"/>
        <v>2.2499999999999999E-2</v>
      </c>
      <c r="K52" s="14">
        <f>CovidMortality_otherParameters!$B$8</f>
        <v>1.5E-3</v>
      </c>
      <c r="L52" s="17">
        <f t="shared" si="3"/>
        <v>2.6310000000000002E-7</v>
      </c>
      <c r="M52" s="20">
        <f t="shared" si="4"/>
        <v>141.26320692000002</v>
      </c>
      <c r="N52" s="15">
        <f t="shared" si="5"/>
        <v>5040.9230344199996</v>
      </c>
      <c r="O52" s="10">
        <f t="shared" si="6"/>
        <v>50000</v>
      </c>
      <c r="P52" s="16">
        <f t="shared" si="1"/>
        <v>252046151.72099999</v>
      </c>
      <c r="R52" s="2"/>
    </row>
    <row r="53" spans="1:18">
      <c r="A53" s="5">
        <v>46</v>
      </c>
      <c r="B53" s="1">
        <f>(20766/5)*1000</f>
        <v>4153200</v>
      </c>
      <c r="C53" s="4">
        <v>3.4789999999999999E-3</v>
      </c>
      <c r="D53" s="6">
        <v>93694</v>
      </c>
      <c r="E53" s="4">
        <v>33.19</v>
      </c>
      <c r="F53" s="4">
        <v>2.212E-3</v>
      </c>
      <c r="G53" s="6">
        <v>96516</v>
      </c>
      <c r="H53" s="4">
        <v>36.9</v>
      </c>
      <c r="I53" s="3" t="s">
        <v>6</v>
      </c>
      <c r="J53" s="3">
        <f t="shared" si="2"/>
        <v>2.2499999999999999E-2</v>
      </c>
      <c r="K53" s="14">
        <f>CovidMortality_otherParameters!$B$8</f>
        <v>1.5E-3</v>
      </c>
      <c r="L53" s="17">
        <f t="shared" si="3"/>
        <v>2.8454999999999999E-7</v>
      </c>
      <c r="M53" s="20">
        <f t="shared" si="4"/>
        <v>141.35229305999999</v>
      </c>
      <c r="N53" s="15">
        <f t="shared" si="5"/>
        <v>4913.4569655600008</v>
      </c>
      <c r="O53" s="10">
        <f t="shared" si="6"/>
        <v>50000</v>
      </c>
      <c r="P53" s="16">
        <f t="shared" si="1"/>
        <v>245672848.27800003</v>
      </c>
      <c r="R53" s="2"/>
    </row>
    <row r="54" spans="1:18">
      <c r="A54" s="5">
        <v>47</v>
      </c>
      <c r="B54" s="1">
        <f>(20766/5)*1000</f>
        <v>4153200</v>
      </c>
      <c r="C54" s="4">
        <v>3.7799999999999999E-3</v>
      </c>
      <c r="D54" s="6">
        <v>93369</v>
      </c>
      <c r="E54" s="4">
        <v>32.299999999999997</v>
      </c>
      <c r="F54" s="4">
        <v>2.4169999999999999E-3</v>
      </c>
      <c r="G54" s="6">
        <v>96303</v>
      </c>
      <c r="H54" s="4">
        <v>35.979999999999997</v>
      </c>
      <c r="I54" s="3" t="s">
        <v>6</v>
      </c>
      <c r="J54" s="3">
        <f t="shared" si="2"/>
        <v>2.2499999999999999E-2</v>
      </c>
      <c r="K54" s="14">
        <f>CovidMortality_otherParameters!$B$8</f>
        <v>1.5E-3</v>
      </c>
      <c r="L54" s="17">
        <f t="shared" si="3"/>
        <v>3.0984999999999999E-7</v>
      </c>
      <c r="M54" s="20">
        <f t="shared" si="4"/>
        <v>141.45736902000002</v>
      </c>
      <c r="N54" s="15">
        <f t="shared" si="5"/>
        <v>4786.7077390200002</v>
      </c>
      <c r="O54" s="10">
        <f t="shared" si="6"/>
        <v>50000</v>
      </c>
      <c r="P54" s="16">
        <f t="shared" si="1"/>
        <v>239335386.95100001</v>
      </c>
      <c r="R54" s="2"/>
    </row>
    <row r="55" spans="1:18">
      <c r="A55" s="5">
        <v>48</v>
      </c>
      <c r="B55" s="1">
        <f>(20766/5)*1000</f>
        <v>4153200</v>
      </c>
      <c r="C55" s="4">
        <v>4.1399999999999996E-3</v>
      </c>
      <c r="D55" s="6">
        <v>93016</v>
      </c>
      <c r="E55" s="4">
        <v>31.43</v>
      </c>
      <c r="F55" s="4">
        <v>2.6510000000000001E-3</v>
      </c>
      <c r="G55" s="6">
        <v>96070</v>
      </c>
      <c r="H55" s="4">
        <v>35.07</v>
      </c>
      <c r="I55" s="3" t="s">
        <v>6</v>
      </c>
      <c r="J55" s="3">
        <f t="shared" si="2"/>
        <v>2.2499999999999999E-2</v>
      </c>
      <c r="K55" s="14">
        <f>CovidMortality_otherParameters!$B$8</f>
        <v>1.5E-3</v>
      </c>
      <c r="L55" s="17">
        <f t="shared" si="3"/>
        <v>3.3955000000000005E-7</v>
      </c>
      <c r="M55" s="20">
        <f t="shared" si="4"/>
        <v>141.58071906000001</v>
      </c>
      <c r="N55" s="15">
        <f t="shared" si="5"/>
        <v>4662.07934406</v>
      </c>
      <c r="O55" s="10">
        <f t="shared" si="6"/>
        <v>50000</v>
      </c>
      <c r="P55" s="16">
        <f t="shared" si="1"/>
        <v>233103967.20300001</v>
      </c>
      <c r="R55" s="2"/>
    </row>
    <row r="56" spans="1:18">
      <c r="A56" s="5">
        <v>49</v>
      </c>
      <c r="B56" s="1">
        <f>(20766/5)*1000</f>
        <v>4153200</v>
      </c>
      <c r="C56" s="4">
        <v>4.5529999999999998E-3</v>
      </c>
      <c r="D56" s="6">
        <v>92631</v>
      </c>
      <c r="E56" s="4">
        <v>30.55</v>
      </c>
      <c r="F56" s="4">
        <v>2.911E-3</v>
      </c>
      <c r="G56" s="6">
        <v>95815</v>
      </c>
      <c r="H56" s="4">
        <v>34.159999999999997</v>
      </c>
      <c r="I56" s="3" t="s">
        <v>6</v>
      </c>
      <c r="J56" s="3">
        <f t="shared" si="2"/>
        <v>2.2499999999999999E-2</v>
      </c>
      <c r="K56" s="14">
        <f>CovidMortality_otherParameters!$B$8</f>
        <v>1.5E-3</v>
      </c>
      <c r="L56" s="17">
        <f t="shared" si="3"/>
        <v>3.7320000000000003E-7</v>
      </c>
      <c r="M56" s="20">
        <f t="shared" si="4"/>
        <v>141.72047424000002</v>
      </c>
      <c r="N56" s="15">
        <f t="shared" si="5"/>
        <v>4536.7665017399995</v>
      </c>
      <c r="O56" s="10">
        <f t="shared" si="6"/>
        <v>50000</v>
      </c>
      <c r="P56" s="16">
        <f t="shared" si="1"/>
        <v>226838325.08699998</v>
      </c>
      <c r="R56" s="2"/>
    </row>
    <row r="57" spans="1:18">
      <c r="A57" s="5">
        <v>50</v>
      </c>
      <c r="B57" s="1">
        <f>(20926/5)*1000</f>
        <v>4185200</v>
      </c>
      <c r="C57" s="4">
        <v>5.0070000000000002E-3</v>
      </c>
      <c r="D57" s="6">
        <v>92209</v>
      </c>
      <c r="E57" s="4">
        <v>29.69</v>
      </c>
      <c r="F57" s="4">
        <v>3.1930000000000001E-3</v>
      </c>
      <c r="G57" s="6">
        <v>95536</v>
      </c>
      <c r="H57" s="4">
        <v>33.26</v>
      </c>
      <c r="I57" s="3" t="s">
        <v>5</v>
      </c>
      <c r="J57" s="3">
        <f t="shared" si="2"/>
        <v>2.2499999999999999E-2</v>
      </c>
      <c r="K57" s="14">
        <f>CovidMortality_otherParameters!$B$7</f>
        <v>6.0000000000000001E-3</v>
      </c>
      <c r="L57" s="17">
        <f t="shared" si="3"/>
        <v>4.1000000000000004E-7</v>
      </c>
      <c r="M57" s="20">
        <f t="shared" si="4"/>
        <v>566.71793199999991</v>
      </c>
      <c r="N57" s="15">
        <f t="shared" si="5"/>
        <v>17785.153881999999</v>
      </c>
      <c r="O57" s="10">
        <f t="shared" si="6"/>
        <v>50000</v>
      </c>
      <c r="P57" s="16">
        <f t="shared" si="1"/>
        <v>889257694.0999999</v>
      </c>
      <c r="R57" s="2"/>
    </row>
    <row r="58" spans="1:18">
      <c r="A58" s="5">
        <v>51</v>
      </c>
      <c r="B58" s="1">
        <f>(20926/5)*1000</f>
        <v>4185200</v>
      </c>
      <c r="C58" s="4">
        <v>5.4929999999999996E-3</v>
      </c>
      <c r="D58" s="6">
        <v>91747</v>
      </c>
      <c r="E58" s="4">
        <v>28.84</v>
      </c>
      <c r="F58" s="4">
        <v>3.4919999999999999E-3</v>
      </c>
      <c r="G58" s="6">
        <v>95231</v>
      </c>
      <c r="H58" s="4">
        <v>32.36</v>
      </c>
      <c r="I58" s="3" t="s">
        <v>5</v>
      </c>
      <c r="J58" s="3">
        <f t="shared" si="2"/>
        <v>2.2499999999999999E-2</v>
      </c>
      <c r="K58" s="14">
        <f>CovidMortality_otherParameters!$B$7</f>
        <v>6.0000000000000001E-3</v>
      </c>
      <c r="L58" s="17">
        <f t="shared" si="3"/>
        <v>4.4925000000000003E-7</v>
      </c>
      <c r="M58" s="20">
        <f t="shared" si="4"/>
        <v>566.88220109999997</v>
      </c>
      <c r="N58" s="15">
        <f t="shared" si="5"/>
        <v>17290.941401100001</v>
      </c>
      <c r="O58" s="10">
        <f t="shared" si="6"/>
        <v>50000</v>
      </c>
      <c r="P58" s="16">
        <f t="shared" si="1"/>
        <v>864547070.05500007</v>
      </c>
      <c r="R58" s="2"/>
    </row>
    <row r="59" spans="1:18">
      <c r="A59" s="5">
        <v>52</v>
      </c>
      <c r="B59" s="1">
        <f>(20926/5)*1000</f>
        <v>4185200</v>
      </c>
      <c r="C59" s="4">
        <v>6.0159999999999996E-3</v>
      </c>
      <c r="D59" s="6">
        <v>91243</v>
      </c>
      <c r="E59" s="4">
        <v>27.99</v>
      </c>
      <c r="F59" s="4">
        <v>3.803E-3</v>
      </c>
      <c r="G59" s="6">
        <v>94899</v>
      </c>
      <c r="H59" s="4">
        <v>31.48</v>
      </c>
      <c r="I59" s="3" t="s">
        <v>5</v>
      </c>
      <c r="J59" s="3">
        <f t="shared" si="2"/>
        <v>2.2499999999999999E-2</v>
      </c>
      <c r="K59" s="14">
        <f>CovidMortality_otherParameters!$B$7</f>
        <v>6.0000000000000001E-3</v>
      </c>
      <c r="L59" s="17">
        <f t="shared" si="3"/>
        <v>4.9095000000000004E-7</v>
      </c>
      <c r="M59" s="20">
        <f t="shared" si="4"/>
        <v>567.05672393999998</v>
      </c>
      <c r="N59" s="15">
        <f t="shared" si="5"/>
        <v>16802.389193939998</v>
      </c>
      <c r="O59" s="10">
        <f t="shared" si="6"/>
        <v>50000</v>
      </c>
      <c r="P59" s="16">
        <f t="shared" si="1"/>
        <v>840119459.69699991</v>
      </c>
      <c r="R59" s="2"/>
    </row>
    <row r="60" spans="1:18">
      <c r="A60" s="5">
        <v>53</v>
      </c>
      <c r="B60" s="1">
        <f>(20926/5)*1000</f>
        <v>4185200</v>
      </c>
      <c r="C60" s="4">
        <v>6.5750000000000001E-3</v>
      </c>
      <c r="D60" s="6">
        <v>90694</v>
      </c>
      <c r="E60" s="4">
        <v>27.16</v>
      </c>
      <c r="F60" s="4">
        <v>4.1260000000000003E-3</v>
      </c>
      <c r="G60" s="6">
        <v>94538</v>
      </c>
      <c r="H60" s="4">
        <v>30.59</v>
      </c>
      <c r="I60" s="3" t="s">
        <v>5</v>
      </c>
      <c r="J60" s="3">
        <f t="shared" si="2"/>
        <v>2.2499999999999999E-2</v>
      </c>
      <c r="K60" s="14">
        <f>CovidMortality_otherParameters!$B$7</f>
        <v>6.0000000000000001E-3</v>
      </c>
      <c r="L60" s="17">
        <f t="shared" si="3"/>
        <v>5.3505000000000007E-7</v>
      </c>
      <c r="M60" s="20">
        <f t="shared" si="4"/>
        <v>567.24129125999991</v>
      </c>
      <c r="N60" s="15">
        <f t="shared" si="5"/>
        <v>16316.672041259999</v>
      </c>
      <c r="O60" s="10">
        <f t="shared" si="6"/>
        <v>50000</v>
      </c>
      <c r="P60" s="16">
        <f t="shared" si="1"/>
        <v>815833602.06299996</v>
      </c>
      <c r="R60" s="2"/>
    </row>
    <row r="61" spans="1:18">
      <c r="A61" s="5">
        <v>54</v>
      </c>
      <c r="B61" s="1">
        <f>(20926/5)*1000</f>
        <v>4185200</v>
      </c>
      <c r="C61" s="4">
        <v>7.1700000000000002E-3</v>
      </c>
      <c r="D61" s="6">
        <v>90098</v>
      </c>
      <c r="E61" s="4">
        <v>26.34</v>
      </c>
      <c r="F61" s="4">
        <v>4.4619999999999998E-3</v>
      </c>
      <c r="G61" s="6">
        <v>94148</v>
      </c>
      <c r="H61" s="4">
        <v>29.72</v>
      </c>
      <c r="I61" s="3" t="s">
        <v>5</v>
      </c>
      <c r="J61" s="3">
        <f t="shared" si="2"/>
        <v>2.2499999999999999E-2</v>
      </c>
      <c r="K61" s="14">
        <f>CovidMortality_otherParameters!$B$7</f>
        <v>6.0000000000000001E-3</v>
      </c>
      <c r="L61" s="17">
        <f t="shared" si="3"/>
        <v>5.8160000000000007E-7</v>
      </c>
      <c r="M61" s="20">
        <f t="shared" si="4"/>
        <v>567.43611232000001</v>
      </c>
      <c r="N61" s="15">
        <f t="shared" si="5"/>
        <v>15839.440172319999</v>
      </c>
      <c r="O61" s="10">
        <f t="shared" si="6"/>
        <v>50000</v>
      </c>
      <c r="P61" s="16">
        <f t="shared" si="1"/>
        <v>791972008.61599994</v>
      </c>
      <c r="R61" s="2"/>
    </row>
    <row r="62" spans="1:18">
      <c r="A62" s="5">
        <v>55</v>
      </c>
      <c r="B62" s="1">
        <f>(22301/5)*1000</f>
        <v>4460200</v>
      </c>
      <c r="C62" s="4">
        <v>7.8050000000000003E-3</v>
      </c>
      <c r="D62" s="6">
        <v>89452</v>
      </c>
      <c r="E62" s="4">
        <v>25.52</v>
      </c>
      <c r="F62" s="4">
        <v>4.829E-3</v>
      </c>
      <c r="G62" s="6">
        <v>93728</v>
      </c>
      <c r="H62" s="4">
        <v>28.85</v>
      </c>
      <c r="I62" s="3" t="s">
        <v>5</v>
      </c>
      <c r="J62" s="3">
        <f t="shared" si="2"/>
        <v>2.2499999999999999E-2</v>
      </c>
      <c r="K62" s="14">
        <f>CovidMortality_otherParameters!$B$7</f>
        <v>6.0000000000000001E-3</v>
      </c>
      <c r="L62" s="17">
        <f t="shared" si="3"/>
        <v>6.3170000000000003E-7</v>
      </c>
      <c r="M62" s="20">
        <f t="shared" si="4"/>
        <v>604.94450833999997</v>
      </c>
      <c r="N62" s="15">
        <f t="shared" si="5"/>
        <v>16371.64000334</v>
      </c>
      <c r="O62" s="10">
        <f t="shared" si="6"/>
        <v>50000</v>
      </c>
      <c r="P62" s="16">
        <f t="shared" si="1"/>
        <v>818582000.16700006</v>
      </c>
      <c r="R62" s="2"/>
    </row>
    <row r="63" spans="1:18">
      <c r="A63" s="5">
        <v>56</v>
      </c>
      <c r="B63" s="1">
        <f>(22301/5)*1000</f>
        <v>4460200</v>
      </c>
      <c r="C63" s="4">
        <v>8.4770000000000002E-3</v>
      </c>
      <c r="D63" s="6">
        <v>88754</v>
      </c>
      <c r="E63" s="4">
        <v>24.72</v>
      </c>
      <c r="F63" s="4">
        <v>5.2199999999999998E-3</v>
      </c>
      <c r="G63" s="6">
        <v>93275</v>
      </c>
      <c r="H63" s="4">
        <v>27.99</v>
      </c>
      <c r="I63" s="3" t="s">
        <v>5</v>
      </c>
      <c r="J63" s="3">
        <f t="shared" si="2"/>
        <v>2.2499999999999999E-2</v>
      </c>
      <c r="K63" s="14">
        <f>CovidMortality_otherParameters!$B$7</f>
        <v>6.0000000000000001E-3</v>
      </c>
      <c r="L63" s="17">
        <f t="shared" si="3"/>
        <v>6.848500000000001E-7</v>
      </c>
      <c r="M63" s="20">
        <f t="shared" si="4"/>
        <v>605.18156796999995</v>
      </c>
      <c r="N63" s="15">
        <f t="shared" si="5"/>
        <v>15872.111652969998</v>
      </c>
      <c r="O63" s="10">
        <f t="shared" si="6"/>
        <v>50000</v>
      </c>
      <c r="P63" s="16">
        <f t="shared" si="1"/>
        <v>793605582.64849985</v>
      </c>
      <c r="R63" s="2"/>
    </row>
    <row r="64" spans="1:18">
      <c r="A64" s="5">
        <v>57</v>
      </c>
      <c r="B64" s="1">
        <f>(22301/5)*1000</f>
        <v>4460200</v>
      </c>
      <c r="C64" s="4">
        <v>9.1809999999999999E-3</v>
      </c>
      <c r="D64" s="6">
        <v>88001</v>
      </c>
      <c r="E64" s="4">
        <v>23.93</v>
      </c>
      <c r="F64" s="4">
        <v>5.6119999999999998E-3</v>
      </c>
      <c r="G64" s="6">
        <v>92788</v>
      </c>
      <c r="H64" s="4">
        <v>27.13</v>
      </c>
      <c r="I64" s="3" t="s">
        <v>5</v>
      </c>
      <c r="J64" s="3">
        <f t="shared" si="2"/>
        <v>2.2499999999999999E-2</v>
      </c>
      <c r="K64" s="14">
        <f>CovidMortality_otherParameters!$B$7</f>
        <v>6.0000000000000001E-3</v>
      </c>
      <c r="L64" s="17">
        <f t="shared" si="3"/>
        <v>7.3965000000000009E-7</v>
      </c>
      <c r="M64" s="20">
        <f t="shared" si="4"/>
        <v>605.42598692999991</v>
      </c>
      <c r="N64" s="15">
        <f t="shared" si="5"/>
        <v>15375.601296929999</v>
      </c>
      <c r="O64" s="10">
        <f t="shared" si="6"/>
        <v>50000</v>
      </c>
      <c r="P64" s="16">
        <f t="shared" si="1"/>
        <v>768780064.84649992</v>
      </c>
      <c r="R64" s="2"/>
    </row>
    <row r="65" spans="1:18">
      <c r="A65" s="5">
        <v>58</v>
      </c>
      <c r="B65" s="1">
        <f>(22301/5)*1000</f>
        <v>4460200</v>
      </c>
      <c r="C65" s="4">
        <v>9.9159999999999995E-3</v>
      </c>
      <c r="D65" s="6">
        <v>87193</v>
      </c>
      <c r="E65" s="4">
        <v>23.15</v>
      </c>
      <c r="F65" s="4">
        <v>6.0000000000000001E-3</v>
      </c>
      <c r="G65" s="6">
        <v>92267</v>
      </c>
      <c r="H65" s="4">
        <v>26.28</v>
      </c>
      <c r="I65" s="3" t="s">
        <v>5</v>
      </c>
      <c r="J65" s="3">
        <f t="shared" si="2"/>
        <v>2.2499999999999999E-2</v>
      </c>
      <c r="K65" s="14">
        <f>CovidMortality_otherParameters!$B$7</f>
        <v>6.0000000000000001E-3</v>
      </c>
      <c r="L65" s="17">
        <f t="shared" si="3"/>
        <v>7.9579999999999997E-7</v>
      </c>
      <c r="M65" s="20">
        <f t="shared" si="4"/>
        <v>605.67642716</v>
      </c>
      <c r="N65" s="15">
        <f t="shared" si="5"/>
        <v>14885.118232159999</v>
      </c>
      <c r="O65" s="10">
        <f t="shared" si="6"/>
        <v>50000</v>
      </c>
      <c r="P65" s="16">
        <f t="shared" si="1"/>
        <v>744255911.60799992</v>
      </c>
      <c r="R65" s="2"/>
    </row>
    <row r="66" spans="1:18">
      <c r="A66" s="5">
        <v>59</v>
      </c>
      <c r="B66" s="1">
        <f>(22301/5)*1000</f>
        <v>4460200</v>
      </c>
      <c r="C66" s="4">
        <v>1.0683E-2</v>
      </c>
      <c r="D66" s="6">
        <v>86329</v>
      </c>
      <c r="E66" s="4">
        <v>22.37</v>
      </c>
      <c r="F66" s="4">
        <v>6.3969999999999999E-3</v>
      </c>
      <c r="G66" s="6">
        <v>91714</v>
      </c>
      <c r="H66" s="4">
        <v>25.44</v>
      </c>
      <c r="I66" s="3" t="s">
        <v>5</v>
      </c>
      <c r="J66" s="3">
        <f t="shared" si="2"/>
        <v>2.2499999999999999E-2</v>
      </c>
      <c r="K66" s="14">
        <f>CovidMortality_otherParameters!$B$7</f>
        <v>6.0000000000000001E-3</v>
      </c>
      <c r="L66" s="17">
        <f t="shared" si="3"/>
        <v>8.5399999999999989E-7</v>
      </c>
      <c r="M66" s="20">
        <f t="shared" si="4"/>
        <v>605.93601079999996</v>
      </c>
      <c r="N66" s="15">
        <f t="shared" si="5"/>
        <v>14397.654945799999</v>
      </c>
      <c r="O66" s="10">
        <f t="shared" si="6"/>
        <v>50000</v>
      </c>
      <c r="P66" s="16">
        <f t="shared" si="1"/>
        <v>719882747.28999996</v>
      </c>
      <c r="R66" s="2"/>
    </row>
    <row r="67" spans="1:18">
      <c r="A67" s="5">
        <v>60</v>
      </c>
      <c r="B67" s="1">
        <f>(20919/5)*1000</f>
        <v>4183800</v>
      </c>
      <c r="C67" s="4">
        <v>1.1533E-2</v>
      </c>
      <c r="D67" s="6">
        <v>85407</v>
      </c>
      <c r="E67" s="4">
        <v>21.61</v>
      </c>
      <c r="F67" s="4">
        <v>6.8479999999999999E-3</v>
      </c>
      <c r="G67" s="6">
        <v>91127</v>
      </c>
      <c r="H67" s="4">
        <v>24.6</v>
      </c>
      <c r="I67" s="3" t="s">
        <v>4</v>
      </c>
      <c r="J67" s="3">
        <f t="shared" si="2"/>
        <v>2.2499999999999999E-2</v>
      </c>
      <c r="K67" s="14">
        <f>CovidMortality_otherParameters!$B$6</f>
        <v>2.1999999999999999E-2</v>
      </c>
      <c r="L67" s="17">
        <f t="shared" si="3"/>
        <v>9.1905000000000012E-7</v>
      </c>
      <c r="M67" s="20">
        <f t="shared" si="4"/>
        <v>2074.8261213899996</v>
      </c>
      <c r="N67" s="15">
        <f t="shared" si="5"/>
        <v>47853.861126389995</v>
      </c>
      <c r="O67" s="10">
        <f t="shared" si="6"/>
        <v>50000</v>
      </c>
      <c r="P67" s="16">
        <f t="shared" si="1"/>
        <v>2392693056.3195</v>
      </c>
      <c r="R67" s="2"/>
    </row>
    <row r="68" spans="1:18">
      <c r="A68" s="5">
        <v>61</v>
      </c>
      <c r="B68" s="1">
        <f>(20919/5)*1000</f>
        <v>4183800</v>
      </c>
      <c r="C68" s="4">
        <v>1.2434000000000001E-2</v>
      </c>
      <c r="D68" s="6">
        <v>84422</v>
      </c>
      <c r="E68" s="4">
        <v>20.85</v>
      </c>
      <c r="F68" s="4">
        <v>7.358E-3</v>
      </c>
      <c r="G68" s="6">
        <v>90503</v>
      </c>
      <c r="H68" s="4">
        <v>23.76</v>
      </c>
      <c r="I68" s="3" t="s">
        <v>4</v>
      </c>
      <c r="J68" s="3">
        <f t="shared" si="2"/>
        <v>2.2499999999999999E-2</v>
      </c>
      <c r="K68" s="14">
        <f>CovidMortality_otherParameters!$B$6</f>
        <v>2.1999999999999999E-2</v>
      </c>
      <c r="L68" s="17">
        <f t="shared" si="3"/>
        <v>9.8960000000000002E-7</v>
      </c>
      <c r="M68" s="20">
        <f t="shared" si="4"/>
        <v>2075.1212884799997</v>
      </c>
      <c r="N68" s="15">
        <f t="shared" si="5"/>
        <v>46197.371493479994</v>
      </c>
      <c r="O68" s="10">
        <f t="shared" si="6"/>
        <v>50000</v>
      </c>
      <c r="P68" s="16">
        <f t="shared" si="1"/>
        <v>2309868574.6739998</v>
      </c>
      <c r="R68" s="2"/>
    </row>
    <row r="69" spans="1:18">
      <c r="A69" s="5">
        <v>62</v>
      </c>
      <c r="B69" s="1">
        <f>(20919/5)*1000</f>
        <v>4183800</v>
      </c>
      <c r="C69" s="4">
        <v>1.3302E-2</v>
      </c>
      <c r="D69" s="6">
        <v>83372</v>
      </c>
      <c r="E69" s="4">
        <v>20.11</v>
      </c>
      <c r="F69" s="4">
        <v>7.8930000000000007E-3</v>
      </c>
      <c r="G69" s="6">
        <v>89837</v>
      </c>
      <c r="H69" s="4">
        <v>22.94</v>
      </c>
      <c r="I69" s="3" t="s">
        <v>4</v>
      </c>
      <c r="J69" s="3">
        <f t="shared" si="2"/>
        <v>2.2499999999999999E-2</v>
      </c>
      <c r="K69" s="14">
        <f>CovidMortality_otherParameters!$B$6</f>
        <v>2.1999999999999999E-2</v>
      </c>
      <c r="L69" s="17">
        <f t="shared" si="3"/>
        <v>1.0597499999999999E-6</v>
      </c>
      <c r="M69" s="20">
        <f t="shared" si="4"/>
        <v>2075.4147820499998</v>
      </c>
      <c r="N69" s="15">
        <f t="shared" si="5"/>
        <v>44582.299807049989</v>
      </c>
      <c r="O69" s="10">
        <f t="shared" si="6"/>
        <v>50000</v>
      </c>
      <c r="P69" s="16">
        <f t="shared" si="1"/>
        <v>2229114990.3524995</v>
      </c>
      <c r="R69" s="2"/>
    </row>
    <row r="70" spans="1:18">
      <c r="A70" s="5">
        <v>63</v>
      </c>
      <c r="B70" s="1">
        <f>(20919/5)*1000</f>
        <v>4183800</v>
      </c>
      <c r="C70" s="4">
        <v>1.4109E-2</v>
      </c>
      <c r="D70" s="6">
        <v>82263</v>
      </c>
      <c r="E70" s="4">
        <v>19.37</v>
      </c>
      <c r="F70" s="4">
        <v>8.4530000000000004E-3</v>
      </c>
      <c r="G70" s="6">
        <v>89128</v>
      </c>
      <c r="H70" s="4">
        <v>22.12</v>
      </c>
      <c r="I70" s="3" t="s">
        <v>4</v>
      </c>
      <c r="J70" s="3">
        <f t="shared" si="2"/>
        <v>2.2499999999999999E-2</v>
      </c>
      <c r="K70" s="14">
        <f>CovidMortality_otherParameters!$B$6</f>
        <v>2.1999999999999999E-2</v>
      </c>
      <c r="L70" s="17">
        <f t="shared" si="3"/>
        <v>1.1281E-6</v>
      </c>
      <c r="M70" s="20">
        <f t="shared" si="4"/>
        <v>2075.7007447799997</v>
      </c>
      <c r="N70" s="15">
        <f t="shared" si="5"/>
        <v>42967.220589779994</v>
      </c>
      <c r="O70" s="10">
        <f t="shared" si="6"/>
        <v>50000</v>
      </c>
      <c r="P70" s="16">
        <f t="shared" si="1"/>
        <v>2148361029.4889998</v>
      </c>
      <c r="R70" s="2"/>
    </row>
    <row r="71" spans="1:18">
      <c r="A71" s="5">
        <v>64</v>
      </c>
      <c r="B71" s="1">
        <f>(20919/5)*1000</f>
        <v>4183800</v>
      </c>
      <c r="C71" s="4">
        <v>1.4912999999999999E-2</v>
      </c>
      <c r="D71" s="6">
        <v>81102</v>
      </c>
      <c r="E71" s="4">
        <v>18.649999999999999</v>
      </c>
      <c r="F71" s="4">
        <v>9.0629999999999999E-3</v>
      </c>
      <c r="G71" s="6">
        <v>88375</v>
      </c>
      <c r="H71" s="4">
        <v>21.3</v>
      </c>
      <c r="I71" s="3" t="s">
        <v>4</v>
      </c>
      <c r="J71" s="3">
        <f t="shared" si="2"/>
        <v>2.2499999999999999E-2</v>
      </c>
      <c r="K71" s="14">
        <f>CovidMortality_otherParameters!$B$6</f>
        <v>2.1999999999999999E-2</v>
      </c>
      <c r="L71" s="17">
        <f t="shared" si="3"/>
        <v>1.1987999999999999E-6</v>
      </c>
      <c r="M71" s="20">
        <f t="shared" si="4"/>
        <v>2075.9965394399997</v>
      </c>
      <c r="N71" s="15">
        <f t="shared" si="5"/>
        <v>41372.861014440001</v>
      </c>
      <c r="O71" s="10">
        <f t="shared" si="6"/>
        <v>50000</v>
      </c>
      <c r="P71" s="16">
        <f t="shared" ref="P71:P91" si="7">N71*O71</f>
        <v>2068643050.7220001</v>
      </c>
      <c r="R71" s="2"/>
    </row>
    <row r="72" spans="1:18">
      <c r="A72" s="5">
        <v>65</v>
      </c>
      <c r="B72" s="1">
        <f>(17902/5)*1000</f>
        <v>3580400</v>
      </c>
      <c r="C72" s="4">
        <v>1.5807999999999999E-2</v>
      </c>
      <c r="D72" s="6">
        <v>79893</v>
      </c>
      <c r="E72" s="4">
        <v>17.920000000000002</v>
      </c>
      <c r="F72" s="4">
        <v>9.7610000000000006E-3</v>
      </c>
      <c r="G72" s="6">
        <v>87574</v>
      </c>
      <c r="H72" s="4">
        <v>20.49</v>
      </c>
      <c r="I72" s="3" t="s">
        <v>4</v>
      </c>
      <c r="J72" s="3">
        <f t="shared" ref="J72:J91" si="8">$J$6</f>
        <v>2.2499999999999999E-2</v>
      </c>
      <c r="K72" s="14">
        <f>CovidMortality_otherParameters!$B$6</f>
        <v>2.1999999999999999E-2</v>
      </c>
      <c r="L72" s="17">
        <f t="shared" ref="L72:L91" si="9">((C72+F72)/2)*$L$6</f>
        <v>1.2784500000000002E-6</v>
      </c>
      <c r="M72" s="20">
        <f t="shared" ref="M72:M91" si="10">B72*(J72*K72)+B72*L72</f>
        <v>1776.8753623800001</v>
      </c>
      <c r="N72" s="15">
        <f t="shared" ref="N72:N91" si="11">B72*(J72*K72)*((E72+H72)/2)+B72*L72</f>
        <v>34041.560452379992</v>
      </c>
      <c r="O72" s="10">
        <f t="shared" ref="O72:O91" si="12">$O$4</f>
        <v>50000</v>
      </c>
      <c r="P72" s="16">
        <f t="shared" si="7"/>
        <v>1702078022.6189997</v>
      </c>
      <c r="R72" s="2"/>
    </row>
    <row r="73" spans="1:18">
      <c r="A73" s="5">
        <v>66</v>
      </c>
      <c r="B73" s="1">
        <f>(17902/5)*1000</f>
        <v>3580400</v>
      </c>
      <c r="C73" s="4">
        <v>1.6868000000000001E-2</v>
      </c>
      <c r="D73" s="6">
        <v>78630</v>
      </c>
      <c r="E73" s="4">
        <v>17.2</v>
      </c>
      <c r="F73" s="4">
        <v>1.0581E-2</v>
      </c>
      <c r="G73" s="6">
        <v>86719</v>
      </c>
      <c r="H73" s="4">
        <v>19.690000000000001</v>
      </c>
      <c r="I73" s="3" t="s">
        <v>4</v>
      </c>
      <c r="J73" s="3">
        <f t="shared" si="8"/>
        <v>2.2499999999999999E-2</v>
      </c>
      <c r="K73" s="14">
        <f>CovidMortality_otherParameters!$B$6</f>
        <v>2.1999999999999999E-2</v>
      </c>
      <c r="L73" s="17">
        <f t="shared" si="9"/>
        <v>1.3724500000000001E-6</v>
      </c>
      <c r="M73" s="20">
        <f t="shared" si="10"/>
        <v>1777.2119199799999</v>
      </c>
      <c r="N73" s="15">
        <f t="shared" si="11"/>
        <v>32694.95052998</v>
      </c>
      <c r="O73" s="10">
        <f t="shared" si="12"/>
        <v>50000</v>
      </c>
      <c r="P73" s="16">
        <f t="shared" si="7"/>
        <v>1634747526.4990001</v>
      </c>
      <c r="R73" s="2"/>
    </row>
    <row r="74" spans="1:18">
      <c r="A74" s="5">
        <v>67</v>
      </c>
      <c r="B74" s="1">
        <f>(17902/5)*1000</f>
        <v>3580400</v>
      </c>
      <c r="C74" s="4">
        <v>1.8100999999999999E-2</v>
      </c>
      <c r="D74" s="6">
        <v>77303</v>
      </c>
      <c r="E74" s="4">
        <v>16.489999999999998</v>
      </c>
      <c r="F74" s="4">
        <v>1.1535E-2</v>
      </c>
      <c r="G74" s="6">
        <v>85801</v>
      </c>
      <c r="H74" s="4">
        <v>18.89</v>
      </c>
      <c r="I74" s="3" t="s">
        <v>4</v>
      </c>
      <c r="J74" s="3">
        <f t="shared" si="8"/>
        <v>2.2499999999999999E-2</v>
      </c>
      <c r="K74" s="14">
        <f>CovidMortality_otherParameters!$B$6</f>
        <v>2.1999999999999999E-2</v>
      </c>
      <c r="L74" s="17">
        <f t="shared" si="9"/>
        <v>1.4817999999999999E-6</v>
      </c>
      <c r="M74" s="20">
        <f t="shared" si="10"/>
        <v>1777.60343672</v>
      </c>
      <c r="N74" s="15">
        <f t="shared" si="11"/>
        <v>31357.257056719995</v>
      </c>
      <c r="O74" s="10">
        <f t="shared" si="12"/>
        <v>50000</v>
      </c>
      <c r="P74" s="16">
        <f t="shared" si="7"/>
        <v>1567862852.8359997</v>
      </c>
      <c r="R74" s="2"/>
    </row>
    <row r="75" spans="1:18">
      <c r="A75" s="5">
        <v>68</v>
      </c>
      <c r="B75" s="1">
        <f>(17902/5)*1000</f>
        <v>3580400</v>
      </c>
      <c r="C75" s="4">
        <v>1.9543999999999999E-2</v>
      </c>
      <c r="D75" s="6">
        <v>75904</v>
      </c>
      <c r="E75" s="4">
        <v>15.78</v>
      </c>
      <c r="F75" s="4">
        <v>1.2645999999999999E-2</v>
      </c>
      <c r="G75" s="6">
        <v>84811</v>
      </c>
      <c r="H75" s="4">
        <v>18.11</v>
      </c>
      <c r="I75" s="3" t="s">
        <v>4</v>
      </c>
      <c r="J75" s="3">
        <f t="shared" si="8"/>
        <v>2.2499999999999999E-2</v>
      </c>
      <c r="K75" s="14">
        <f>CovidMortality_otherParameters!$B$6</f>
        <v>2.1999999999999999E-2</v>
      </c>
      <c r="L75" s="17">
        <f t="shared" si="9"/>
        <v>1.6094999999999998E-6</v>
      </c>
      <c r="M75" s="20">
        <f t="shared" si="10"/>
        <v>1778.0606538</v>
      </c>
      <c r="N75" s="15">
        <f t="shared" si="11"/>
        <v>30037.352263799999</v>
      </c>
      <c r="O75" s="10">
        <f t="shared" si="12"/>
        <v>50000</v>
      </c>
      <c r="P75" s="16">
        <f t="shared" si="7"/>
        <v>1501867613.1900001</v>
      </c>
      <c r="R75" s="2"/>
    </row>
    <row r="76" spans="1:18">
      <c r="A76" s="5">
        <v>69</v>
      </c>
      <c r="B76" s="1">
        <f>(17902/5)*1000</f>
        <v>3580400</v>
      </c>
      <c r="C76" s="4">
        <v>2.1205999999999999E-2</v>
      </c>
      <c r="D76" s="6">
        <v>74421</v>
      </c>
      <c r="E76" s="4">
        <v>15.09</v>
      </c>
      <c r="F76" s="4">
        <v>1.3919000000000001E-2</v>
      </c>
      <c r="G76" s="6">
        <v>83739</v>
      </c>
      <c r="H76" s="4">
        <v>17.329999999999998</v>
      </c>
      <c r="I76" s="3" t="s">
        <v>4</v>
      </c>
      <c r="J76" s="3">
        <f t="shared" si="8"/>
        <v>2.2499999999999999E-2</v>
      </c>
      <c r="K76" s="14">
        <f>CovidMortality_otherParameters!$B$6</f>
        <v>2.1999999999999999E-2</v>
      </c>
      <c r="L76" s="17">
        <f t="shared" si="9"/>
        <v>1.7562500000000003E-6</v>
      </c>
      <c r="M76" s="20">
        <f t="shared" si="10"/>
        <v>1778.5860775000001</v>
      </c>
      <c r="N76" s="15">
        <f t="shared" si="11"/>
        <v>28735.238657500002</v>
      </c>
      <c r="O76" s="10">
        <f t="shared" si="12"/>
        <v>50000</v>
      </c>
      <c r="P76" s="16">
        <f t="shared" si="7"/>
        <v>1436761932.875</v>
      </c>
      <c r="R76" s="2"/>
    </row>
    <row r="77" spans="1:18">
      <c r="A77" s="5">
        <v>70</v>
      </c>
      <c r="B77" s="1">
        <f>(14393/5)*1000</f>
        <v>2878600</v>
      </c>
      <c r="C77" s="4">
        <v>2.3122E-2</v>
      </c>
      <c r="D77" s="6">
        <v>72843</v>
      </c>
      <c r="E77" s="4">
        <v>14.4</v>
      </c>
      <c r="F77" s="4">
        <v>1.5413E-2</v>
      </c>
      <c r="G77" s="6">
        <v>82573</v>
      </c>
      <c r="H77" s="4">
        <v>16.57</v>
      </c>
      <c r="I77" s="3" t="s">
        <v>3</v>
      </c>
      <c r="J77" s="3">
        <f t="shared" si="8"/>
        <v>2.2499999999999999E-2</v>
      </c>
      <c r="K77" s="14">
        <f>CovidMortality_otherParameters!$B$5</f>
        <v>5.0999999999999997E-2</v>
      </c>
      <c r="L77" s="17">
        <f t="shared" si="9"/>
        <v>1.9267500000000002E-6</v>
      </c>
      <c r="M77" s="20">
        <f t="shared" si="10"/>
        <v>3308.7398425499996</v>
      </c>
      <c r="N77" s="15">
        <f t="shared" si="11"/>
        <v>51155.49769004999</v>
      </c>
      <c r="O77" s="10">
        <f t="shared" si="12"/>
        <v>50000</v>
      </c>
      <c r="P77" s="16">
        <f t="shared" si="7"/>
        <v>2557774884.5024996</v>
      </c>
      <c r="R77" s="2"/>
    </row>
    <row r="78" spans="1:18">
      <c r="A78" s="5">
        <v>71</v>
      </c>
      <c r="B78" s="1">
        <f>(14393/5)*1000</f>
        <v>2878600</v>
      </c>
      <c r="C78" s="4">
        <v>2.5264999999999999E-2</v>
      </c>
      <c r="D78" s="6">
        <v>71158</v>
      </c>
      <c r="E78" s="4">
        <v>13.73</v>
      </c>
      <c r="F78" s="4">
        <v>1.7089E-2</v>
      </c>
      <c r="G78" s="6">
        <v>81301</v>
      </c>
      <c r="H78" s="4">
        <v>15.82</v>
      </c>
      <c r="I78" s="3" t="s">
        <v>3</v>
      </c>
      <c r="J78" s="3">
        <f t="shared" si="8"/>
        <v>2.2499999999999999E-2</v>
      </c>
      <c r="K78" s="14">
        <f>CovidMortality_otherParameters!$B$5</f>
        <v>5.0999999999999997E-2</v>
      </c>
      <c r="L78" s="17">
        <f t="shared" si="9"/>
        <v>2.1177000000000001E-6</v>
      </c>
      <c r="M78" s="20">
        <f t="shared" si="10"/>
        <v>3309.2895112199994</v>
      </c>
      <c r="N78" s="15">
        <f t="shared" si="11"/>
        <v>48810.779973719989</v>
      </c>
      <c r="O78" s="10">
        <f t="shared" si="12"/>
        <v>50000</v>
      </c>
      <c r="P78" s="16">
        <f t="shared" si="7"/>
        <v>2440538998.6859994</v>
      </c>
      <c r="R78" s="2"/>
    </row>
    <row r="79" spans="1:18">
      <c r="A79" s="5">
        <v>72</v>
      </c>
      <c r="B79" s="1">
        <f>(14393/5)*1000</f>
        <v>2878600</v>
      </c>
      <c r="C79" s="4">
        <v>2.7584999999999998E-2</v>
      </c>
      <c r="D79" s="6">
        <v>69360</v>
      </c>
      <c r="E79" s="4">
        <v>13.07</v>
      </c>
      <c r="F79" s="4">
        <v>1.8860999999999999E-2</v>
      </c>
      <c r="G79" s="6">
        <v>79911</v>
      </c>
      <c r="H79" s="4">
        <v>15.09</v>
      </c>
      <c r="I79" s="3" t="s">
        <v>3</v>
      </c>
      <c r="J79" s="3">
        <f t="shared" si="8"/>
        <v>2.2499999999999999E-2</v>
      </c>
      <c r="K79" s="14">
        <f>CovidMortality_otherParameters!$B$5</f>
        <v>5.0999999999999997E-2</v>
      </c>
      <c r="L79" s="17">
        <f t="shared" si="9"/>
        <v>2.3223000000000002E-6</v>
      </c>
      <c r="M79" s="20">
        <f t="shared" si="10"/>
        <v>3309.8784727799994</v>
      </c>
      <c r="N79" s="15">
        <f t="shared" si="11"/>
        <v>46515.649452779995</v>
      </c>
      <c r="O79" s="10">
        <f t="shared" si="12"/>
        <v>50000</v>
      </c>
      <c r="P79" s="16">
        <f t="shared" si="7"/>
        <v>2325782472.6389999</v>
      </c>
      <c r="R79" s="2"/>
    </row>
    <row r="80" spans="1:18">
      <c r="A80" s="5">
        <v>73</v>
      </c>
      <c r="B80" s="1">
        <f>(14393/5)*1000</f>
        <v>2878600</v>
      </c>
      <c r="C80" s="4">
        <v>3.007E-2</v>
      </c>
      <c r="D80" s="6">
        <v>67447</v>
      </c>
      <c r="E80" s="4">
        <v>12.43</v>
      </c>
      <c r="F80" s="4">
        <v>2.0705000000000001E-2</v>
      </c>
      <c r="G80" s="6">
        <v>78404</v>
      </c>
      <c r="H80" s="4">
        <v>14.37</v>
      </c>
      <c r="I80" s="3" t="s">
        <v>3</v>
      </c>
      <c r="J80" s="3">
        <f t="shared" si="8"/>
        <v>2.2499999999999999E-2</v>
      </c>
      <c r="K80" s="14">
        <f>CovidMortality_otherParameters!$B$5</f>
        <v>5.0999999999999997E-2</v>
      </c>
      <c r="L80" s="17">
        <f t="shared" si="9"/>
        <v>2.53875E-6</v>
      </c>
      <c r="M80" s="20">
        <f t="shared" si="10"/>
        <v>3310.5015457499994</v>
      </c>
      <c r="N80" s="15">
        <f t="shared" si="11"/>
        <v>44270.100945749982</v>
      </c>
      <c r="O80" s="10">
        <f t="shared" si="12"/>
        <v>50000</v>
      </c>
      <c r="P80" s="16">
        <f t="shared" si="7"/>
        <v>2213505047.287499</v>
      </c>
      <c r="R80" s="2"/>
    </row>
    <row r="81" spans="1:18">
      <c r="A81" s="5">
        <v>74</v>
      </c>
      <c r="B81" s="1">
        <f>(14393/5)*1000</f>
        <v>2878600</v>
      </c>
      <c r="C81" s="4">
        <v>3.2793999999999997E-2</v>
      </c>
      <c r="D81" s="6">
        <v>65419</v>
      </c>
      <c r="E81" s="4">
        <v>11.8</v>
      </c>
      <c r="F81" s="4">
        <v>2.2703000000000001E-2</v>
      </c>
      <c r="G81" s="6">
        <v>76781</v>
      </c>
      <c r="H81" s="4">
        <v>13.66</v>
      </c>
      <c r="I81" s="3" t="s">
        <v>3</v>
      </c>
      <c r="J81" s="3">
        <f t="shared" si="8"/>
        <v>2.2499999999999999E-2</v>
      </c>
      <c r="K81" s="14">
        <f>CovidMortality_otherParameters!$B$5</f>
        <v>5.0999999999999997E-2</v>
      </c>
      <c r="L81" s="17">
        <f t="shared" si="9"/>
        <v>2.7748500000000002E-6</v>
      </c>
      <c r="M81" s="20">
        <f t="shared" si="10"/>
        <v>3311.1811832099993</v>
      </c>
      <c r="N81" s="15">
        <f t="shared" si="11"/>
        <v>42057.640938209996</v>
      </c>
      <c r="O81" s="10">
        <f t="shared" si="12"/>
        <v>50000</v>
      </c>
      <c r="P81" s="16">
        <f t="shared" si="7"/>
        <v>2102882046.9104998</v>
      </c>
      <c r="R81" s="2"/>
    </row>
    <row r="82" spans="1:18">
      <c r="A82" s="5">
        <v>75</v>
      </c>
      <c r="B82" s="2">
        <f t="shared" ref="B82:B91" si="13">B81*(1-C82)</f>
        <v>2775076.9081999999</v>
      </c>
      <c r="C82" s="4">
        <v>3.5963000000000002E-2</v>
      </c>
      <c r="D82" s="6">
        <v>63274</v>
      </c>
      <c r="E82" s="4">
        <v>11.18</v>
      </c>
      <c r="F82" s="4">
        <v>2.5035000000000002E-2</v>
      </c>
      <c r="G82" s="6">
        <v>75038</v>
      </c>
      <c r="H82" s="4">
        <v>12.97</v>
      </c>
      <c r="I82" s="3" t="s">
        <v>3</v>
      </c>
      <c r="J82" s="3">
        <f t="shared" si="8"/>
        <v>2.2499999999999999E-2</v>
      </c>
      <c r="K82" s="14">
        <f>CovidMortality_otherParameters!$B$5</f>
        <v>5.0999999999999997E-2</v>
      </c>
      <c r="L82" s="17">
        <f t="shared" si="9"/>
        <v>3.0499000000000002E-6</v>
      </c>
      <c r="M82" s="20">
        <f t="shared" si="10"/>
        <v>3192.8644592218188</v>
      </c>
      <c r="N82" s="15">
        <f t="shared" si="11"/>
        <v>38460.102789388278</v>
      </c>
      <c r="O82" s="10">
        <f t="shared" si="12"/>
        <v>50000</v>
      </c>
      <c r="P82" s="16">
        <f t="shared" si="7"/>
        <v>1923005139.469414</v>
      </c>
      <c r="R82" s="2"/>
    </row>
    <row r="83" spans="1:18">
      <c r="A83" s="5">
        <v>76</v>
      </c>
      <c r="B83" s="2">
        <f t="shared" si="13"/>
        <v>2665217.1635581786</v>
      </c>
      <c r="C83" s="4">
        <v>3.9587999999999998E-2</v>
      </c>
      <c r="D83" s="6">
        <v>60998</v>
      </c>
      <c r="E83" s="4">
        <v>10.58</v>
      </c>
      <c r="F83" s="4">
        <v>2.7765999999999999E-2</v>
      </c>
      <c r="G83" s="6">
        <v>73159</v>
      </c>
      <c r="H83" s="4">
        <v>12.29</v>
      </c>
      <c r="I83" s="3" t="s">
        <v>3</v>
      </c>
      <c r="J83" s="3">
        <f t="shared" si="8"/>
        <v>2.2499999999999999E-2</v>
      </c>
      <c r="K83" s="14">
        <f>CovidMortality_otherParameters!$B$5</f>
        <v>5.0999999999999997E-2</v>
      </c>
      <c r="L83" s="17">
        <f t="shared" si="9"/>
        <v>3.3677E-6</v>
      </c>
      <c r="M83" s="20">
        <f t="shared" si="10"/>
        <v>3067.3123470247242</v>
      </c>
      <c r="N83" s="15">
        <f t="shared" si="11"/>
        <v>34981.05576125942</v>
      </c>
      <c r="O83" s="10">
        <f t="shared" si="12"/>
        <v>50000</v>
      </c>
      <c r="P83" s="16">
        <f t="shared" si="7"/>
        <v>1749052788.0629711</v>
      </c>
      <c r="R83" s="2"/>
    </row>
    <row r="84" spans="1:18">
      <c r="A84" s="5">
        <v>77</v>
      </c>
      <c r="B84" s="2">
        <f t="shared" si="13"/>
        <v>2549250.8995545986</v>
      </c>
      <c r="C84" s="4">
        <v>4.3511000000000001E-2</v>
      </c>
      <c r="D84" s="6">
        <v>58583</v>
      </c>
      <c r="E84" s="4">
        <v>10</v>
      </c>
      <c r="F84" s="4">
        <v>3.0821999999999999E-2</v>
      </c>
      <c r="G84" s="6">
        <v>71128</v>
      </c>
      <c r="H84" s="4">
        <v>11.62</v>
      </c>
      <c r="I84" s="3" t="s">
        <v>3</v>
      </c>
      <c r="J84" s="3">
        <f t="shared" si="8"/>
        <v>2.2499999999999999E-2</v>
      </c>
      <c r="K84" s="14">
        <f>CovidMortality_otherParameters!$B$5</f>
        <v>5.0999999999999997E-2</v>
      </c>
      <c r="L84" s="17">
        <f t="shared" si="9"/>
        <v>3.7166499999999998E-6</v>
      </c>
      <c r="M84" s="20">
        <f t="shared" si="10"/>
        <v>2934.7400805947309</v>
      </c>
      <c r="N84" s="15">
        <f t="shared" si="11"/>
        <v>31631.593725608353</v>
      </c>
      <c r="O84" s="10">
        <f t="shared" si="12"/>
        <v>50000</v>
      </c>
      <c r="P84" s="16">
        <f t="shared" si="7"/>
        <v>1581579686.2804177</v>
      </c>
      <c r="R84" s="2"/>
    </row>
    <row r="85" spans="1:18">
      <c r="A85" s="5">
        <v>78</v>
      </c>
      <c r="B85" s="2">
        <f t="shared" si="13"/>
        <v>2427600.6466278532</v>
      </c>
      <c r="C85" s="4">
        <v>4.7719999999999999E-2</v>
      </c>
      <c r="D85" s="6">
        <v>56034</v>
      </c>
      <c r="E85" s="4">
        <v>9.43</v>
      </c>
      <c r="F85" s="4">
        <v>3.4227E-2</v>
      </c>
      <c r="G85" s="6">
        <v>68936</v>
      </c>
      <c r="H85" s="4">
        <v>10.98</v>
      </c>
      <c r="I85" s="3" t="s">
        <v>3</v>
      </c>
      <c r="J85" s="3">
        <f t="shared" si="8"/>
        <v>2.2499999999999999E-2</v>
      </c>
      <c r="K85" s="14">
        <f>CovidMortality_otherParameters!$B$5</f>
        <v>5.0999999999999997E-2</v>
      </c>
      <c r="L85" s="17">
        <f t="shared" si="9"/>
        <v>4.0973499999999998E-6</v>
      </c>
      <c r="M85" s="20">
        <f t="shared" si="10"/>
        <v>2795.6184715149216</v>
      </c>
      <c r="N85" s="15">
        <f t="shared" si="11"/>
        <v>28437.726856675192</v>
      </c>
      <c r="O85" s="10">
        <f t="shared" si="12"/>
        <v>50000</v>
      </c>
      <c r="P85" s="16">
        <f t="shared" si="7"/>
        <v>1421886342.8337595</v>
      </c>
      <c r="R85" s="2"/>
    </row>
    <row r="86" spans="1:18">
      <c r="A86" s="5">
        <v>79</v>
      </c>
      <c r="B86" s="2">
        <f t="shared" si="13"/>
        <v>2300496.3319717119</v>
      </c>
      <c r="C86" s="4">
        <v>5.2358000000000002E-2</v>
      </c>
      <c r="D86" s="6">
        <v>53360</v>
      </c>
      <c r="E86" s="4">
        <v>8.8800000000000008</v>
      </c>
      <c r="F86" s="4">
        <v>3.8061999999999999E-2</v>
      </c>
      <c r="G86" s="6">
        <v>66576</v>
      </c>
      <c r="H86" s="4">
        <v>10.35</v>
      </c>
      <c r="I86" s="3" t="s">
        <v>3</v>
      </c>
      <c r="J86" s="3">
        <f t="shared" si="8"/>
        <v>2.2499999999999999E-2</v>
      </c>
      <c r="K86" s="14">
        <f>CovidMortality_otherParameters!$B$5</f>
        <v>5.0999999999999997E-2</v>
      </c>
      <c r="L86" s="17">
        <f t="shared" si="9"/>
        <v>4.5210000000000004E-6</v>
      </c>
      <c r="M86" s="20">
        <f t="shared" si="10"/>
        <v>2650.220084854383</v>
      </c>
      <c r="N86" s="15">
        <f t="shared" si="11"/>
        <v>25392.265430031279</v>
      </c>
      <c r="O86" s="10">
        <f t="shared" si="12"/>
        <v>50000</v>
      </c>
      <c r="P86" s="16">
        <f t="shared" si="7"/>
        <v>1269613271.501564</v>
      </c>
      <c r="R86" s="2"/>
    </row>
    <row r="87" spans="1:18">
      <c r="A87" s="5">
        <v>80</v>
      </c>
      <c r="B87" s="2">
        <f t="shared" si="13"/>
        <v>2167730.0876609604</v>
      </c>
      <c r="C87" s="4">
        <v>5.7711999999999999E-2</v>
      </c>
      <c r="D87" s="6">
        <v>50567</v>
      </c>
      <c r="E87" s="4">
        <v>8.34</v>
      </c>
      <c r="F87" s="4">
        <v>4.2539E-2</v>
      </c>
      <c r="G87" s="6">
        <v>64042</v>
      </c>
      <c r="H87" s="4">
        <v>9.74</v>
      </c>
      <c r="I87" s="3" t="s">
        <v>1</v>
      </c>
      <c r="J87" s="3">
        <f t="shared" si="8"/>
        <v>2.2499999999999999E-2</v>
      </c>
      <c r="K87" s="14">
        <f>CovidMortality_otherParameters!$B$4</f>
        <v>9.2999999999999999E-2</v>
      </c>
      <c r="L87" s="17">
        <f t="shared" si="9"/>
        <v>5.0125500000000008E-6</v>
      </c>
      <c r="M87" s="20">
        <f t="shared" si="10"/>
        <v>4546.8410638814639</v>
      </c>
      <c r="N87" s="15">
        <f t="shared" si="11"/>
        <v>41016.081739663154</v>
      </c>
      <c r="O87" s="10">
        <f t="shared" si="12"/>
        <v>50000</v>
      </c>
      <c r="P87" s="16">
        <f t="shared" si="7"/>
        <v>2050804086.9831576</v>
      </c>
      <c r="R87" s="2"/>
    </row>
    <row r="88" spans="1:18">
      <c r="A88" s="5">
        <v>81</v>
      </c>
      <c r="B88" s="2">
        <f t="shared" si="13"/>
        <v>2029242.4832806522</v>
      </c>
      <c r="C88" s="4">
        <v>6.3885999999999998E-2</v>
      </c>
      <c r="D88" s="6">
        <v>47648</v>
      </c>
      <c r="E88" s="4">
        <v>7.82</v>
      </c>
      <c r="F88" s="4">
        <v>4.7662999999999997E-2</v>
      </c>
      <c r="G88" s="6">
        <v>61318</v>
      </c>
      <c r="H88" s="4">
        <v>9.15</v>
      </c>
      <c r="I88" s="3" t="s">
        <v>1</v>
      </c>
      <c r="J88" s="3">
        <f t="shared" si="8"/>
        <v>2.2499999999999999E-2</v>
      </c>
      <c r="K88" s="14">
        <f>CovidMortality_otherParameters!$B$4</f>
        <v>9.2999999999999999E-2</v>
      </c>
      <c r="L88" s="17">
        <f t="shared" si="9"/>
        <v>5.5774500000000003E-6</v>
      </c>
      <c r="M88" s="20">
        <f t="shared" si="10"/>
        <v>4257.5078947531374</v>
      </c>
      <c r="N88" s="15">
        <f t="shared" si="11"/>
        <v>36040.239268294892</v>
      </c>
      <c r="O88" s="10">
        <f t="shared" si="12"/>
        <v>50000</v>
      </c>
      <c r="P88" s="16">
        <f t="shared" si="7"/>
        <v>1802011963.4147446</v>
      </c>
      <c r="R88" s="2"/>
    </row>
    <row r="89" spans="1:18">
      <c r="A89" s="5">
        <v>82</v>
      </c>
      <c r="B89" s="2">
        <f t="shared" si="13"/>
        <v>1885608.6418290811</v>
      </c>
      <c r="C89" s="4">
        <v>7.0781999999999998E-2</v>
      </c>
      <c r="D89" s="6">
        <v>44604</v>
      </c>
      <c r="E89" s="4">
        <v>7.32</v>
      </c>
      <c r="F89" s="4">
        <v>5.3277999999999999E-2</v>
      </c>
      <c r="G89" s="6">
        <v>58395</v>
      </c>
      <c r="H89" s="4">
        <v>8.58</v>
      </c>
      <c r="I89" s="3" t="s">
        <v>1</v>
      </c>
      <c r="J89" s="3">
        <f t="shared" si="8"/>
        <v>2.2499999999999999E-2</v>
      </c>
      <c r="K89" s="14">
        <f>CovidMortality_otherParameters!$B$4</f>
        <v>9.2999999999999999E-2</v>
      </c>
      <c r="L89" s="17">
        <f t="shared" si="9"/>
        <v>6.2030000000000006E-6</v>
      </c>
      <c r="M89" s="20">
        <f t="shared" si="10"/>
        <v>3957.3325134326174</v>
      </c>
      <c r="N89" s="15">
        <f t="shared" si="11"/>
        <v>31379.503290472712</v>
      </c>
      <c r="O89" s="10">
        <f t="shared" si="12"/>
        <v>50000</v>
      </c>
      <c r="P89" s="16">
        <f t="shared" si="7"/>
        <v>1568975164.5236356</v>
      </c>
      <c r="R89" s="2"/>
    </row>
    <row r="90" spans="1:18">
      <c r="A90" s="5">
        <v>83</v>
      </c>
      <c r="B90" s="2">
        <f t="shared" si="13"/>
        <v>1737697.7287467243</v>
      </c>
      <c r="C90" s="4">
        <v>7.8441999999999998E-2</v>
      </c>
      <c r="D90" s="6">
        <v>41447</v>
      </c>
      <c r="E90" s="4">
        <v>6.84</v>
      </c>
      <c r="F90" s="4">
        <v>5.9378E-2</v>
      </c>
      <c r="G90" s="6">
        <v>55284</v>
      </c>
      <c r="H90" s="4">
        <v>8.0399999999999991</v>
      </c>
      <c r="I90" s="3" t="s">
        <v>1</v>
      </c>
      <c r="J90" s="3">
        <f t="shared" si="8"/>
        <v>2.2499999999999999E-2</v>
      </c>
      <c r="K90" s="14">
        <f>CovidMortality_otherParameters!$B$4</f>
        <v>9.2999999999999999E-2</v>
      </c>
      <c r="L90" s="17">
        <f t="shared" si="9"/>
        <v>6.8910000000000006E-6</v>
      </c>
      <c r="M90" s="20">
        <f t="shared" si="10"/>
        <v>3648.1069724513136</v>
      </c>
      <c r="N90" s="15">
        <f t="shared" si="11"/>
        <v>27064.800255723545</v>
      </c>
      <c r="O90" s="10">
        <f t="shared" si="12"/>
        <v>50000</v>
      </c>
      <c r="P90" s="16">
        <f t="shared" si="7"/>
        <v>1353240012.7861772</v>
      </c>
      <c r="R90" s="2"/>
    </row>
    <row r="91" spans="1:18">
      <c r="A91" s="7" t="s">
        <v>2</v>
      </c>
      <c r="B91" s="2">
        <f t="shared" si="13"/>
        <v>1586523.2394389457</v>
      </c>
      <c r="C91" s="4">
        <v>8.6997000000000005E-2</v>
      </c>
      <c r="D91" s="6">
        <v>38196</v>
      </c>
      <c r="E91" s="4">
        <v>6.38</v>
      </c>
      <c r="F91" s="4">
        <v>6.6131999999999996E-2</v>
      </c>
      <c r="G91" s="6">
        <v>52001</v>
      </c>
      <c r="H91" s="4">
        <v>7.51</v>
      </c>
      <c r="I91" s="3" t="s">
        <v>1</v>
      </c>
      <c r="J91" s="3">
        <f t="shared" si="8"/>
        <v>2.2499999999999999E-2</v>
      </c>
      <c r="K91" s="14">
        <f>CovidMortality_otherParameters!$B$4</f>
        <v>9.2999999999999999E-2</v>
      </c>
      <c r="L91" s="17">
        <f t="shared" si="9"/>
        <v>7.6564500000000019E-6</v>
      </c>
      <c r="M91" s="20">
        <f t="shared" si="10"/>
        <v>3331.9470143825956</v>
      </c>
      <c r="N91" s="15">
        <f t="shared" si="11"/>
        <v>23068.157292219625</v>
      </c>
      <c r="O91" s="10">
        <f t="shared" si="12"/>
        <v>50000</v>
      </c>
      <c r="P91" s="19">
        <f t="shared" si="7"/>
        <v>1153407864.6109812</v>
      </c>
      <c r="R91" s="2"/>
    </row>
    <row r="92" spans="1:18">
      <c r="A92" s="5"/>
      <c r="B92" s="2"/>
      <c r="C92" s="4"/>
      <c r="D92" s="6"/>
      <c r="E92" s="4"/>
      <c r="F92" s="4"/>
      <c r="G92" s="6"/>
      <c r="H92" s="4"/>
      <c r="I92" s="3"/>
      <c r="J92" s="3"/>
      <c r="K92" s="37" t="s">
        <v>124</v>
      </c>
      <c r="L92" s="37"/>
      <c r="M92" s="20">
        <f>SUM(M7:M91)</f>
        <v>78728.527465865031</v>
      </c>
      <c r="O92" s="18" t="s">
        <v>97</v>
      </c>
      <c r="P92" s="2">
        <f>SUM(P7:P91)</f>
        <v>60200564518.021988</v>
      </c>
    </row>
    <row r="93" spans="1:18">
      <c r="A93" s="5"/>
      <c r="B93" s="2"/>
      <c r="C93" s="4"/>
      <c r="D93" s="6"/>
      <c r="E93" s="4"/>
      <c r="F93" s="4"/>
      <c r="G93" s="6"/>
      <c r="H93" s="4"/>
      <c r="I93" s="3"/>
      <c r="J93" s="3"/>
      <c r="L93"/>
      <c r="O93" s="18" t="s">
        <v>38</v>
      </c>
      <c r="P93" s="16">
        <f>CovidMortality_otherParameters!C31*1000000000000</f>
        <v>2000000000000</v>
      </c>
    </row>
    <row r="94" spans="1:18">
      <c r="A94" s="5"/>
      <c r="B94" s="2"/>
      <c r="C94" s="4"/>
      <c r="D94" s="6"/>
      <c r="E94" s="4"/>
      <c r="F94" s="4"/>
      <c r="G94" s="6"/>
      <c r="H94" s="4"/>
      <c r="I94" s="3"/>
      <c r="L94" s="16">
        <f>2200000*(26/460)</f>
        <v>124347.82608695653</v>
      </c>
      <c r="O94" t="s">
        <v>36</v>
      </c>
      <c r="P94" s="2">
        <f>SUM(P92:P93)</f>
        <v>2060200564518.022</v>
      </c>
    </row>
    <row r="95" spans="1:18" ht="43.2">
      <c r="A95" s="5"/>
      <c r="B95" s="2"/>
      <c r="C95" s="4"/>
      <c r="D95" s="6"/>
      <c r="E95" s="4"/>
      <c r="F95" s="4"/>
      <c r="G95" s="6"/>
      <c r="H95" s="4"/>
      <c r="I95" s="3"/>
      <c r="J95" s="3"/>
      <c r="L95" s="3" t="s">
        <v>115</v>
      </c>
    </row>
    <row r="96" spans="1:18">
      <c r="A96" s="5"/>
      <c r="B96" s="2"/>
      <c r="C96" s="4"/>
      <c r="D96" s="6"/>
      <c r="E96" s="4"/>
      <c r="F96" s="4"/>
      <c r="G96" s="6"/>
      <c r="H96" s="4"/>
      <c r="I96" s="3"/>
      <c r="J96" s="3"/>
      <c r="L96"/>
    </row>
    <row r="97" spans="1:12">
      <c r="A97" s="5"/>
      <c r="B97" s="2"/>
      <c r="C97" s="4"/>
      <c r="D97" s="6"/>
      <c r="E97" s="4"/>
      <c r="F97" s="4"/>
      <c r="G97" s="6"/>
      <c r="H97" s="4"/>
      <c r="I97" s="3"/>
      <c r="J97" s="3"/>
      <c r="L97"/>
    </row>
    <row r="98" spans="1:12">
      <c r="A98" s="5"/>
      <c r="B98" s="2"/>
      <c r="C98" s="4"/>
      <c r="D98" s="6"/>
      <c r="E98" s="4"/>
      <c r="F98" s="4"/>
      <c r="G98" s="6"/>
      <c r="H98" s="4"/>
      <c r="I98" s="3"/>
      <c r="J98" s="3"/>
      <c r="L98"/>
    </row>
    <row r="99" spans="1:12">
      <c r="A99" s="5"/>
      <c r="B99" s="2"/>
      <c r="C99" s="4"/>
      <c r="D99" s="6"/>
      <c r="E99" s="4"/>
      <c r="F99" s="4"/>
      <c r="G99" s="6"/>
      <c r="H99" s="4"/>
      <c r="I99" s="3"/>
      <c r="J99" s="3"/>
      <c r="L99"/>
    </row>
    <row r="100" spans="1:12">
      <c r="A100" s="5"/>
      <c r="B100" s="2"/>
      <c r="C100" s="4"/>
      <c r="D100" s="6"/>
      <c r="E100" s="4"/>
      <c r="F100" s="4"/>
      <c r="G100" s="6"/>
      <c r="H100" s="4"/>
      <c r="I100" s="3"/>
      <c r="J100" s="3"/>
      <c r="L100"/>
    </row>
    <row r="101" spans="1:12">
      <c r="A101" s="5"/>
      <c r="B101" s="2"/>
      <c r="C101" s="4"/>
      <c r="D101" s="6"/>
      <c r="E101" s="4"/>
      <c r="F101" s="4"/>
      <c r="G101" s="6"/>
      <c r="H101" s="4"/>
      <c r="I101" s="3"/>
      <c r="J101" s="3"/>
      <c r="L101"/>
    </row>
    <row r="102" spans="1:12">
      <c r="A102" s="5"/>
      <c r="B102" s="2"/>
      <c r="C102" s="4"/>
      <c r="D102" s="6"/>
      <c r="E102" s="4"/>
      <c r="F102" s="4"/>
      <c r="G102" s="6"/>
      <c r="H102" s="4"/>
      <c r="I102" s="3"/>
      <c r="J102" s="3"/>
      <c r="L102"/>
    </row>
    <row r="103" spans="1:12">
      <c r="A103" s="5"/>
      <c r="B103" s="2"/>
      <c r="C103" s="4"/>
      <c r="D103" s="6"/>
      <c r="E103" s="4"/>
      <c r="F103" s="4"/>
      <c r="G103" s="6"/>
      <c r="H103" s="4"/>
      <c r="I103" s="3"/>
      <c r="J103" s="3"/>
      <c r="L103"/>
    </row>
    <row r="104" spans="1:12">
      <c r="A104" s="5"/>
      <c r="B104" s="2"/>
      <c r="C104" s="4"/>
      <c r="D104" s="6"/>
      <c r="E104" s="4"/>
      <c r="F104" s="4"/>
      <c r="G104" s="6"/>
      <c r="H104" s="4"/>
      <c r="I104" s="3"/>
      <c r="J104" s="3"/>
      <c r="L104"/>
    </row>
    <row r="105" spans="1:12">
      <c r="A105" s="5"/>
      <c r="B105" s="2"/>
      <c r="C105" s="4"/>
      <c r="D105" s="6"/>
      <c r="E105" s="4"/>
      <c r="F105" s="4"/>
      <c r="G105" s="6"/>
      <c r="H105" s="4"/>
      <c r="I105" s="3"/>
      <c r="J105" s="3"/>
      <c r="L105"/>
    </row>
    <row r="106" spans="1:12">
      <c r="A106" s="5"/>
      <c r="B106" s="2"/>
      <c r="C106" s="4"/>
      <c r="D106" s="6"/>
      <c r="E106" s="4"/>
      <c r="F106" s="4"/>
      <c r="G106" s="6"/>
      <c r="H106" s="4"/>
      <c r="I106" s="3"/>
      <c r="J106" s="3"/>
      <c r="L106"/>
    </row>
    <row r="107" spans="1:12">
      <c r="A107" s="5"/>
      <c r="B107" s="2"/>
      <c r="C107" s="4"/>
      <c r="D107" s="4"/>
      <c r="E107" s="4"/>
      <c r="F107" s="4"/>
      <c r="G107" s="6"/>
      <c r="H107" s="4"/>
      <c r="I107" s="3"/>
      <c r="J107" s="3"/>
      <c r="L107"/>
    </row>
    <row r="108" spans="1:12">
      <c r="A108" s="5"/>
      <c r="B108" s="2"/>
      <c r="C108" s="4"/>
      <c r="D108" s="4"/>
      <c r="E108" s="4"/>
      <c r="F108" s="4"/>
      <c r="G108" s="6"/>
      <c r="H108" s="4"/>
      <c r="I108" s="3"/>
      <c r="J108" s="3"/>
      <c r="L108"/>
    </row>
    <row r="109" spans="1:12">
      <c r="A109" s="5"/>
      <c r="B109" s="2"/>
      <c r="C109" s="4"/>
      <c r="D109" s="4"/>
      <c r="E109" s="4"/>
      <c r="F109" s="4"/>
      <c r="G109" s="6"/>
      <c r="H109" s="4"/>
      <c r="I109" s="3"/>
      <c r="J109" s="3"/>
      <c r="L109"/>
    </row>
    <row r="110" spans="1:12">
      <c r="A110" s="5"/>
      <c r="B110" s="2"/>
      <c r="C110" s="4"/>
      <c r="D110" s="4"/>
      <c r="E110" s="4"/>
      <c r="F110" s="4"/>
      <c r="G110" s="4"/>
      <c r="H110" s="4"/>
      <c r="I110" s="3"/>
      <c r="J110" s="3"/>
      <c r="L110"/>
    </row>
    <row r="111" spans="1:12">
      <c r="A111" s="5"/>
      <c r="B111" s="2"/>
      <c r="C111" s="4"/>
      <c r="D111" s="4"/>
      <c r="E111" s="4"/>
      <c r="F111" s="4"/>
      <c r="G111" s="4"/>
      <c r="H111" s="4"/>
      <c r="I111" s="3"/>
      <c r="J111" s="3"/>
      <c r="L111"/>
    </row>
    <row r="112" spans="1:12">
      <c r="A112" s="5"/>
      <c r="B112" s="2"/>
      <c r="C112" s="4"/>
      <c r="D112" s="4"/>
      <c r="E112" s="4"/>
      <c r="F112" s="4"/>
      <c r="G112" s="4"/>
      <c r="H112" s="4"/>
      <c r="I112" s="3"/>
      <c r="J112" s="3"/>
      <c r="L112"/>
    </row>
    <row r="113" spans="1:12">
      <c r="A113" s="5"/>
      <c r="B113" s="2"/>
      <c r="C113" s="4"/>
      <c r="D113" s="4"/>
      <c r="E113" s="4"/>
      <c r="F113" s="4"/>
      <c r="G113" s="4"/>
      <c r="H113" s="4"/>
      <c r="I113" s="3"/>
      <c r="J113" s="3"/>
      <c r="L113"/>
    </row>
    <row r="114" spans="1:12">
      <c r="A114" s="5"/>
      <c r="B114" s="2"/>
      <c r="C114" s="4"/>
      <c r="D114" s="4"/>
      <c r="E114" s="4"/>
      <c r="F114" s="4"/>
      <c r="G114" s="4"/>
      <c r="H114" s="4"/>
      <c r="I114" s="3"/>
      <c r="J114" s="3"/>
      <c r="L114"/>
    </row>
    <row r="115" spans="1:12">
      <c r="A115" s="5"/>
      <c r="B115" s="2"/>
      <c r="C115" s="4"/>
      <c r="D115" s="4"/>
      <c r="E115" s="4"/>
      <c r="F115" s="4"/>
      <c r="G115" s="4"/>
      <c r="H115" s="4"/>
      <c r="I115" s="3"/>
      <c r="J115" s="3"/>
      <c r="L115"/>
    </row>
    <row r="116" spans="1:12">
      <c r="A116" s="5"/>
      <c r="B116" s="2"/>
      <c r="C116" s="4"/>
      <c r="D116" s="4"/>
      <c r="E116" s="4"/>
      <c r="F116" s="4"/>
      <c r="G116" s="4"/>
      <c r="H116" s="4"/>
      <c r="I116" s="3"/>
      <c r="J116" s="3"/>
      <c r="L116"/>
    </row>
    <row r="117" spans="1:12">
      <c r="A117" s="5"/>
      <c r="B117" s="2"/>
      <c r="C117" s="4"/>
      <c r="D117" s="4"/>
      <c r="E117" s="4"/>
      <c r="F117" s="4"/>
      <c r="G117" s="4"/>
      <c r="H117" s="4"/>
      <c r="I117" s="3"/>
      <c r="J117" s="3"/>
      <c r="L117"/>
    </row>
    <row r="118" spans="1:12">
      <c r="A118" s="5"/>
      <c r="B118" s="2"/>
      <c r="C118" s="4"/>
      <c r="D118" s="4"/>
      <c r="E118" s="4"/>
      <c r="F118" s="4"/>
      <c r="G118" s="4"/>
      <c r="H118" s="4"/>
      <c r="I118" s="3"/>
      <c r="J118" s="3"/>
      <c r="L118"/>
    </row>
    <row r="119" spans="1:12">
      <c r="A119" s="5"/>
      <c r="B119" s="2"/>
      <c r="C119" s="4"/>
      <c r="D119" s="4"/>
      <c r="E119" s="4"/>
      <c r="F119" s="4"/>
      <c r="G119" s="4"/>
      <c r="H119" s="4"/>
      <c r="I119" s="3"/>
      <c r="J119" s="3"/>
      <c r="L119"/>
    </row>
    <row r="120" spans="1:12">
      <c r="A120" s="5"/>
      <c r="B120" s="2"/>
      <c r="C120" s="4"/>
      <c r="D120" s="4"/>
      <c r="E120" s="4"/>
      <c r="F120" s="4"/>
      <c r="G120" s="4"/>
      <c r="H120" s="4"/>
      <c r="I120" s="3"/>
      <c r="J120" s="3"/>
      <c r="L120"/>
    </row>
    <row r="121" spans="1:12">
      <c r="A121" s="5"/>
      <c r="B121" s="2"/>
      <c r="C121" s="4"/>
      <c r="D121" s="4"/>
      <c r="E121" s="4"/>
      <c r="F121" s="4"/>
      <c r="G121" s="4"/>
      <c r="H121" s="4"/>
      <c r="I121" s="3"/>
      <c r="J121" s="3"/>
      <c r="L121"/>
    </row>
    <row r="122" spans="1:12">
      <c r="A122" s="5"/>
      <c r="B122" s="2"/>
      <c r="C122" s="4"/>
      <c r="D122" s="4"/>
      <c r="E122" s="4"/>
      <c r="F122" s="4"/>
      <c r="G122" s="4"/>
      <c r="H122" s="4"/>
      <c r="I122" s="3"/>
      <c r="J122" s="3"/>
      <c r="L122"/>
    </row>
    <row r="123" spans="1:12">
      <c r="A123" s="5"/>
      <c r="B123" s="2"/>
      <c r="C123" s="4"/>
      <c r="D123" s="4"/>
      <c r="E123" s="4"/>
      <c r="F123" s="4"/>
      <c r="G123" s="4"/>
      <c r="H123" s="4"/>
      <c r="I123" s="3"/>
      <c r="J123" s="3"/>
      <c r="L123"/>
    </row>
    <row r="124" spans="1:12">
      <c r="A124" s="5"/>
      <c r="B124" s="2"/>
      <c r="C124" s="4"/>
      <c r="D124" s="4"/>
      <c r="E124" s="4"/>
      <c r="F124" s="4"/>
      <c r="G124" s="4"/>
      <c r="H124" s="4"/>
      <c r="I124" s="3"/>
      <c r="J124" s="3"/>
      <c r="L124"/>
    </row>
    <row r="125" spans="1:12">
      <c r="A125" s="5"/>
      <c r="B125" s="2"/>
      <c r="C125" s="4"/>
      <c r="D125" s="4"/>
      <c r="E125" s="4"/>
      <c r="F125" s="4"/>
      <c r="G125" s="4"/>
      <c r="H125" s="4"/>
      <c r="I125" s="3"/>
      <c r="J125" s="3"/>
      <c r="L125"/>
    </row>
    <row r="126" spans="1:12">
      <c r="A126" s="5"/>
      <c r="B126" s="2"/>
      <c r="C126" s="4"/>
      <c r="D126" s="4"/>
      <c r="E126" s="4"/>
      <c r="F126" s="4"/>
      <c r="G126" s="4"/>
      <c r="H126" s="4"/>
      <c r="I126" s="3"/>
      <c r="J126" s="3"/>
      <c r="L126"/>
    </row>
    <row r="127" spans="1:12">
      <c r="B127" s="2">
        <f>SUM(B82:B126)</f>
        <v>22124444.130868707</v>
      </c>
      <c r="L127"/>
    </row>
    <row r="128" spans="1:12">
      <c r="A128" t="s">
        <v>0</v>
      </c>
      <c r="B128" s="1">
        <f>(22610*(1-C82))*1000</f>
        <v>21796876.57</v>
      </c>
      <c r="L128"/>
    </row>
  </sheetData>
  <mergeCells count="5">
    <mergeCell ref="J1:J4"/>
    <mergeCell ref="L3:L5"/>
    <mergeCell ref="C4:E4"/>
    <mergeCell ref="F4:H4"/>
    <mergeCell ref="K92:L92"/>
  </mergeCells>
  <hyperlinks>
    <hyperlink ref="C6" r:id="rId1" location="fn1" display="https://www.ssa.gov/oact/STATS/table4c6.html - fn1"/>
    <hyperlink ref="D6" r:id="rId2" location="fn2" display="https://www.ssa.gov/oact/STATS/table4c6.html - fn2"/>
    <hyperlink ref="F6" r:id="rId3" location="fn1" display="https://www.ssa.gov/oact/STATS/table4c6.html - fn1"/>
    <hyperlink ref="G6" r:id="rId4" location="fn2" display="https://www.ssa.gov/oact/STATS/table4c6.html - fn2"/>
  </hyperlinks>
  <pageMargins left="0.7" right="0.7" top="0.75" bottom="0.75" header="0.3" footer="0.3"/>
  <pageSetup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ImperialIntervention codes</vt:lpstr>
      <vt:lpstr>CovidMortality_otherParameters</vt:lpstr>
      <vt:lpstr>donothing</vt:lpstr>
      <vt:lpstr>mitigation_CI_SD_HQ</vt:lpstr>
      <vt:lpstr>suppression_CI_SD_HQ_PC</vt:lpstr>
    </vt:vector>
  </TitlesOfParts>
  <Company>Federal Reserve Bank of Atlanta -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Cunningham</dc:creator>
  <cp:lastModifiedBy>Chris Cunningham</cp:lastModifiedBy>
  <dcterms:created xsi:type="dcterms:W3CDTF">2020-03-23T16:13:52Z</dcterms:created>
  <dcterms:modified xsi:type="dcterms:W3CDTF">2020-03-25T14:08:03Z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1899a295-d55c-452e-95cd-f5bbba6b8125</vt:lpwstr>
  </property>
</Properties>
</file>