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1crc01\Dropbox (ATL FRB)\solveig\"/>
    </mc:Choice>
  </mc:AlternateContent>
  <bookViews>
    <workbookView xWindow="0" yWindow="0" windowWidth="23040" windowHeight="9192"/>
  </bookViews>
  <sheets>
    <sheet name="CovidMortality" sheetId="2" r:id="rId1"/>
    <sheet name="conditional life expectanc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7" i="1" l="1"/>
  <c r="N86" i="1"/>
  <c r="N79" i="1"/>
  <c r="N78" i="1"/>
  <c r="N71" i="1"/>
  <c r="N70" i="1"/>
  <c r="N63" i="1"/>
  <c r="N62" i="1"/>
  <c r="N55" i="1"/>
  <c r="N54" i="1"/>
  <c r="N47" i="1"/>
  <c r="N46" i="1"/>
  <c r="N39" i="1"/>
  <c r="N38" i="1"/>
  <c r="N37" i="1"/>
  <c r="N31" i="1"/>
  <c r="N30" i="1"/>
  <c r="N29" i="1"/>
  <c r="N23" i="1"/>
  <c r="N22" i="1"/>
  <c r="N21" i="1"/>
  <c r="N13" i="1"/>
  <c r="N12" i="1"/>
  <c r="K16" i="1"/>
  <c r="M16" i="1" s="1"/>
  <c r="K15" i="1"/>
  <c r="M15" i="1" s="1"/>
  <c r="K14" i="1"/>
  <c r="N14" i="1" s="1"/>
  <c r="K13" i="1"/>
  <c r="K12" i="1"/>
  <c r="K11" i="1"/>
  <c r="N11" i="1" s="1"/>
  <c r="K10" i="1"/>
  <c r="N10" i="1" s="1"/>
  <c r="K9" i="1"/>
  <c r="N9" i="1" s="1"/>
  <c r="P9" i="1" s="1"/>
  <c r="K8" i="1"/>
  <c r="N8" i="1" s="1"/>
  <c r="K7" i="1"/>
  <c r="M7" i="1" s="1"/>
  <c r="M79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K91" i="1"/>
  <c r="N91" i="1" s="1"/>
  <c r="K90" i="1"/>
  <c r="N90" i="1" s="1"/>
  <c r="K89" i="1"/>
  <c r="N89" i="1" s="1"/>
  <c r="K88" i="1"/>
  <c r="N88" i="1" s="1"/>
  <c r="K87" i="1"/>
  <c r="K86" i="1"/>
  <c r="K85" i="1"/>
  <c r="N85" i="1" s="1"/>
  <c r="K84" i="1"/>
  <c r="N84" i="1" s="1"/>
  <c r="K83" i="1"/>
  <c r="N83" i="1" s="1"/>
  <c r="K82" i="1"/>
  <c r="N82" i="1" s="1"/>
  <c r="K81" i="1"/>
  <c r="M81" i="1" s="1"/>
  <c r="K80" i="1"/>
  <c r="M80" i="1" s="1"/>
  <c r="K79" i="1"/>
  <c r="K78" i="1"/>
  <c r="K77" i="1"/>
  <c r="N77" i="1" s="1"/>
  <c r="K76" i="1"/>
  <c r="N76" i="1" s="1"/>
  <c r="K75" i="1"/>
  <c r="N75" i="1" s="1"/>
  <c r="K74" i="1"/>
  <c r="N74" i="1" s="1"/>
  <c r="K73" i="1"/>
  <c r="M73" i="1" s="1"/>
  <c r="K72" i="1"/>
  <c r="M72" i="1" s="1"/>
  <c r="K71" i="1"/>
  <c r="M71" i="1" s="1"/>
  <c r="K70" i="1"/>
  <c r="K69" i="1"/>
  <c r="N69" i="1" s="1"/>
  <c r="K68" i="1"/>
  <c r="N68" i="1" s="1"/>
  <c r="K67" i="1"/>
  <c r="N67" i="1" s="1"/>
  <c r="K66" i="1"/>
  <c r="N66" i="1" s="1"/>
  <c r="K65" i="1"/>
  <c r="M65" i="1" s="1"/>
  <c r="K64" i="1"/>
  <c r="M64" i="1" s="1"/>
  <c r="K63" i="1"/>
  <c r="M63" i="1" s="1"/>
  <c r="K62" i="1"/>
  <c r="K61" i="1"/>
  <c r="N61" i="1" s="1"/>
  <c r="K60" i="1"/>
  <c r="N60" i="1" s="1"/>
  <c r="K59" i="1"/>
  <c r="N59" i="1" s="1"/>
  <c r="K58" i="1"/>
  <c r="N58" i="1" s="1"/>
  <c r="K57" i="1"/>
  <c r="M57" i="1" s="1"/>
  <c r="K56" i="1"/>
  <c r="N56" i="1" s="1"/>
  <c r="K55" i="1"/>
  <c r="M55" i="1" s="1"/>
  <c r="K54" i="1"/>
  <c r="K53" i="1"/>
  <c r="N53" i="1" s="1"/>
  <c r="K52" i="1"/>
  <c r="N52" i="1" s="1"/>
  <c r="K51" i="1"/>
  <c r="N51" i="1" s="1"/>
  <c r="K50" i="1"/>
  <c r="N50" i="1" s="1"/>
  <c r="K49" i="1"/>
  <c r="M49" i="1" s="1"/>
  <c r="K48" i="1"/>
  <c r="M48" i="1" s="1"/>
  <c r="K47" i="1"/>
  <c r="M47" i="1" s="1"/>
  <c r="K46" i="1"/>
  <c r="K45" i="1"/>
  <c r="N45" i="1" s="1"/>
  <c r="K44" i="1"/>
  <c r="N44" i="1" s="1"/>
  <c r="K43" i="1"/>
  <c r="N43" i="1" s="1"/>
  <c r="K42" i="1"/>
  <c r="N42" i="1" s="1"/>
  <c r="K41" i="1"/>
  <c r="M41" i="1" s="1"/>
  <c r="K40" i="1"/>
  <c r="M40" i="1" s="1"/>
  <c r="K39" i="1"/>
  <c r="M39" i="1" s="1"/>
  <c r="K38" i="1"/>
  <c r="K37" i="1"/>
  <c r="K36" i="1"/>
  <c r="N36" i="1" s="1"/>
  <c r="K35" i="1"/>
  <c r="N35" i="1" s="1"/>
  <c r="K34" i="1"/>
  <c r="N34" i="1" s="1"/>
  <c r="K33" i="1"/>
  <c r="M33" i="1" s="1"/>
  <c r="K32" i="1"/>
  <c r="M32" i="1" s="1"/>
  <c r="K31" i="1"/>
  <c r="M31" i="1" s="1"/>
  <c r="K30" i="1"/>
  <c r="K29" i="1"/>
  <c r="K28" i="1"/>
  <c r="N28" i="1" s="1"/>
  <c r="K27" i="1"/>
  <c r="N27" i="1" s="1"/>
  <c r="K26" i="1"/>
  <c r="N26" i="1" s="1"/>
  <c r="K25" i="1"/>
  <c r="M25" i="1" s="1"/>
  <c r="K24" i="1"/>
  <c r="M24" i="1" s="1"/>
  <c r="K23" i="1"/>
  <c r="M23" i="1" s="1"/>
  <c r="K22" i="1"/>
  <c r="K21" i="1"/>
  <c r="K20" i="1"/>
  <c r="N20" i="1" s="1"/>
  <c r="K19" i="1"/>
  <c r="N19" i="1" s="1"/>
  <c r="K18" i="1"/>
  <c r="N18" i="1" s="1"/>
  <c r="K17" i="1"/>
  <c r="N17" i="1" s="1"/>
  <c r="B7" i="1"/>
  <c r="B8" i="1"/>
  <c r="B9" i="1"/>
  <c r="B10" i="1"/>
  <c r="M10" i="1" s="1"/>
  <c r="B11" i="1"/>
  <c r="B12" i="1"/>
  <c r="M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M42" i="1" s="1"/>
  <c r="B43" i="1"/>
  <c r="B44" i="1"/>
  <c r="B45" i="1"/>
  <c r="B46" i="1"/>
  <c r="B47" i="1"/>
  <c r="B48" i="1"/>
  <c r="B49" i="1"/>
  <c r="B50" i="1"/>
  <c r="M50" i="1" s="1"/>
  <c r="B51" i="1"/>
  <c r="B52" i="1"/>
  <c r="B53" i="1"/>
  <c r="B54" i="1"/>
  <c r="B55" i="1"/>
  <c r="B56" i="1"/>
  <c r="B57" i="1"/>
  <c r="B58" i="1"/>
  <c r="B59" i="1"/>
  <c r="M59" i="1" s="1"/>
  <c r="B60" i="1"/>
  <c r="B61" i="1"/>
  <c r="B62" i="1"/>
  <c r="B63" i="1"/>
  <c r="B64" i="1"/>
  <c r="B65" i="1"/>
  <c r="B66" i="1"/>
  <c r="B67" i="1"/>
  <c r="M67" i="1" s="1"/>
  <c r="B68" i="1"/>
  <c r="B69" i="1"/>
  <c r="B70" i="1"/>
  <c r="B71" i="1"/>
  <c r="B72" i="1"/>
  <c r="B73" i="1"/>
  <c r="B74" i="1"/>
  <c r="B75" i="1"/>
  <c r="M75" i="1" s="1"/>
  <c r="B76" i="1"/>
  <c r="B77" i="1"/>
  <c r="B78" i="1"/>
  <c r="B79" i="1"/>
  <c r="B80" i="1"/>
  <c r="B81" i="1"/>
  <c r="B82" i="1"/>
  <c r="M82" i="1" s="1"/>
  <c r="B83" i="1"/>
  <c r="B84" i="1" s="1"/>
  <c r="B128" i="1"/>
  <c r="M38" i="1" l="1"/>
  <c r="M46" i="1"/>
  <c r="M78" i="1"/>
  <c r="M56" i="1"/>
  <c r="M8" i="1"/>
  <c r="N16" i="1"/>
  <c r="P16" i="1" s="1"/>
  <c r="N24" i="1"/>
  <c r="N32" i="1"/>
  <c r="N40" i="1"/>
  <c r="P40" i="1" s="1"/>
  <c r="N48" i="1"/>
  <c r="N64" i="1"/>
  <c r="N72" i="1"/>
  <c r="N80" i="1"/>
  <c r="M77" i="1"/>
  <c r="M69" i="1"/>
  <c r="M61" i="1"/>
  <c r="M53" i="1"/>
  <c r="M21" i="1"/>
  <c r="N25" i="1"/>
  <c r="N33" i="1"/>
  <c r="N41" i="1"/>
  <c r="N49" i="1"/>
  <c r="P49" i="1" s="1"/>
  <c r="N57" i="1"/>
  <c r="N65" i="1"/>
  <c r="N73" i="1"/>
  <c r="N81" i="1"/>
  <c r="M68" i="1"/>
  <c r="M44" i="1"/>
  <c r="N15" i="1"/>
  <c r="M76" i="1"/>
  <c r="M60" i="1"/>
  <c r="M20" i="1"/>
  <c r="M35" i="1"/>
  <c r="M27" i="1"/>
  <c r="M19" i="1"/>
  <c r="P17" i="1"/>
  <c r="M13" i="1"/>
  <c r="M14" i="1"/>
  <c r="M11" i="1"/>
  <c r="M26" i="1"/>
  <c r="M18" i="1"/>
  <c r="M22" i="1"/>
  <c r="M34" i="1"/>
  <c r="M29" i="1"/>
  <c r="M28" i="1"/>
  <c r="M36" i="1"/>
  <c r="M30" i="1"/>
  <c r="M45" i="1"/>
  <c r="M37" i="1"/>
  <c r="M43" i="1"/>
  <c r="M52" i="1"/>
  <c r="M51" i="1"/>
  <c r="M54" i="1"/>
  <c r="M66" i="1"/>
  <c r="M58" i="1"/>
  <c r="M62" i="1"/>
  <c r="M74" i="1"/>
  <c r="M70" i="1"/>
  <c r="M84" i="1"/>
  <c r="M17" i="1"/>
  <c r="M83" i="1"/>
  <c r="P14" i="1"/>
  <c r="P22" i="1"/>
  <c r="P30" i="1"/>
  <c r="P38" i="1"/>
  <c r="P46" i="1"/>
  <c r="P54" i="1"/>
  <c r="P62" i="1"/>
  <c r="P70" i="1"/>
  <c r="P78" i="1"/>
  <c r="M9" i="1"/>
  <c r="P8" i="1"/>
  <c r="P24" i="1"/>
  <c r="P32" i="1"/>
  <c r="P10" i="1"/>
  <c r="P18" i="1"/>
  <c r="P76" i="1"/>
  <c r="P52" i="1"/>
  <c r="P20" i="1"/>
  <c r="P12" i="1"/>
  <c r="P68" i="1"/>
  <c r="P84" i="1"/>
  <c r="P60" i="1"/>
  <c r="P28" i="1"/>
  <c r="P36" i="1"/>
  <c r="P44" i="1"/>
  <c r="P71" i="1"/>
  <c r="P48" i="1"/>
  <c r="P56" i="1"/>
  <c r="P64" i="1"/>
  <c r="P72" i="1"/>
  <c r="P80" i="1"/>
  <c r="P39" i="1"/>
  <c r="P63" i="1"/>
  <c r="P25" i="1"/>
  <c r="P33" i="1"/>
  <c r="P41" i="1"/>
  <c r="P57" i="1"/>
  <c r="P65" i="1"/>
  <c r="P73" i="1"/>
  <c r="P81" i="1"/>
  <c r="P31" i="1"/>
  <c r="P55" i="1"/>
  <c r="P79" i="1"/>
  <c r="P26" i="1"/>
  <c r="P34" i="1"/>
  <c r="P42" i="1"/>
  <c r="P50" i="1"/>
  <c r="P58" i="1"/>
  <c r="P66" i="1"/>
  <c r="P74" i="1"/>
  <c r="P82" i="1"/>
  <c r="P15" i="1"/>
  <c r="P47" i="1"/>
  <c r="P11" i="1"/>
  <c r="P19" i="1"/>
  <c r="P27" i="1"/>
  <c r="P35" i="1"/>
  <c r="P43" i="1"/>
  <c r="P51" i="1"/>
  <c r="P59" i="1"/>
  <c r="P67" i="1"/>
  <c r="P75" i="1"/>
  <c r="P83" i="1"/>
  <c r="P23" i="1"/>
  <c r="N7" i="1"/>
  <c r="P7" i="1" s="1"/>
  <c r="P13" i="1"/>
  <c r="P21" i="1"/>
  <c r="P29" i="1"/>
  <c r="P37" i="1"/>
  <c r="P45" i="1"/>
  <c r="P53" i="1"/>
  <c r="P61" i="1"/>
  <c r="P69" i="1"/>
  <c r="P77" i="1"/>
  <c r="B85" i="1"/>
  <c r="B86" i="1" l="1"/>
  <c r="M85" i="1"/>
  <c r="P85" i="1"/>
  <c r="B87" i="1" l="1"/>
  <c r="M86" i="1"/>
  <c r="P86" i="1"/>
  <c r="B88" i="1" l="1"/>
  <c r="M87" i="1"/>
  <c r="P87" i="1"/>
  <c r="B89" i="1" l="1"/>
  <c r="M88" i="1"/>
  <c r="P88" i="1"/>
  <c r="B90" i="1" l="1"/>
  <c r="M89" i="1"/>
  <c r="P89" i="1"/>
  <c r="B91" i="1" l="1"/>
  <c r="M90" i="1"/>
  <c r="P90" i="1"/>
  <c r="P91" i="1" l="1"/>
  <c r="P92" i="1" s="1"/>
  <c r="M91" i="1"/>
  <c r="M92" i="1" s="1"/>
  <c r="B127" i="1"/>
</calcChain>
</file>

<file path=xl/sharedStrings.xml><?xml version="1.0" encoding="utf-8"?>
<sst xmlns="http://schemas.openxmlformats.org/spreadsheetml/2006/main" count="184" uniqueCount="100">
  <si>
    <t>Total pop 75-119</t>
  </si>
  <si>
    <t>80+</t>
  </si>
  <si>
    <t>84+</t>
  </si>
  <si>
    <t>70-79</t>
  </si>
  <si>
    <t>60-69</t>
  </si>
  <si>
    <t>50-59</t>
  </si>
  <si>
    <t>40-49</t>
  </si>
  <si>
    <t>30-39</t>
  </si>
  <si>
    <t>20-29</t>
  </si>
  <si>
    <t>10-19</t>
  </si>
  <si>
    <t>0-9</t>
  </si>
  <si>
    <t>Age Range</t>
  </si>
  <si>
    <t>expectancy</t>
  </si>
  <si>
    <t>lives b</t>
  </si>
  <si>
    <t>probability a</t>
  </si>
  <si>
    <t>Forgone life years</t>
  </si>
  <si>
    <t>COVID Mortality</t>
  </si>
  <si>
    <t>Life</t>
  </si>
  <si>
    <t>Number of</t>
  </si>
  <si>
    <t>Death</t>
  </si>
  <si>
    <t>Total population at each age</t>
  </si>
  <si>
    <t>age</t>
  </si>
  <si>
    <t>https://www.ssa.gov/oact/STATS/table4c6.html</t>
  </si>
  <si>
    <t>Female</t>
  </si>
  <si>
    <t>Male</t>
  </si>
  <si>
    <t>Exact</t>
  </si>
  <si>
    <t>Probable COVID Mortality</t>
  </si>
  <si>
    <t xml:space="preserve">10-19 years old </t>
  </si>
  <si>
    <t xml:space="preserve">20-29 years old </t>
  </si>
  <si>
    <t xml:space="preserve">30-39 years old </t>
  </si>
  <si>
    <t xml:space="preserve">40-49 years old </t>
  </si>
  <si>
    <t xml:space="preserve">50-59 years old </t>
  </si>
  <si>
    <t xml:space="preserve">60-69 years old </t>
  </si>
  <si>
    <t xml:space="preserve">70-79 years old </t>
  </si>
  <si>
    <t xml:space="preserve">80+ years old </t>
  </si>
  <si>
    <t>Covoid Mortality by age</t>
  </si>
  <si>
    <t>Total loss</t>
  </si>
  <si>
    <t>Probabilty contracting COVID</t>
  </si>
  <si>
    <t>Cost from lost economic activity</t>
  </si>
  <si>
    <t>Total excess deaths</t>
  </si>
  <si>
    <t>Excess mortality related Hospital congestion? -Guess 5% increase in baseline mortality</t>
  </si>
  <si>
    <t>Imperial no intervetion estimate =&gt;</t>
  </si>
  <si>
    <t>Total lost QUALYS</t>
  </si>
  <si>
    <t>Age-group
(years)</t>
  </si>
  <si>
    <t>% symptomatic cases
requiring hospitalisation</t>
  </si>
  <si>
    <t>% hospitalised cases
requiring critical care</t>
  </si>
  <si>
    <t>Infection Fatality Ratio</t>
  </si>
  <si>
    <t xml:space="preserve">0 to 9 </t>
  </si>
  <si>
    <t xml:space="preserve">10 to 19 </t>
  </si>
  <si>
    <t xml:space="preserve">20 to 29 </t>
  </si>
  <si>
    <t xml:space="preserve">30 to 39 </t>
  </si>
  <si>
    <t xml:space="preserve">40 to 49 </t>
  </si>
  <si>
    <t xml:space="preserve">50 to 59 </t>
  </si>
  <si>
    <t xml:space="preserve">60 to 69 </t>
  </si>
  <si>
    <t xml:space="preserve">70 to 79 </t>
  </si>
  <si>
    <t xml:space="preserve">80+ </t>
  </si>
  <si>
    <t>From Imperial</t>
  </si>
  <si>
    <t>Impact of non-pharmaceutical interventions (NPIs) to reduce COVID-</t>
  </si>
  <si>
    <t>19 mortality and healthcare demand</t>
  </si>
  <si>
    <t>https://www.imperial.ac.uk/media/imperial-college/medicine/sph/ide/gida-fellowships/Imperial-College-COVID19-NPI-modelling-16-03-2020.pdf</t>
  </si>
  <si>
    <t>E</t>
  </si>
  <si>
    <t>Age group (yrs) (no. of cases)</t>
  </si>
  <si>
    <t>Hospitalization</t>
  </si>
  <si>
    <t>ICU admission</t>
  </si>
  <si>
    <t>Case-fatality</t>
  </si>
  <si>
    <t>0–19 (123)</t>
  </si>
  <si>
    <t>1.6–2.5</t>
  </si>
  <si>
    <t>20–44 (705)</t>
  </si>
  <si>
    <t>14.3–20.8</t>
  </si>
  <si>
    <t>2.0–4.2</t>
  </si>
  <si>
    <t>0.1–0.2</t>
  </si>
  <si>
    <t>45–54 (429)</t>
  </si>
  <si>
    <t>21.2–28.3</t>
  </si>
  <si>
    <t>5.4–10.4</t>
  </si>
  <si>
    <t>0.5–0.8</t>
  </si>
  <si>
    <t>55–64 (429)</t>
  </si>
  <si>
    <t>20.5–30.1</t>
  </si>
  <si>
    <t>4.7–11.2</t>
  </si>
  <si>
    <t>1.4–2.6</t>
  </si>
  <si>
    <t>65–74 (409)</t>
  </si>
  <si>
    <t>28.6–43.5</t>
  </si>
  <si>
    <t>8.1–18.8</t>
  </si>
  <si>
    <t>2.7–4.9</t>
  </si>
  <si>
    <t>75–84 (210)</t>
  </si>
  <si>
    <t>30.5–58.7</t>
  </si>
  <si>
    <t>10.5–31.0</t>
  </si>
  <si>
    <t>4.3–10.5</t>
  </si>
  <si>
    <t>≥85 (144)</t>
  </si>
  <si>
    <t>31.3–70.3</t>
  </si>
  <si>
    <t>6.3–29.0</t>
  </si>
  <si>
    <t>10.4–27.3</t>
  </si>
  <si>
    <t>Total (2,449)</t>
  </si>
  <si>
    <t>20.7–31.4</t>
  </si>
  <si>
    <t>4.9–11.5</t>
  </si>
  <si>
    <t>1.8–3.4</t>
  </si>
  <si>
    <t>https://www.cdc.gov/mmwr/volumes/69/wr/mm6912e2.htm</t>
  </si>
  <si>
    <t>From CDC</t>
  </si>
  <si>
    <t>0-0 years old</t>
  </si>
  <si>
    <t>Value forgone life years in 000s</t>
  </si>
  <si>
    <t>Reference cells for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</si>
</sst>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7" formatCode="0.00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b/>
      <sz val="16"/>
      <color rgb="FF000000"/>
      <name val="Calibri-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164" fontId="0" fillId="0" borderId="0" xfId="1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165" fontId="2" fillId="0" borderId="0" xfId="2" applyNumberFormat="1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3" applyAlignment="1" applyProtection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164" fontId="2" fillId="0" borderId="0" xfId="0" applyNumberFormat="1" applyFont="1" applyAlignment="1">
      <alignment horizontal="left" vertical="center" wrapText="1"/>
    </xf>
    <xf numFmtId="164" fontId="0" fillId="0" borderId="0" xfId="1" applyNumberFormat="1" applyFont="1"/>
    <xf numFmtId="167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  <xf numFmtId="0" fontId="5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sa.gov/oact/STATS/table4c6.html" TargetMode="External"/><Relationship Id="rId2" Type="http://schemas.openxmlformats.org/officeDocument/2006/relationships/hyperlink" Target="https://www.ssa.gov/oact/STATS/table4c6.html" TargetMode="External"/><Relationship Id="rId1" Type="http://schemas.openxmlformats.org/officeDocument/2006/relationships/hyperlink" Target="https://www.ssa.gov/oact/STATS/table4c6.html" TargetMode="External"/><Relationship Id="rId4" Type="http://schemas.openxmlformats.org/officeDocument/2006/relationships/hyperlink" Target="https://www.ssa.gov/oact/STATS/table4c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A4" sqref="A4"/>
    </sheetView>
  </sheetViews>
  <sheetFormatPr defaultRowHeight="14.4"/>
  <cols>
    <col min="1" max="2" width="16.88671875" customWidth="1"/>
    <col min="9" max="9" width="13.88671875" customWidth="1"/>
    <col min="12" max="15" width="15.77734375" customWidth="1"/>
  </cols>
  <sheetData>
    <row r="1" spans="1:15">
      <c r="A1" t="s">
        <v>35</v>
      </c>
      <c r="F1" t="s">
        <v>56</v>
      </c>
      <c r="L1" t="s">
        <v>96</v>
      </c>
      <c r="M1" t="s">
        <v>95</v>
      </c>
    </row>
    <row r="2" spans="1:15" ht="14.4" customHeight="1">
      <c r="A2" t="s">
        <v>60</v>
      </c>
      <c r="L2" s="30" t="s">
        <v>61</v>
      </c>
      <c r="M2" s="31"/>
      <c r="N2" s="31"/>
      <c r="O2" s="31"/>
    </row>
    <row r="3" spans="1:15" ht="86.4">
      <c r="A3" t="s">
        <v>99</v>
      </c>
      <c r="F3" s="22" t="s">
        <v>43</v>
      </c>
      <c r="G3" s="22" t="s">
        <v>44</v>
      </c>
      <c r="H3" s="22" t="s">
        <v>45</v>
      </c>
      <c r="I3" s="22" t="s">
        <v>46</v>
      </c>
      <c r="L3" s="30"/>
      <c r="M3" s="25" t="s">
        <v>62</v>
      </c>
      <c r="N3" s="25" t="s">
        <v>63</v>
      </c>
      <c r="O3" s="25" t="s">
        <v>64</v>
      </c>
    </row>
    <row r="4" spans="1:15">
      <c r="A4" s="9" t="s">
        <v>34</v>
      </c>
      <c r="B4" s="8">
        <v>9.2999999999999999E-2</v>
      </c>
      <c r="F4" s="22" t="s">
        <v>47</v>
      </c>
      <c r="G4" s="23">
        <v>1E-3</v>
      </c>
      <c r="H4" s="23">
        <v>0.05</v>
      </c>
      <c r="I4" s="23">
        <v>2.0000000000000002E-5</v>
      </c>
      <c r="L4" s="26" t="s">
        <v>65</v>
      </c>
      <c r="M4" s="27" t="s">
        <v>66</v>
      </c>
      <c r="N4" s="27">
        <v>0</v>
      </c>
      <c r="O4" s="27">
        <v>0</v>
      </c>
    </row>
    <row r="5" spans="1:15">
      <c r="A5" s="9" t="s">
        <v>33</v>
      </c>
      <c r="B5" s="8">
        <v>5.0999999999999997E-2</v>
      </c>
      <c r="F5" s="22" t="s">
        <v>48</v>
      </c>
      <c r="G5" s="23">
        <v>3.0000000000000001E-3</v>
      </c>
      <c r="H5" s="23">
        <v>0.05</v>
      </c>
      <c r="I5" s="23">
        <v>6.0000000000000002E-5</v>
      </c>
      <c r="L5" s="26" t="s">
        <v>67</v>
      </c>
      <c r="M5" s="27" t="s">
        <v>68</v>
      </c>
      <c r="N5" s="27" t="s">
        <v>69</v>
      </c>
      <c r="O5" s="27" t="s">
        <v>70</v>
      </c>
    </row>
    <row r="6" spans="1:15">
      <c r="A6" s="9" t="s">
        <v>32</v>
      </c>
      <c r="B6" s="8">
        <v>2.1999999999999999E-2</v>
      </c>
      <c r="F6" s="22" t="s">
        <v>49</v>
      </c>
      <c r="G6" s="23">
        <v>1.2E-2</v>
      </c>
      <c r="H6" s="23">
        <v>0.05</v>
      </c>
      <c r="I6" s="23">
        <v>2.9999999999999997E-4</v>
      </c>
      <c r="L6" s="26" t="s">
        <v>71</v>
      </c>
      <c r="M6" s="27" t="s">
        <v>72</v>
      </c>
      <c r="N6" s="27" t="s">
        <v>73</v>
      </c>
      <c r="O6" s="27" t="s">
        <v>74</v>
      </c>
    </row>
    <row r="7" spans="1:15">
      <c r="A7" s="9" t="s">
        <v>31</v>
      </c>
      <c r="B7" s="8">
        <v>6.0000000000000001E-3</v>
      </c>
      <c r="F7" s="22" t="s">
        <v>50</v>
      </c>
      <c r="G7" s="23">
        <v>3.2000000000000001E-2</v>
      </c>
      <c r="H7" s="23">
        <v>0.05</v>
      </c>
      <c r="I7" s="23">
        <v>8.0000000000000004E-4</v>
      </c>
      <c r="L7" s="26" t="s">
        <v>75</v>
      </c>
      <c r="M7" s="27" t="s">
        <v>76</v>
      </c>
      <c r="N7" s="27" t="s">
        <v>77</v>
      </c>
      <c r="O7" s="27" t="s">
        <v>78</v>
      </c>
    </row>
    <row r="8" spans="1:15">
      <c r="A8" s="9" t="s">
        <v>30</v>
      </c>
      <c r="B8" s="8">
        <v>1.5E-3</v>
      </c>
      <c r="F8" s="22" t="s">
        <v>51</v>
      </c>
      <c r="G8" s="23">
        <v>4.9000000000000002E-2</v>
      </c>
      <c r="H8" s="23">
        <v>6.3E-2</v>
      </c>
      <c r="I8" s="23">
        <v>1.5E-3</v>
      </c>
      <c r="L8" s="26" t="s">
        <v>79</v>
      </c>
      <c r="M8" s="27" t="s">
        <v>80</v>
      </c>
      <c r="N8" s="27" t="s">
        <v>81</v>
      </c>
      <c r="O8" s="27" t="s">
        <v>82</v>
      </c>
    </row>
    <row r="9" spans="1:15">
      <c r="A9" s="9" t="s">
        <v>29</v>
      </c>
      <c r="B9" s="8">
        <v>8.0000000000000004E-4</v>
      </c>
      <c r="F9" s="22" t="s">
        <v>52</v>
      </c>
      <c r="G9" s="23">
        <v>0.10199999999999999</v>
      </c>
      <c r="H9" s="23">
        <v>0.122</v>
      </c>
      <c r="I9" s="23">
        <v>6.0000000000000001E-3</v>
      </c>
      <c r="L9" s="26" t="s">
        <v>83</v>
      </c>
      <c r="M9" s="27" t="s">
        <v>84</v>
      </c>
      <c r="N9" s="27" t="s">
        <v>85</v>
      </c>
      <c r="O9" s="27" t="s">
        <v>86</v>
      </c>
    </row>
    <row r="10" spans="1:15">
      <c r="A10" s="9" t="s">
        <v>28</v>
      </c>
      <c r="B10" s="8">
        <v>2.9999999999999997E-4</v>
      </c>
      <c r="F10" s="22" t="s">
        <v>53</v>
      </c>
      <c r="G10" s="23">
        <v>0.16600000000000001</v>
      </c>
      <c r="H10" s="23">
        <v>0.27400000000000002</v>
      </c>
      <c r="I10" s="23">
        <v>2.1999999999999999E-2</v>
      </c>
      <c r="L10" s="26" t="s">
        <v>87</v>
      </c>
      <c r="M10" s="27" t="s">
        <v>88</v>
      </c>
      <c r="N10" s="27" t="s">
        <v>89</v>
      </c>
      <c r="O10" s="27" t="s">
        <v>90</v>
      </c>
    </row>
    <row r="11" spans="1:15">
      <c r="A11" s="9" t="s">
        <v>27</v>
      </c>
      <c r="B11" s="8">
        <v>1E-4</v>
      </c>
      <c r="F11" s="22" t="s">
        <v>54</v>
      </c>
      <c r="G11" s="23">
        <v>0.24299999999999999</v>
      </c>
      <c r="H11" s="23">
        <v>0.432</v>
      </c>
      <c r="I11" s="23">
        <v>5.0999999999999997E-2</v>
      </c>
      <c r="L11" s="28" t="s">
        <v>91</v>
      </c>
      <c r="M11" s="29" t="s">
        <v>92</v>
      </c>
      <c r="N11" s="29" t="s">
        <v>93</v>
      </c>
      <c r="O11" s="29" t="s">
        <v>94</v>
      </c>
    </row>
    <row r="12" spans="1:15">
      <c r="A12" s="9" t="s">
        <v>97</v>
      </c>
      <c r="B12" s="8">
        <v>2.0000000000000002E-5</v>
      </c>
      <c r="F12" s="22" t="s">
        <v>55</v>
      </c>
      <c r="G12" s="23">
        <v>0.27300000000000002</v>
      </c>
      <c r="H12" s="23">
        <v>0.70899999999999996</v>
      </c>
      <c r="I12" s="23">
        <v>9.2999999999999999E-2</v>
      </c>
    </row>
    <row r="14" spans="1:15" ht="21">
      <c r="F14" s="24" t="s">
        <v>57</v>
      </c>
    </row>
    <row r="15" spans="1:15" ht="21">
      <c r="F15" s="24" t="s">
        <v>58</v>
      </c>
    </row>
    <row r="16" spans="1:15">
      <c r="F16" t="s">
        <v>59</v>
      </c>
    </row>
  </sheetData>
  <mergeCells count="2">
    <mergeCell ref="L2:L3"/>
    <mergeCell ref="M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workbookViewId="0">
      <selection activeCell="M7" sqref="M7"/>
    </sheetView>
  </sheetViews>
  <sheetFormatPr defaultRowHeight="14.4"/>
  <cols>
    <col min="1" max="1" width="16.21875" customWidth="1"/>
    <col min="2" max="10" width="13.33203125" customWidth="1"/>
    <col min="12" max="12" width="19.33203125" style="11" customWidth="1"/>
    <col min="13" max="13" width="19.33203125" customWidth="1"/>
    <col min="14" max="14" width="16.6640625" customWidth="1"/>
    <col min="15" max="15" width="12" bestFit="1" customWidth="1"/>
    <col min="16" max="16" width="20.33203125" customWidth="1"/>
    <col min="17" max="17" width="14.88671875" customWidth="1"/>
    <col min="18" max="18" width="14.44140625" customWidth="1"/>
  </cols>
  <sheetData>
    <row r="1" spans="1:18">
      <c r="A1" t="s">
        <v>22</v>
      </c>
      <c r="L1"/>
    </row>
    <row r="2" spans="1:18">
      <c r="K2" t="s">
        <v>26</v>
      </c>
      <c r="L2"/>
    </row>
    <row r="3" spans="1:18">
      <c r="L3" s="21" t="s">
        <v>40</v>
      </c>
    </row>
    <row r="4" spans="1:18" ht="14.4" customHeight="1">
      <c r="A4" s="11" t="s">
        <v>25</v>
      </c>
      <c r="B4" s="11"/>
      <c r="C4" s="13" t="s">
        <v>24</v>
      </c>
      <c r="D4" s="13"/>
      <c r="E4" s="13"/>
      <c r="F4" s="13" t="s">
        <v>23</v>
      </c>
      <c r="G4" s="13"/>
      <c r="H4" s="13"/>
      <c r="I4" t="s">
        <v>22</v>
      </c>
      <c r="L4" s="21"/>
    </row>
    <row r="5" spans="1:18" ht="45" customHeight="1">
      <c r="A5" s="11" t="s">
        <v>21</v>
      </c>
      <c r="B5" s="11" t="s">
        <v>20</v>
      </c>
      <c r="C5" s="11" t="s">
        <v>19</v>
      </c>
      <c r="D5" s="11" t="s">
        <v>18</v>
      </c>
      <c r="E5" s="11" t="s">
        <v>17</v>
      </c>
      <c r="F5" s="11" t="s">
        <v>19</v>
      </c>
      <c r="G5" s="11" t="s">
        <v>18</v>
      </c>
      <c r="H5" s="11" t="s">
        <v>17</v>
      </c>
      <c r="I5" s="11"/>
      <c r="J5" s="11" t="s">
        <v>37</v>
      </c>
      <c r="K5" s="11" t="s">
        <v>16</v>
      </c>
      <c r="L5" s="21"/>
      <c r="M5" s="11" t="s">
        <v>39</v>
      </c>
      <c r="N5" s="11" t="s">
        <v>15</v>
      </c>
      <c r="O5" s="11" t="s">
        <v>98</v>
      </c>
      <c r="P5" s="11" t="s">
        <v>36</v>
      </c>
      <c r="Q5" s="11"/>
      <c r="R5" s="11"/>
    </row>
    <row r="6" spans="1:18">
      <c r="A6" s="11"/>
      <c r="B6" s="11"/>
      <c r="C6" s="12" t="s">
        <v>14</v>
      </c>
      <c r="D6" s="12" t="s">
        <v>13</v>
      </c>
      <c r="E6" s="11" t="s">
        <v>12</v>
      </c>
      <c r="F6" s="12" t="s">
        <v>14</v>
      </c>
      <c r="G6" s="12" t="s">
        <v>13</v>
      </c>
      <c r="H6" s="11" t="s">
        <v>12</v>
      </c>
      <c r="I6" s="11" t="s">
        <v>11</v>
      </c>
      <c r="J6" s="11"/>
      <c r="L6"/>
    </row>
    <row r="7" spans="1:18">
      <c r="A7" s="5">
        <v>0</v>
      </c>
      <c r="B7" s="1">
        <f>(62594/15)*1000</f>
        <v>4172933.3333333335</v>
      </c>
      <c r="C7" s="4">
        <v>6.3639999999999999E-3</v>
      </c>
      <c r="D7" s="6">
        <v>100000</v>
      </c>
      <c r="E7" s="4">
        <v>76.040000000000006</v>
      </c>
      <c r="F7" s="4">
        <v>5.3309999999999998E-3</v>
      </c>
      <c r="G7" s="6">
        <v>100000</v>
      </c>
      <c r="H7" s="4">
        <v>80.989999999999995</v>
      </c>
      <c r="I7" s="3" t="s">
        <v>10</v>
      </c>
      <c r="J7" s="3">
        <v>0.6</v>
      </c>
      <c r="K7" s="14">
        <f>CovidMortality!$B$12</f>
        <v>2.0000000000000002E-5</v>
      </c>
      <c r="L7" s="17">
        <f>((C7+F7)/2)*0.05</f>
        <v>2.9237500000000005E-4</v>
      </c>
      <c r="M7" s="20">
        <f>B7*(J7*K7)+B7*L7</f>
        <v>1270.1365833333336</v>
      </c>
      <c r="N7" s="15">
        <f>B7*(J7*K7)*((D7+G7)/2)+B7*L7</f>
        <v>5008740.0613833331</v>
      </c>
      <c r="O7" s="10">
        <v>50</v>
      </c>
      <c r="P7" s="16">
        <f t="shared" ref="P7:P71" si="0">N7*O7</f>
        <v>250437003.06916666</v>
      </c>
      <c r="R7" s="2"/>
    </row>
    <row r="8" spans="1:18">
      <c r="A8" s="5">
        <v>1</v>
      </c>
      <c r="B8" s="1">
        <f>(62594/15)*1000</f>
        <v>4172933.3333333335</v>
      </c>
      <c r="C8" s="4">
        <v>4.3199999999999998E-4</v>
      </c>
      <c r="D8" s="6">
        <v>99364</v>
      </c>
      <c r="E8" s="4">
        <v>75.52</v>
      </c>
      <c r="F8" s="4">
        <v>3.59E-4</v>
      </c>
      <c r="G8" s="6">
        <v>99467</v>
      </c>
      <c r="H8" s="4">
        <v>80.430000000000007</v>
      </c>
      <c r="I8" s="3" t="s">
        <v>10</v>
      </c>
      <c r="J8" s="3">
        <v>0.6</v>
      </c>
      <c r="K8" s="14">
        <f>CovidMortality!$B$12</f>
        <v>2.0000000000000002E-5</v>
      </c>
      <c r="L8" s="17">
        <f t="shared" ref="L8:L71" si="1">((C8+F8)/2)*0.05</f>
        <v>1.9775000000000003E-5</v>
      </c>
      <c r="M8" s="20">
        <f t="shared" ref="M8:M71" si="2">B8*(J8*K8)+B8*L8</f>
        <v>132.59495666666669</v>
      </c>
      <c r="N8" s="15">
        <f t="shared" ref="N8:N71" si="3">B8*(J8*K8)*((D8+G8)/2)+B8*L8</f>
        <v>4978333.5653566662</v>
      </c>
      <c r="O8" s="10">
        <v>50</v>
      </c>
      <c r="P8" s="16">
        <f t="shared" si="0"/>
        <v>248916678.26783332</v>
      </c>
      <c r="R8" s="2"/>
    </row>
    <row r="9" spans="1:18">
      <c r="A9" s="5">
        <v>2</v>
      </c>
      <c r="B9" s="1">
        <f>(62594/15)*1000</f>
        <v>4172933.3333333335</v>
      </c>
      <c r="C9" s="4">
        <v>2.8400000000000002E-4</v>
      </c>
      <c r="D9" s="6">
        <v>99321</v>
      </c>
      <c r="E9" s="4">
        <v>74.55</v>
      </c>
      <c r="F9" s="4">
        <v>2.4699999999999999E-4</v>
      </c>
      <c r="G9" s="6">
        <v>99431</v>
      </c>
      <c r="H9" s="4">
        <v>79.459999999999994</v>
      </c>
      <c r="I9" s="3" t="s">
        <v>10</v>
      </c>
      <c r="J9" s="3">
        <v>0.6</v>
      </c>
      <c r="K9" s="14">
        <f>CovidMortality!$B$12</f>
        <v>2.0000000000000002E-5</v>
      </c>
      <c r="L9" s="17">
        <f t="shared" si="1"/>
        <v>1.3275000000000001E-5</v>
      </c>
      <c r="M9" s="20">
        <f t="shared" si="2"/>
        <v>105.47089</v>
      </c>
      <c r="N9" s="15">
        <f t="shared" si="3"/>
        <v>4976328.4708899995</v>
      </c>
      <c r="O9" s="10">
        <v>50</v>
      </c>
      <c r="P9" s="16">
        <f t="shared" si="0"/>
        <v>248816423.54449996</v>
      </c>
      <c r="R9" s="2"/>
    </row>
    <row r="10" spans="1:18">
      <c r="A10" s="5">
        <v>3</v>
      </c>
      <c r="B10" s="1">
        <f>(62594/15)*1000</f>
        <v>4172933.3333333335</v>
      </c>
      <c r="C10" s="4">
        <v>2.34E-4</v>
      </c>
      <c r="D10" s="6">
        <v>99292</v>
      </c>
      <c r="E10" s="4">
        <v>73.58</v>
      </c>
      <c r="F10" s="4">
        <v>1.6899999999999999E-4</v>
      </c>
      <c r="G10" s="6">
        <v>99407</v>
      </c>
      <c r="H10" s="4">
        <v>78.48</v>
      </c>
      <c r="I10" s="3" t="s">
        <v>10</v>
      </c>
      <c r="J10" s="3">
        <v>0.6</v>
      </c>
      <c r="K10" s="14">
        <f>CovidMortality!$B$12</f>
        <v>2.0000000000000002E-5</v>
      </c>
      <c r="L10" s="17">
        <f t="shared" si="1"/>
        <v>1.0075000000000001E-5</v>
      </c>
      <c r="M10" s="20">
        <f t="shared" si="2"/>
        <v>92.117503333333332</v>
      </c>
      <c r="N10" s="15">
        <f t="shared" si="3"/>
        <v>4974988.1247033337</v>
      </c>
      <c r="O10" s="10">
        <v>50</v>
      </c>
      <c r="P10" s="16">
        <f t="shared" si="0"/>
        <v>248749406.2351667</v>
      </c>
      <c r="R10" s="2"/>
    </row>
    <row r="11" spans="1:18">
      <c r="A11" s="5">
        <v>4</v>
      </c>
      <c r="B11" s="1">
        <f>(62594/15)*1000</f>
        <v>4172933.3333333335</v>
      </c>
      <c r="C11" s="4">
        <v>1.7000000000000001E-4</v>
      </c>
      <c r="D11" s="6">
        <v>99269</v>
      </c>
      <c r="E11" s="4">
        <v>72.59</v>
      </c>
      <c r="F11" s="4">
        <v>1.55E-4</v>
      </c>
      <c r="G11" s="6">
        <v>99390</v>
      </c>
      <c r="H11" s="4">
        <v>77.489999999999995</v>
      </c>
      <c r="I11" s="3" t="s">
        <v>10</v>
      </c>
      <c r="J11" s="3">
        <v>0.6</v>
      </c>
      <c r="K11" s="14">
        <f>CovidMortality!$B$12</f>
        <v>2.0000000000000002E-5</v>
      </c>
      <c r="L11" s="17">
        <f t="shared" si="1"/>
        <v>8.1249999999999993E-6</v>
      </c>
      <c r="M11" s="20">
        <f t="shared" si="2"/>
        <v>83.980283333333333</v>
      </c>
      <c r="N11" s="15">
        <f t="shared" si="3"/>
        <v>4973978.4834833331</v>
      </c>
      <c r="O11" s="10">
        <v>50</v>
      </c>
      <c r="P11" s="16">
        <f t="shared" si="0"/>
        <v>248698924.17416665</v>
      </c>
      <c r="R11" s="2"/>
    </row>
    <row r="12" spans="1:18">
      <c r="A12" s="5">
        <v>5</v>
      </c>
      <c r="B12" s="1">
        <f>(62594/15)*1000</f>
        <v>4172933.3333333335</v>
      </c>
      <c r="C12" s="4">
        <v>1.5699999999999999E-4</v>
      </c>
      <c r="D12" s="6">
        <v>99252</v>
      </c>
      <c r="E12" s="4">
        <v>71.599999999999994</v>
      </c>
      <c r="F12" s="4">
        <v>1.35E-4</v>
      </c>
      <c r="G12" s="6">
        <v>99375</v>
      </c>
      <c r="H12" s="4">
        <v>76.5</v>
      </c>
      <c r="I12" s="3" t="s">
        <v>10</v>
      </c>
      <c r="J12" s="3">
        <v>0.6</v>
      </c>
      <c r="K12" s="14">
        <f>CovidMortality!$B$12</f>
        <v>2.0000000000000002E-5</v>
      </c>
      <c r="L12" s="17">
        <f t="shared" si="1"/>
        <v>7.3000000000000004E-6</v>
      </c>
      <c r="M12" s="20">
        <f t="shared" si="2"/>
        <v>80.53761333333334</v>
      </c>
      <c r="N12" s="15">
        <f t="shared" si="3"/>
        <v>4973173.8376133339</v>
      </c>
      <c r="O12" s="10">
        <v>50</v>
      </c>
      <c r="P12" s="16">
        <f t="shared" si="0"/>
        <v>248658691.8806667</v>
      </c>
      <c r="R12" s="2"/>
    </row>
    <row r="13" spans="1:18">
      <c r="A13" s="5">
        <v>6</v>
      </c>
      <c r="B13" s="1">
        <f>(62594/15)*1000</f>
        <v>4172933.3333333335</v>
      </c>
      <c r="C13" s="4">
        <v>1.47E-4</v>
      </c>
      <c r="D13" s="6">
        <v>99237</v>
      </c>
      <c r="E13" s="4">
        <v>70.62</v>
      </c>
      <c r="F13" s="4">
        <v>1.2E-4</v>
      </c>
      <c r="G13" s="6">
        <v>99361</v>
      </c>
      <c r="H13" s="4">
        <v>75.510000000000005</v>
      </c>
      <c r="I13" s="3" t="s">
        <v>10</v>
      </c>
      <c r="J13" s="3">
        <v>0.6</v>
      </c>
      <c r="K13" s="14">
        <f>CovidMortality!$B$12</f>
        <v>2.0000000000000002E-5</v>
      </c>
      <c r="L13" s="17">
        <f t="shared" si="1"/>
        <v>6.6749999999999996E-6</v>
      </c>
      <c r="M13" s="20">
        <f t="shared" si="2"/>
        <v>77.92953</v>
      </c>
      <c r="N13" s="15">
        <f t="shared" si="3"/>
        <v>4972445.13913</v>
      </c>
      <c r="O13" s="10">
        <v>50</v>
      </c>
      <c r="P13" s="16">
        <f t="shared" si="0"/>
        <v>248622256.95649999</v>
      </c>
      <c r="R13" s="2"/>
    </row>
    <row r="14" spans="1:18">
      <c r="A14" s="5">
        <v>7</v>
      </c>
      <c r="B14" s="1">
        <f>(62594/15)*1000</f>
        <v>4172933.3333333335</v>
      </c>
      <c r="C14" s="4">
        <v>1.36E-4</v>
      </c>
      <c r="D14" s="6">
        <v>99222</v>
      </c>
      <c r="E14" s="4">
        <v>69.63</v>
      </c>
      <c r="F14" s="4">
        <v>1.0900000000000001E-4</v>
      </c>
      <c r="G14" s="6">
        <v>99349</v>
      </c>
      <c r="H14" s="4">
        <v>74.52</v>
      </c>
      <c r="I14" s="3" t="s">
        <v>10</v>
      </c>
      <c r="J14" s="3">
        <v>0.6</v>
      </c>
      <c r="K14" s="14">
        <f>CovidMortality!$B$12</f>
        <v>2.0000000000000002E-5</v>
      </c>
      <c r="L14" s="17">
        <f t="shared" si="1"/>
        <v>6.1249999999999998E-6</v>
      </c>
      <c r="M14" s="20">
        <f t="shared" si="2"/>
        <v>75.634416666666667</v>
      </c>
      <c r="N14" s="15">
        <f t="shared" si="3"/>
        <v>4971766.8288166672</v>
      </c>
      <c r="O14" s="10">
        <v>50</v>
      </c>
      <c r="P14" s="16">
        <f t="shared" si="0"/>
        <v>248588341.44083336</v>
      </c>
      <c r="R14" s="2"/>
    </row>
    <row r="15" spans="1:18">
      <c r="A15" s="5">
        <v>8</v>
      </c>
      <c r="B15" s="1">
        <f>(62594/15)*1000</f>
        <v>4172933.3333333335</v>
      </c>
      <c r="C15" s="4">
        <v>1.2E-4</v>
      </c>
      <c r="D15" s="6">
        <v>99209</v>
      </c>
      <c r="E15" s="4">
        <v>68.64</v>
      </c>
      <c r="F15" s="4">
        <v>1E-4</v>
      </c>
      <c r="G15" s="6">
        <v>99338</v>
      </c>
      <c r="H15" s="4">
        <v>73.53</v>
      </c>
      <c r="I15" s="3" t="s">
        <v>10</v>
      </c>
      <c r="J15" s="3">
        <v>0.6</v>
      </c>
      <c r="K15" s="14">
        <f>CovidMortality!$B$12</f>
        <v>2.0000000000000002E-5</v>
      </c>
      <c r="L15" s="17">
        <f t="shared" si="1"/>
        <v>5.5000000000000007E-6</v>
      </c>
      <c r="M15" s="20">
        <f t="shared" si="2"/>
        <v>73.026333333333341</v>
      </c>
      <c r="N15" s="15">
        <f t="shared" si="3"/>
        <v>4971163.3183333334</v>
      </c>
      <c r="O15" s="10">
        <v>50</v>
      </c>
      <c r="P15" s="16">
        <f t="shared" si="0"/>
        <v>248558165.91666666</v>
      </c>
      <c r="R15" s="2"/>
    </row>
    <row r="16" spans="1:18">
      <c r="A16" s="5">
        <v>9</v>
      </c>
      <c r="B16" s="1">
        <f>(62594/15)*1000</f>
        <v>4172933.3333333335</v>
      </c>
      <c r="C16" s="4">
        <v>1.01E-4</v>
      </c>
      <c r="D16" s="6">
        <v>99197</v>
      </c>
      <c r="E16" s="4">
        <v>67.64</v>
      </c>
      <c r="F16" s="4">
        <v>9.3999999999999994E-5</v>
      </c>
      <c r="G16" s="6">
        <v>99328</v>
      </c>
      <c r="H16" s="4">
        <v>72.540000000000006</v>
      </c>
      <c r="I16" s="3" t="s">
        <v>10</v>
      </c>
      <c r="J16" s="3">
        <v>0.6</v>
      </c>
      <c r="K16" s="14">
        <f>CovidMortality!$B$12</f>
        <v>2.0000000000000002E-5</v>
      </c>
      <c r="L16" s="17">
        <f t="shared" si="1"/>
        <v>4.8749999999999999E-6</v>
      </c>
      <c r="M16" s="20">
        <f t="shared" si="2"/>
        <v>70.41825</v>
      </c>
      <c r="N16" s="15">
        <f t="shared" si="3"/>
        <v>4970609.8830500003</v>
      </c>
      <c r="O16" s="10">
        <v>50</v>
      </c>
      <c r="P16" s="16">
        <f t="shared" si="0"/>
        <v>248530494.1525</v>
      </c>
      <c r="R16" s="2"/>
    </row>
    <row r="17" spans="1:18">
      <c r="A17" s="5">
        <v>10</v>
      </c>
      <c r="B17" s="1">
        <f>(62594/15)*1000</f>
        <v>4172933.3333333335</v>
      </c>
      <c r="C17" s="4">
        <v>8.7999999999999998E-5</v>
      </c>
      <c r="D17" s="6">
        <v>99187</v>
      </c>
      <c r="E17" s="4">
        <v>66.650000000000006</v>
      </c>
      <c r="F17" s="4">
        <v>9.2999999999999997E-5</v>
      </c>
      <c r="G17" s="6">
        <v>99319</v>
      </c>
      <c r="H17" s="4">
        <v>71.540000000000006</v>
      </c>
      <c r="I17" s="3" t="s">
        <v>9</v>
      </c>
      <c r="J17" s="3">
        <v>0.6</v>
      </c>
      <c r="K17" s="14">
        <f>CovidMortality!$B$11</f>
        <v>1E-4</v>
      </c>
      <c r="L17" s="17">
        <f t="shared" si="1"/>
        <v>4.5250000000000007E-6</v>
      </c>
      <c r="M17" s="20">
        <f t="shared" si="2"/>
        <v>269.25852333333336</v>
      </c>
      <c r="N17" s="15">
        <f t="shared" si="3"/>
        <v>24850588.01052333</v>
      </c>
      <c r="O17" s="10">
        <v>50</v>
      </c>
      <c r="P17" s="16">
        <f t="shared" si="0"/>
        <v>1242529400.5261664</v>
      </c>
      <c r="R17" s="2"/>
    </row>
    <row r="18" spans="1:18">
      <c r="A18" s="5">
        <v>11</v>
      </c>
      <c r="B18" s="1">
        <f>(62594/15)*1000</f>
        <v>4172933.3333333335</v>
      </c>
      <c r="C18" s="4">
        <v>9.2999999999999997E-5</v>
      </c>
      <c r="D18" s="6">
        <v>99178</v>
      </c>
      <c r="E18" s="4">
        <v>65.66</v>
      </c>
      <c r="F18" s="4">
        <v>9.7999999999999997E-5</v>
      </c>
      <c r="G18" s="6">
        <v>99310</v>
      </c>
      <c r="H18" s="4">
        <v>70.55</v>
      </c>
      <c r="I18" s="3" t="s">
        <v>9</v>
      </c>
      <c r="J18" s="3">
        <v>0.6</v>
      </c>
      <c r="K18" s="14">
        <f>CovidMortality!$B$11</f>
        <v>1E-4</v>
      </c>
      <c r="L18" s="17">
        <f t="shared" si="1"/>
        <v>4.775E-6</v>
      </c>
      <c r="M18" s="20">
        <f t="shared" si="2"/>
        <v>270.30175666666668</v>
      </c>
      <c r="N18" s="15">
        <f t="shared" si="3"/>
        <v>24848335.669756666</v>
      </c>
      <c r="O18" s="10">
        <v>50</v>
      </c>
      <c r="P18" s="16">
        <f t="shared" si="0"/>
        <v>1242416783.4878333</v>
      </c>
      <c r="R18" s="2"/>
    </row>
    <row r="19" spans="1:18">
      <c r="A19" s="5">
        <v>12</v>
      </c>
      <c r="B19" s="1">
        <f>(62594/15)*1000</f>
        <v>4172933.3333333335</v>
      </c>
      <c r="C19" s="4">
        <v>1.2999999999999999E-4</v>
      </c>
      <c r="D19" s="6">
        <v>99169</v>
      </c>
      <c r="E19" s="4">
        <v>64.66</v>
      </c>
      <c r="F19" s="4">
        <v>1.13E-4</v>
      </c>
      <c r="G19" s="6">
        <v>99300</v>
      </c>
      <c r="H19" s="4">
        <v>69.56</v>
      </c>
      <c r="I19" s="3" t="s">
        <v>9</v>
      </c>
      <c r="J19" s="3">
        <v>0.6</v>
      </c>
      <c r="K19" s="14">
        <f>CovidMortality!$B$11</f>
        <v>1E-4</v>
      </c>
      <c r="L19" s="17">
        <f t="shared" si="1"/>
        <v>6.0750000000000003E-6</v>
      </c>
      <c r="M19" s="20">
        <f t="shared" si="2"/>
        <v>275.72656999999998</v>
      </c>
      <c r="N19" s="15">
        <f t="shared" si="3"/>
        <v>24845962.522570003</v>
      </c>
      <c r="O19" s="10">
        <v>50</v>
      </c>
      <c r="P19" s="16">
        <f t="shared" si="0"/>
        <v>1242298126.1285002</v>
      </c>
      <c r="R19" s="2"/>
    </row>
    <row r="20" spans="1:18">
      <c r="A20" s="5">
        <v>13</v>
      </c>
      <c r="B20" s="1">
        <f>(62594/15)*1000</f>
        <v>4172933.3333333335</v>
      </c>
      <c r="C20" s="4">
        <v>2.0900000000000001E-4</v>
      </c>
      <c r="D20" s="6">
        <v>99156</v>
      </c>
      <c r="E20" s="4">
        <v>63.67</v>
      </c>
      <c r="F20" s="4">
        <v>1.3999999999999999E-4</v>
      </c>
      <c r="G20" s="6">
        <v>99289</v>
      </c>
      <c r="H20" s="4">
        <v>68.56</v>
      </c>
      <c r="I20" s="3" t="s">
        <v>9</v>
      </c>
      <c r="J20" s="3">
        <v>0.6</v>
      </c>
      <c r="K20" s="14">
        <f>CovidMortality!$B$11</f>
        <v>1E-4</v>
      </c>
      <c r="L20" s="17">
        <f t="shared" si="1"/>
        <v>8.7250000000000003E-6</v>
      </c>
      <c r="M20" s="20">
        <f t="shared" si="2"/>
        <v>286.78484333333336</v>
      </c>
      <c r="N20" s="15">
        <f t="shared" si="3"/>
        <v>24842969.068843335</v>
      </c>
      <c r="O20" s="10">
        <v>50</v>
      </c>
      <c r="P20" s="16">
        <f t="shared" si="0"/>
        <v>1242148453.4421668</v>
      </c>
      <c r="R20" s="2"/>
    </row>
    <row r="21" spans="1:18">
      <c r="A21" s="5">
        <v>14</v>
      </c>
      <c r="B21" s="1">
        <f>(62594/15)*1000</f>
        <v>4172933.3333333335</v>
      </c>
      <c r="C21" s="4">
        <v>3.2000000000000003E-4</v>
      </c>
      <c r="D21" s="6">
        <v>99135</v>
      </c>
      <c r="E21" s="4">
        <v>62.68</v>
      </c>
      <c r="F21" s="4">
        <v>1.76E-4</v>
      </c>
      <c r="G21" s="6">
        <v>99275</v>
      </c>
      <c r="H21" s="4">
        <v>67.569999999999993</v>
      </c>
      <c r="I21" s="3" t="s">
        <v>9</v>
      </c>
      <c r="J21" s="3">
        <v>0.6</v>
      </c>
      <c r="K21" s="14">
        <f>CovidMortality!$B$11</f>
        <v>1E-4</v>
      </c>
      <c r="L21" s="17">
        <f t="shared" si="1"/>
        <v>1.2400000000000002E-5</v>
      </c>
      <c r="M21" s="20">
        <f t="shared" si="2"/>
        <v>302.12037333333336</v>
      </c>
      <c r="N21" s="15">
        <f t="shared" si="3"/>
        <v>24838602.824373335</v>
      </c>
      <c r="O21" s="10">
        <v>50</v>
      </c>
      <c r="P21" s="16">
        <f t="shared" si="0"/>
        <v>1241930141.2186668</v>
      </c>
      <c r="R21" s="2"/>
    </row>
    <row r="22" spans="1:18">
      <c r="A22" s="5">
        <v>15</v>
      </c>
      <c r="B22" s="1">
        <f>(22065/5)*1000</f>
        <v>4413000</v>
      </c>
      <c r="C22" s="4">
        <v>4.4099999999999999E-4</v>
      </c>
      <c r="D22" s="6">
        <v>99103</v>
      </c>
      <c r="E22" s="4">
        <v>61.7</v>
      </c>
      <c r="F22" s="4">
        <v>2.1599999999999999E-4</v>
      </c>
      <c r="G22" s="6">
        <v>99258</v>
      </c>
      <c r="H22" s="4">
        <v>66.58</v>
      </c>
      <c r="I22" s="3" t="s">
        <v>9</v>
      </c>
      <c r="J22" s="3">
        <v>0.6</v>
      </c>
      <c r="K22" s="14">
        <f>CovidMortality!$B$11</f>
        <v>1E-4</v>
      </c>
      <c r="L22" s="17">
        <f t="shared" si="1"/>
        <v>1.6425000000000003E-5</v>
      </c>
      <c r="M22" s="20">
        <f t="shared" si="2"/>
        <v>337.26352500000007</v>
      </c>
      <c r="N22" s="15">
        <f t="shared" si="3"/>
        <v>26261085.273525003</v>
      </c>
      <c r="O22" s="10">
        <v>50</v>
      </c>
      <c r="P22" s="16">
        <f t="shared" si="0"/>
        <v>1313054263.6762502</v>
      </c>
      <c r="R22" s="2"/>
    </row>
    <row r="23" spans="1:18">
      <c r="A23" s="5">
        <v>16</v>
      </c>
      <c r="B23" s="1">
        <f>(22065/5)*1000</f>
        <v>4413000</v>
      </c>
      <c r="C23" s="4">
        <v>5.6400000000000005E-4</v>
      </c>
      <c r="D23" s="6">
        <v>99060</v>
      </c>
      <c r="E23" s="4">
        <v>60.73</v>
      </c>
      <c r="F23" s="4">
        <v>2.5900000000000001E-4</v>
      </c>
      <c r="G23" s="6">
        <v>99236</v>
      </c>
      <c r="H23" s="4">
        <v>65.599999999999994</v>
      </c>
      <c r="I23" s="3" t="s">
        <v>9</v>
      </c>
      <c r="J23" s="3">
        <v>0.6</v>
      </c>
      <c r="K23" s="14">
        <f>CovidMortality!$B$11</f>
        <v>1E-4</v>
      </c>
      <c r="L23" s="17">
        <f t="shared" si="1"/>
        <v>2.0575000000000002E-5</v>
      </c>
      <c r="M23" s="20">
        <f t="shared" si="2"/>
        <v>355.57747500000005</v>
      </c>
      <c r="N23" s="15">
        <f t="shared" si="3"/>
        <v>26252498.237475</v>
      </c>
      <c r="O23" s="10">
        <v>50</v>
      </c>
      <c r="P23" s="16">
        <f t="shared" si="0"/>
        <v>1312624911.87375</v>
      </c>
      <c r="R23" s="2"/>
    </row>
    <row r="24" spans="1:18">
      <c r="A24" s="5">
        <v>17</v>
      </c>
      <c r="B24" s="1">
        <f>(22065/5)*1000</f>
        <v>4413000</v>
      </c>
      <c r="C24" s="4">
        <v>7.0100000000000002E-4</v>
      </c>
      <c r="D24" s="6">
        <v>99004</v>
      </c>
      <c r="E24" s="4">
        <v>59.76</v>
      </c>
      <c r="F24" s="4">
        <v>3.01E-4</v>
      </c>
      <c r="G24" s="6">
        <v>99211</v>
      </c>
      <c r="H24" s="4">
        <v>64.62</v>
      </c>
      <c r="I24" s="3" t="s">
        <v>9</v>
      </c>
      <c r="J24" s="3">
        <v>0.6</v>
      </c>
      <c r="K24" s="14">
        <f>CovidMortality!$B$11</f>
        <v>1E-4</v>
      </c>
      <c r="L24" s="17">
        <f t="shared" si="1"/>
        <v>2.5050000000000002E-5</v>
      </c>
      <c r="M24" s="20">
        <f t="shared" si="2"/>
        <v>375.32565000000005</v>
      </c>
      <c r="N24" s="15">
        <f t="shared" si="3"/>
        <v>26241794.395650003</v>
      </c>
      <c r="O24" s="10">
        <v>50</v>
      </c>
      <c r="P24" s="16">
        <f t="shared" si="0"/>
        <v>1312089719.7825003</v>
      </c>
      <c r="R24" s="2"/>
    </row>
    <row r="25" spans="1:18">
      <c r="A25" s="5">
        <v>18</v>
      </c>
      <c r="B25" s="1">
        <f>(22065/5)*1000</f>
        <v>4413000</v>
      </c>
      <c r="C25" s="4">
        <v>8.5099999999999998E-4</v>
      </c>
      <c r="D25" s="6">
        <v>98934</v>
      </c>
      <c r="E25" s="4">
        <v>58.81</v>
      </c>
      <c r="F25" s="4">
        <v>3.4200000000000002E-4</v>
      </c>
      <c r="G25" s="6">
        <v>99181</v>
      </c>
      <c r="H25" s="4">
        <v>63.63</v>
      </c>
      <c r="I25" s="3" t="s">
        <v>9</v>
      </c>
      <c r="J25" s="3">
        <v>0.6</v>
      </c>
      <c r="K25" s="14">
        <f>CovidMortality!$B$11</f>
        <v>1E-4</v>
      </c>
      <c r="L25" s="17">
        <f t="shared" si="1"/>
        <v>2.9825000000000003E-5</v>
      </c>
      <c r="M25" s="20">
        <f t="shared" si="2"/>
        <v>396.39772500000004</v>
      </c>
      <c r="N25" s="15">
        <f t="shared" si="3"/>
        <v>26228576.467725001</v>
      </c>
      <c r="O25" s="10">
        <v>50</v>
      </c>
      <c r="P25" s="16">
        <f t="shared" si="0"/>
        <v>1311428823.38625</v>
      </c>
      <c r="R25" s="2"/>
    </row>
    <row r="26" spans="1:18">
      <c r="A26" s="5">
        <v>19</v>
      </c>
      <c r="B26" s="1">
        <f>(22065/5)*1000</f>
        <v>4413000</v>
      </c>
      <c r="C26" s="4">
        <v>1.0070000000000001E-3</v>
      </c>
      <c r="D26" s="6">
        <v>98850</v>
      </c>
      <c r="E26" s="4">
        <v>57.86</v>
      </c>
      <c r="F26" s="4">
        <v>3.8099999999999999E-4</v>
      </c>
      <c r="G26" s="6">
        <v>99147</v>
      </c>
      <c r="H26" s="4">
        <v>62.66</v>
      </c>
      <c r="I26" s="3" t="s">
        <v>9</v>
      </c>
      <c r="J26" s="3">
        <v>0.6</v>
      </c>
      <c r="K26" s="14">
        <f>CovidMortality!$B$11</f>
        <v>1E-4</v>
      </c>
      <c r="L26" s="17">
        <f t="shared" si="1"/>
        <v>3.4700000000000003E-5</v>
      </c>
      <c r="M26" s="20">
        <f t="shared" si="2"/>
        <v>417.91110000000003</v>
      </c>
      <c r="N26" s="15">
        <f t="shared" si="3"/>
        <v>26212975.961100001</v>
      </c>
      <c r="O26" s="10">
        <v>50</v>
      </c>
      <c r="P26" s="16">
        <f t="shared" si="0"/>
        <v>1310648798.0550001</v>
      </c>
      <c r="R26" s="2"/>
    </row>
    <row r="27" spans="1:18">
      <c r="A27" s="5">
        <v>20</v>
      </c>
      <c r="B27" s="1">
        <f>(22289/5)*1000</f>
        <v>4457800</v>
      </c>
      <c r="C27" s="4">
        <v>1.173E-3</v>
      </c>
      <c r="D27" s="6">
        <v>98751</v>
      </c>
      <c r="E27" s="4">
        <v>56.91</v>
      </c>
      <c r="F27" s="4">
        <v>4.2299999999999998E-4</v>
      </c>
      <c r="G27" s="6">
        <v>99109</v>
      </c>
      <c r="H27" s="4">
        <v>61.68</v>
      </c>
      <c r="I27" s="3" t="s">
        <v>8</v>
      </c>
      <c r="J27" s="3">
        <v>0.6</v>
      </c>
      <c r="K27" s="14">
        <f>CovidMortality!$B$10</f>
        <v>2.9999999999999997E-4</v>
      </c>
      <c r="L27" s="17">
        <f t="shared" si="1"/>
        <v>3.9900000000000001E-5</v>
      </c>
      <c r="M27" s="20">
        <f t="shared" si="2"/>
        <v>980.27021999999988</v>
      </c>
      <c r="N27" s="15">
        <f t="shared" si="3"/>
        <v>79382005.586219981</v>
      </c>
      <c r="O27" s="10">
        <v>50</v>
      </c>
      <c r="P27" s="16">
        <f t="shared" si="0"/>
        <v>3969100279.3109989</v>
      </c>
      <c r="R27" s="2"/>
    </row>
    <row r="28" spans="1:18">
      <c r="A28" s="5">
        <v>21</v>
      </c>
      <c r="B28" s="1">
        <f>(22289/5)*1000</f>
        <v>4457800</v>
      </c>
      <c r="C28" s="4">
        <v>1.3309999999999999E-3</v>
      </c>
      <c r="D28" s="6">
        <v>98635</v>
      </c>
      <c r="E28" s="4">
        <v>55.98</v>
      </c>
      <c r="F28" s="4">
        <v>4.66E-4</v>
      </c>
      <c r="G28" s="6">
        <v>99067</v>
      </c>
      <c r="H28" s="4">
        <v>60.71</v>
      </c>
      <c r="I28" s="3" t="s">
        <v>8</v>
      </c>
      <c r="J28" s="3">
        <v>0.6</v>
      </c>
      <c r="K28" s="14">
        <f>CovidMortality!$B$10</f>
        <v>2.9999999999999997E-4</v>
      </c>
      <c r="L28" s="17">
        <f t="shared" si="1"/>
        <v>4.4925000000000001E-5</v>
      </c>
      <c r="M28" s="20">
        <f t="shared" si="2"/>
        <v>1002.6706649999999</v>
      </c>
      <c r="N28" s="15">
        <f t="shared" si="3"/>
        <v>79318638.070664987</v>
      </c>
      <c r="O28" s="10">
        <v>50</v>
      </c>
      <c r="P28" s="16">
        <f t="shared" si="0"/>
        <v>3965931903.5332494</v>
      </c>
      <c r="R28" s="2"/>
    </row>
    <row r="29" spans="1:18">
      <c r="A29" s="5">
        <v>22</v>
      </c>
      <c r="B29" s="1">
        <f>(22289/5)*1000</f>
        <v>4457800</v>
      </c>
      <c r="C29" s="4">
        <v>1.4549999999999999E-3</v>
      </c>
      <c r="D29" s="6">
        <v>98504</v>
      </c>
      <c r="E29" s="4">
        <v>55.05</v>
      </c>
      <c r="F29" s="4">
        <v>5.0500000000000002E-4</v>
      </c>
      <c r="G29" s="6">
        <v>99021</v>
      </c>
      <c r="H29" s="4">
        <v>59.73</v>
      </c>
      <c r="I29" s="3" t="s">
        <v>8</v>
      </c>
      <c r="J29" s="3">
        <v>0.6</v>
      </c>
      <c r="K29" s="14">
        <f>CovidMortality!$B$10</f>
        <v>2.9999999999999997E-4</v>
      </c>
      <c r="L29" s="17">
        <f t="shared" si="1"/>
        <v>4.8999999999999998E-5</v>
      </c>
      <c r="M29" s="20">
        <f t="shared" si="2"/>
        <v>1020.8361999999998</v>
      </c>
      <c r="N29" s="15">
        <f t="shared" si="3"/>
        <v>79247643.482199982</v>
      </c>
      <c r="O29" s="10">
        <v>50</v>
      </c>
      <c r="P29" s="16">
        <f t="shared" si="0"/>
        <v>3962382174.1099992</v>
      </c>
      <c r="R29" s="2"/>
    </row>
    <row r="30" spans="1:18">
      <c r="A30" s="5">
        <v>23</v>
      </c>
      <c r="B30" s="1">
        <f>(22289/5)*1000</f>
        <v>4457800</v>
      </c>
      <c r="C30" s="4">
        <v>1.531E-3</v>
      </c>
      <c r="D30" s="6">
        <v>98360</v>
      </c>
      <c r="E30" s="4">
        <v>54.13</v>
      </c>
      <c r="F30" s="4">
        <v>5.3899999999999998E-4</v>
      </c>
      <c r="G30" s="6">
        <v>98971</v>
      </c>
      <c r="H30" s="4">
        <v>58.76</v>
      </c>
      <c r="I30" s="3" t="s">
        <v>8</v>
      </c>
      <c r="J30" s="3">
        <v>0.6</v>
      </c>
      <c r="K30" s="14">
        <f>CovidMortality!$B$10</f>
        <v>2.9999999999999997E-4</v>
      </c>
      <c r="L30" s="17">
        <f t="shared" si="1"/>
        <v>5.1749999999999997E-5</v>
      </c>
      <c r="M30" s="20">
        <f t="shared" si="2"/>
        <v>1033.0951499999999</v>
      </c>
      <c r="N30" s="15">
        <f t="shared" si="3"/>
        <v>79169822.553149983</v>
      </c>
      <c r="O30" s="10">
        <v>50</v>
      </c>
      <c r="P30" s="16">
        <f t="shared" si="0"/>
        <v>3958491127.6574993</v>
      </c>
      <c r="R30" s="2"/>
    </row>
    <row r="31" spans="1:18">
      <c r="A31" s="5">
        <v>24</v>
      </c>
      <c r="B31" s="1">
        <f>(22289/5)*1000</f>
        <v>4457800</v>
      </c>
      <c r="C31" s="4">
        <v>1.572E-3</v>
      </c>
      <c r="D31" s="6">
        <v>98210</v>
      </c>
      <c r="E31" s="4">
        <v>53.22</v>
      </c>
      <c r="F31" s="4">
        <v>5.6800000000000004E-4</v>
      </c>
      <c r="G31" s="6">
        <v>98918</v>
      </c>
      <c r="H31" s="4">
        <v>57.8</v>
      </c>
      <c r="I31" s="3" t="s">
        <v>8</v>
      </c>
      <c r="J31" s="3">
        <v>0.6</v>
      </c>
      <c r="K31" s="14">
        <f>CovidMortality!$B$10</f>
        <v>2.9999999999999997E-4</v>
      </c>
      <c r="L31" s="17">
        <f t="shared" si="1"/>
        <v>5.3499999999999999E-5</v>
      </c>
      <c r="M31" s="20">
        <f t="shared" si="2"/>
        <v>1040.8962999999999</v>
      </c>
      <c r="N31" s="15">
        <f t="shared" si="3"/>
        <v>79088386.348299995</v>
      </c>
      <c r="O31" s="10">
        <v>50</v>
      </c>
      <c r="P31" s="16">
        <f t="shared" si="0"/>
        <v>3954419317.415</v>
      </c>
      <c r="R31" s="2"/>
    </row>
    <row r="32" spans="1:18">
      <c r="A32" s="5">
        <v>25</v>
      </c>
      <c r="B32" s="1">
        <f>(23554/5)*1000</f>
        <v>4710800</v>
      </c>
      <c r="C32" s="4">
        <v>1.6019999999999999E-3</v>
      </c>
      <c r="D32" s="6">
        <v>98055</v>
      </c>
      <c r="E32" s="4">
        <v>52.3</v>
      </c>
      <c r="F32" s="4">
        <v>5.9800000000000001E-4</v>
      </c>
      <c r="G32" s="6">
        <v>98861</v>
      </c>
      <c r="H32" s="4">
        <v>56.83</v>
      </c>
      <c r="I32" s="3" t="s">
        <v>8</v>
      </c>
      <c r="J32" s="3">
        <v>0.6</v>
      </c>
      <c r="K32" s="14">
        <f>CovidMortality!$B$10</f>
        <v>2.9999999999999997E-4</v>
      </c>
      <c r="L32" s="17">
        <f t="shared" si="1"/>
        <v>5.4999999999999995E-5</v>
      </c>
      <c r="M32" s="20">
        <f t="shared" si="2"/>
        <v>1107.038</v>
      </c>
      <c r="N32" s="15">
        <f t="shared" si="3"/>
        <v>83487129.445999995</v>
      </c>
      <c r="O32" s="10">
        <v>50</v>
      </c>
      <c r="P32" s="16">
        <f t="shared" si="0"/>
        <v>4174356472.2999997</v>
      </c>
      <c r="R32" s="2"/>
    </row>
    <row r="33" spans="1:18">
      <c r="A33" s="5">
        <v>26</v>
      </c>
      <c r="B33" s="1">
        <f>(23554/5)*1000</f>
        <v>4710800</v>
      </c>
      <c r="C33" s="4">
        <v>1.635E-3</v>
      </c>
      <c r="D33" s="6">
        <v>97898</v>
      </c>
      <c r="E33" s="4">
        <v>51.38</v>
      </c>
      <c r="F33" s="4">
        <v>6.3000000000000003E-4</v>
      </c>
      <c r="G33" s="6">
        <v>98802</v>
      </c>
      <c r="H33" s="4">
        <v>55.86</v>
      </c>
      <c r="I33" s="3" t="s">
        <v>8</v>
      </c>
      <c r="J33" s="3">
        <v>0.6</v>
      </c>
      <c r="K33" s="14">
        <f>CovidMortality!$B$10</f>
        <v>2.9999999999999997E-4</v>
      </c>
      <c r="L33" s="17">
        <f t="shared" si="1"/>
        <v>5.6625000000000008E-5</v>
      </c>
      <c r="M33" s="20">
        <f t="shared" si="2"/>
        <v>1114.6930499999999</v>
      </c>
      <c r="N33" s="15">
        <f t="shared" si="3"/>
        <v>83395559.149049997</v>
      </c>
      <c r="O33" s="10">
        <v>50</v>
      </c>
      <c r="P33" s="16">
        <f t="shared" si="0"/>
        <v>4169777957.4524999</v>
      </c>
      <c r="R33" s="2"/>
    </row>
    <row r="34" spans="1:18">
      <c r="A34" s="5">
        <v>27</v>
      </c>
      <c r="B34" s="1">
        <f>(23554/5)*1000</f>
        <v>4710800</v>
      </c>
      <c r="C34" s="4">
        <v>1.6689999999999999E-3</v>
      </c>
      <c r="D34" s="6">
        <v>97738</v>
      </c>
      <c r="E34" s="4">
        <v>50.47</v>
      </c>
      <c r="F34" s="4">
        <v>6.6600000000000003E-4</v>
      </c>
      <c r="G34" s="6">
        <v>98740</v>
      </c>
      <c r="H34" s="4">
        <v>54.9</v>
      </c>
      <c r="I34" s="3" t="s">
        <v>8</v>
      </c>
      <c r="J34" s="3">
        <v>0.6</v>
      </c>
      <c r="K34" s="14">
        <f>CovidMortality!$B$10</f>
        <v>2.9999999999999997E-4</v>
      </c>
      <c r="L34" s="17">
        <f t="shared" si="1"/>
        <v>5.8374999999999996E-5</v>
      </c>
      <c r="M34" s="20">
        <f t="shared" si="2"/>
        <v>1122.93695</v>
      </c>
      <c r="N34" s="15">
        <f t="shared" si="3"/>
        <v>83301445.608950004</v>
      </c>
      <c r="O34" s="10">
        <v>50</v>
      </c>
      <c r="P34" s="16">
        <f t="shared" si="0"/>
        <v>4165072280.4475002</v>
      </c>
      <c r="R34" s="2"/>
    </row>
    <row r="35" spans="1:18">
      <c r="A35" s="5">
        <v>28</v>
      </c>
      <c r="B35" s="1">
        <f>(23554/5)*1000</f>
        <v>4710800</v>
      </c>
      <c r="C35" s="4">
        <v>1.7080000000000001E-3</v>
      </c>
      <c r="D35" s="6">
        <v>97575</v>
      </c>
      <c r="E35" s="4">
        <v>49.55</v>
      </c>
      <c r="F35" s="4">
        <v>7.0699999999999995E-4</v>
      </c>
      <c r="G35" s="6">
        <v>98674</v>
      </c>
      <c r="H35" s="4">
        <v>53.93</v>
      </c>
      <c r="I35" s="3" t="s">
        <v>8</v>
      </c>
      <c r="J35" s="3">
        <v>0.6</v>
      </c>
      <c r="K35" s="14">
        <f>CovidMortality!$B$10</f>
        <v>2.9999999999999997E-4</v>
      </c>
      <c r="L35" s="17">
        <f t="shared" si="1"/>
        <v>6.0375000000000004E-5</v>
      </c>
      <c r="M35" s="20">
        <f t="shared" si="2"/>
        <v>1132.3585499999999</v>
      </c>
      <c r="N35" s="15">
        <f t="shared" si="3"/>
        <v>83204365.442550004</v>
      </c>
      <c r="O35" s="10">
        <v>50</v>
      </c>
      <c r="P35" s="16">
        <f t="shared" si="0"/>
        <v>4160218272.1275001</v>
      </c>
      <c r="R35" s="2"/>
    </row>
    <row r="36" spans="1:18">
      <c r="A36" s="5">
        <v>29</v>
      </c>
      <c r="B36" s="1">
        <f>(23554/5)*1000</f>
        <v>4710800</v>
      </c>
      <c r="C36" s="4">
        <v>1.7520000000000001E-3</v>
      </c>
      <c r="D36" s="6">
        <v>97408</v>
      </c>
      <c r="E36" s="4">
        <v>48.63</v>
      </c>
      <c r="F36" s="4">
        <v>7.5299999999999998E-4</v>
      </c>
      <c r="G36" s="6">
        <v>98605</v>
      </c>
      <c r="H36" s="4">
        <v>52.97</v>
      </c>
      <c r="I36" s="3" t="s">
        <v>8</v>
      </c>
      <c r="J36" s="3">
        <v>0.6</v>
      </c>
      <c r="K36" s="14">
        <f>CovidMortality!$B$10</f>
        <v>2.9999999999999997E-4</v>
      </c>
      <c r="L36" s="17">
        <f t="shared" si="1"/>
        <v>6.2625000000000004E-5</v>
      </c>
      <c r="M36" s="20">
        <f t="shared" si="2"/>
        <v>1142.95785</v>
      </c>
      <c r="N36" s="15">
        <f t="shared" si="3"/>
        <v>83104318.649849996</v>
      </c>
      <c r="O36" s="10">
        <v>50</v>
      </c>
      <c r="P36" s="16">
        <f t="shared" si="0"/>
        <v>4155215932.4924998</v>
      </c>
      <c r="R36" s="2"/>
    </row>
    <row r="37" spans="1:18">
      <c r="A37" s="5">
        <v>30</v>
      </c>
      <c r="B37" s="1">
        <f>(22903/5)*1000</f>
        <v>4580600</v>
      </c>
      <c r="C37" s="4">
        <v>1.794E-3</v>
      </c>
      <c r="D37" s="6">
        <v>97238</v>
      </c>
      <c r="E37" s="4">
        <v>47.72</v>
      </c>
      <c r="F37" s="4">
        <v>8.03E-4</v>
      </c>
      <c r="G37" s="6">
        <v>98530</v>
      </c>
      <c r="H37" s="4">
        <v>52.01</v>
      </c>
      <c r="I37" s="3" t="s">
        <v>7</v>
      </c>
      <c r="J37" s="3">
        <v>0.6</v>
      </c>
      <c r="K37" s="14">
        <f>CovidMortality!$B$9</f>
        <v>8.0000000000000004E-4</v>
      </c>
      <c r="L37" s="17">
        <f t="shared" si="1"/>
        <v>6.4925000000000006E-5</v>
      </c>
      <c r="M37" s="20">
        <f t="shared" si="2"/>
        <v>2496.083455</v>
      </c>
      <c r="N37" s="15">
        <f t="shared" si="3"/>
        <v>215216673.587455</v>
      </c>
      <c r="O37" s="10">
        <v>50</v>
      </c>
      <c r="P37" s="16">
        <f t="shared" si="0"/>
        <v>10760833679.372749</v>
      </c>
      <c r="R37" s="2"/>
    </row>
    <row r="38" spans="1:18">
      <c r="A38" s="5">
        <v>31</v>
      </c>
      <c r="B38" s="1">
        <f>(22903/5)*1000</f>
        <v>4580600</v>
      </c>
      <c r="C38" s="4">
        <v>1.835E-3</v>
      </c>
      <c r="D38" s="6">
        <v>97063</v>
      </c>
      <c r="E38" s="4">
        <v>46.8</v>
      </c>
      <c r="F38" s="4">
        <v>8.5300000000000003E-4</v>
      </c>
      <c r="G38" s="6">
        <v>98451</v>
      </c>
      <c r="H38" s="4">
        <v>51.05</v>
      </c>
      <c r="I38" s="3" t="s">
        <v>7</v>
      </c>
      <c r="J38" s="3">
        <v>0.6</v>
      </c>
      <c r="K38" s="14">
        <f>CovidMortality!$B$9</f>
        <v>8.0000000000000004E-4</v>
      </c>
      <c r="L38" s="17">
        <f t="shared" si="1"/>
        <v>6.7200000000000007E-5</v>
      </c>
      <c r="M38" s="20">
        <f t="shared" si="2"/>
        <v>2506.50432</v>
      </c>
      <c r="N38" s="15">
        <f t="shared" si="3"/>
        <v>214937450.63232002</v>
      </c>
      <c r="O38" s="10">
        <v>50</v>
      </c>
      <c r="P38" s="16">
        <f t="shared" si="0"/>
        <v>10746872531.616001</v>
      </c>
      <c r="R38" s="2"/>
    </row>
    <row r="39" spans="1:18">
      <c r="A39" s="5">
        <v>32</v>
      </c>
      <c r="B39" s="1">
        <f>(22903/5)*1000</f>
        <v>4580600</v>
      </c>
      <c r="C39" s="4">
        <v>1.8799999999999999E-3</v>
      </c>
      <c r="D39" s="6">
        <v>96885</v>
      </c>
      <c r="E39" s="4">
        <v>45.89</v>
      </c>
      <c r="F39" s="4">
        <v>9.0499999999999999E-4</v>
      </c>
      <c r="G39" s="6">
        <v>98367</v>
      </c>
      <c r="H39" s="4">
        <v>50.09</v>
      </c>
      <c r="I39" s="3" t="s">
        <v>7</v>
      </c>
      <c r="J39" s="3">
        <v>0.6</v>
      </c>
      <c r="K39" s="14">
        <f>CovidMortality!$B$9</f>
        <v>8.0000000000000004E-4</v>
      </c>
      <c r="L39" s="17">
        <f t="shared" si="1"/>
        <v>6.9625000000000012E-5</v>
      </c>
      <c r="M39" s="20">
        <f t="shared" si="2"/>
        <v>2517.6122750000004</v>
      </c>
      <c r="N39" s="15">
        <f t="shared" si="3"/>
        <v>214649433.61227503</v>
      </c>
      <c r="O39" s="10">
        <v>50</v>
      </c>
      <c r="P39" s="16">
        <f t="shared" si="0"/>
        <v>10732471680.613752</v>
      </c>
      <c r="R39" s="2"/>
    </row>
    <row r="40" spans="1:18">
      <c r="A40" s="5">
        <v>33</v>
      </c>
      <c r="B40" s="1">
        <f>(22903/5)*1000</f>
        <v>4580600</v>
      </c>
      <c r="C40" s="4">
        <v>1.9300000000000001E-3</v>
      </c>
      <c r="D40" s="6">
        <v>96703</v>
      </c>
      <c r="E40" s="4">
        <v>44.97</v>
      </c>
      <c r="F40" s="4">
        <v>9.5600000000000004E-4</v>
      </c>
      <c r="G40" s="6">
        <v>98278</v>
      </c>
      <c r="H40" s="4">
        <v>49.14</v>
      </c>
      <c r="I40" s="3" t="s">
        <v>7</v>
      </c>
      <c r="J40" s="3">
        <v>0.6</v>
      </c>
      <c r="K40" s="14">
        <f>CovidMortality!$B$9</f>
        <v>8.0000000000000004E-4</v>
      </c>
      <c r="L40" s="17">
        <f t="shared" si="1"/>
        <v>7.2150000000000005E-5</v>
      </c>
      <c r="M40" s="20">
        <f t="shared" si="2"/>
        <v>2529.1782900000003</v>
      </c>
      <c r="N40" s="15">
        <f t="shared" si="3"/>
        <v>214351522.95429</v>
      </c>
      <c r="O40" s="10">
        <v>50</v>
      </c>
      <c r="P40" s="16">
        <f t="shared" si="0"/>
        <v>10717576147.7145</v>
      </c>
      <c r="R40" s="2"/>
    </row>
    <row r="41" spans="1:18">
      <c r="A41" s="5">
        <v>34</v>
      </c>
      <c r="B41" s="1">
        <f>(22903/5)*1000</f>
        <v>4580600</v>
      </c>
      <c r="C41" s="4">
        <v>1.9859999999999999E-3</v>
      </c>
      <c r="D41" s="6">
        <v>96516</v>
      </c>
      <c r="E41" s="4">
        <v>44.06</v>
      </c>
      <c r="F41" s="4">
        <v>1.0089999999999999E-3</v>
      </c>
      <c r="G41" s="6">
        <v>98184</v>
      </c>
      <c r="H41" s="4">
        <v>48.19</v>
      </c>
      <c r="I41" s="3" t="s">
        <v>7</v>
      </c>
      <c r="J41" s="3">
        <v>0.6</v>
      </c>
      <c r="K41" s="14">
        <f>CovidMortality!$B$9</f>
        <v>8.0000000000000004E-4</v>
      </c>
      <c r="L41" s="17">
        <f t="shared" si="1"/>
        <v>7.4875000000000004E-5</v>
      </c>
      <c r="M41" s="20">
        <f t="shared" si="2"/>
        <v>2541.660425</v>
      </c>
      <c r="N41" s="15">
        <f t="shared" si="3"/>
        <v>214042619.77242503</v>
      </c>
      <c r="O41" s="10">
        <v>50</v>
      </c>
      <c r="P41" s="16">
        <f t="shared" si="0"/>
        <v>10702130988.621252</v>
      </c>
      <c r="R41" s="2"/>
    </row>
    <row r="42" spans="1:18">
      <c r="A42" s="5">
        <v>35</v>
      </c>
      <c r="B42" s="1">
        <f>(22333/5)*1000</f>
        <v>4466600</v>
      </c>
      <c r="C42" s="4">
        <v>2.052E-3</v>
      </c>
      <c r="D42" s="6">
        <v>96325</v>
      </c>
      <c r="E42" s="4">
        <v>43.15</v>
      </c>
      <c r="F42" s="4">
        <v>1.0690000000000001E-3</v>
      </c>
      <c r="G42" s="6">
        <v>98085</v>
      </c>
      <c r="H42" s="4">
        <v>47.23</v>
      </c>
      <c r="I42" s="3" t="s">
        <v>7</v>
      </c>
      <c r="J42" s="3">
        <v>0.6</v>
      </c>
      <c r="K42" s="14">
        <f>CovidMortality!$B$9</f>
        <v>8.0000000000000004E-4</v>
      </c>
      <c r="L42" s="17">
        <f t="shared" si="1"/>
        <v>7.8025000000000013E-5</v>
      </c>
      <c r="M42" s="20">
        <f t="shared" si="2"/>
        <v>2492.4744649999998</v>
      </c>
      <c r="N42" s="15">
        <f t="shared" si="3"/>
        <v>208404757.94646499</v>
      </c>
      <c r="O42" s="10">
        <v>50</v>
      </c>
      <c r="P42" s="16">
        <f t="shared" si="0"/>
        <v>10420237897.32325</v>
      </c>
      <c r="R42" s="2"/>
    </row>
    <row r="43" spans="1:18">
      <c r="A43" s="5">
        <v>36</v>
      </c>
      <c r="B43" s="1">
        <f>(22333/5)*1000</f>
        <v>4466600</v>
      </c>
      <c r="C43" s="4">
        <v>2.1250000000000002E-3</v>
      </c>
      <c r="D43" s="6">
        <v>96127</v>
      </c>
      <c r="E43" s="4">
        <v>42.23</v>
      </c>
      <c r="F43" s="4">
        <v>1.134E-3</v>
      </c>
      <c r="G43" s="6">
        <v>97980</v>
      </c>
      <c r="H43" s="4">
        <v>46.28</v>
      </c>
      <c r="I43" s="3" t="s">
        <v>7</v>
      </c>
      <c r="J43" s="3">
        <v>0.6</v>
      </c>
      <c r="K43" s="14">
        <f>CovidMortality!$B$9</f>
        <v>8.0000000000000004E-4</v>
      </c>
      <c r="L43" s="17">
        <f t="shared" si="1"/>
        <v>8.1475000000000015E-5</v>
      </c>
      <c r="M43" s="20">
        <f t="shared" si="2"/>
        <v>2507.884235</v>
      </c>
      <c r="N43" s="15">
        <f t="shared" si="3"/>
        <v>208079962.20423499</v>
      </c>
      <c r="O43" s="10">
        <v>50</v>
      </c>
      <c r="P43" s="16">
        <f t="shared" si="0"/>
        <v>10403998110.21175</v>
      </c>
      <c r="R43" s="2"/>
    </row>
    <row r="44" spans="1:18">
      <c r="A44" s="5">
        <v>37</v>
      </c>
      <c r="B44" s="1">
        <f>(22333/5)*1000</f>
        <v>4466600</v>
      </c>
      <c r="C44" s="4">
        <v>2.196E-3</v>
      </c>
      <c r="D44" s="6">
        <v>95923</v>
      </c>
      <c r="E44" s="4">
        <v>41.32</v>
      </c>
      <c r="F44" s="4">
        <v>1.199E-3</v>
      </c>
      <c r="G44" s="6">
        <v>97869</v>
      </c>
      <c r="H44" s="4">
        <v>45.34</v>
      </c>
      <c r="I44" s="3" t="s">
        <v>7</v>
      </c>
      <c r="J44" s="3">
        <v>0.6</v>
      </c>
      <c r="K44" s="14">
        <f>CovidMortality!$B$9</f>
        <v>8.0000000000000004E-4</v>
      </c>
      <c r="L44" s="17">
        <f t="shared" si="1"/>
        <v>8.4875000000000003E-5</v>
      </c>
      <c r="M44" s="20">
        <f t="shared" si="2"/>
        <v>2523.0706749999999</v>
      </c>
      <c r="N44" s="15">
        <f t="shared" si="3"/>
        <v>207742302.43067497</v>
      </c>
      <c r="O44" s="10">
        <v>50</v>
      </c>
      <c r="P44" s="16">
        <f t="shared" si="0"/>
        <v>10387115121.533749</v>
      </c>
      <c r="R44" s="2"/>
    </row>
    <row r="45" spans="1:18">
      <c r="A45" s="5">
        <v>38</v>
      </c>
      <c r="B45" s="1">
        <f>(22333/5)*1000</f>
        <v>4466600</v>
      </c>
      <c r="C45" s="4">
        <v>2.264E-3</v>
      </c>
      <c r="D45" s="6">
        <v>95712</v>
      </c>
      <c r="E45" s="4">
        <v>40.409999999999997</v>
      </c>
      <c r="F45" s="4">
        <v>1.263E-3</v>
      </c>
      <c r="G45" s="6">
        <v>97752</v>
      </c>
      <c r="H45" s="4">
        <v>44.39</v>
      </c>
      <c r="I45" s="3" t="s">
        <v>7</v>
      </c>
      <c r="J45" s="3">
        <v>0.6</v>
      </c>
      <c r="K45" s="14">
        <f>CovidMortality!$B$9</f>
        <v>8.0000000000000004E-4</v>
      </c>
      <c r="L45" s="17">
        <f t="shared" si="1"/>
        <v>8.8175000000000002E-5</v>
      </c>
      <c r="M45" s="20">
        <f t="shared" si="2"/>
        <v>2537.8104549999998</v>
      </c>
      <c r="N45" s="15">
        <f t="shared" si="3"/>
        <v>207390706.41845497</v>
      </c>
      <c r="O45" s="10">
        <v>50</v>
      </c>
      <c r="P45" s="16">
        <f t="shared" si="0"/>
        <v>10369535320.922749</v>
      </c>
      <c r="R45" s="2"/>
    </row>
    <row r="46" spans="1:18">
      <c r="A46" s="5">
        <v>39</v>
      </c>
      <c r="B46" s="1">
        <f>(22333/5)*1000</f>
        <v>4466600</v>
      </c>
      <c r="C46" s="4">
        <v>2.3340000000000001E-3</v>
      </c>
      <c r="D46" s="6">
        <v>95495</v>
      </c>
      <c r="E46" s="4">
        <v>39.5</v>
      </c>
      <c r="F46" s="4">
        <v>1.3290000000000001E-3</v>
      </c>
      <c r="G46" s="6">
        <v>97628</v>
      </c>
      <c r="H46" s="4">
        <v>43.45</v>
      </c>
      <c r="I46" s="3" t="s">
        <v>7</v>
      </c>
      <c r="J46" s="3">
        <v>0.6</v>
      </c>
      <c r="K46" s="14">
        <f>CovidMortality!$B$9</f>
        <v>8.0000000000000004E-4</v>
      </c>
      <c r="L46" s="17">
        <f t="shared" si="1"/>
        <v>9.1575000000000017E-5</v>
      </c>
      <c r="M46" s="20">
        <f t="shared" si="2"/>
        <v>2552.9968949999998</v>
      </c>
      <c r="N46" s="15">
        <f t="shared" si="3"/>
        <v>207025175.06089497</v>
      </c>
      <c r="O46" s="10">
        <v>50</v>
      </c>
      <c r="P46" s="16">
        <f t="shared" si="0"/>
        <v>10351258753.044748</v>
      </c>
      <c r="R46" s="2"/>
    </row>
    <row r="47" spans="1:18">
      <c r="A47" s="5">
        <v>40</v>
      </c>
      <c r="B47" s="1">
        <f>(20777/5)*1000</f>
        <v>4155399.9999999995</v>
      </c>
      <c r="C47" s="4">
        <v>2.4199999999999998E-3</v>
      </c>
      <c r="D47" s="6">
        <v>95272</v>
      </c>
      <c r="E47" s="4">
        <v>38.590000000000003</v>
      </c>
      <c r="F47" s="4">
        <v>1.403E-3</v>
      </c>
      <c r="G47" s="6">
        <v>97499</v>
      </c>
      <c r="H47" s="4">
        <v>42.5</v>
      </c>
      <c r="I47" s="3" t="s">
        <v>6</v>
      </c>
      <c r="J47" s="3">
        <v>0.6</v>
      </c>
      <c r="K47" s="14">
        <f>CovidMortality!$B$8</f>
        <v>1.5E-3</v>
      </c>
      <c r="L47" s="17">
        <f t="shared" si="1"/>
        <v>9.5575000000000006E-5</v>
      </c>
      <c r="M47" s="20">
        <f t="shared" si="2"/>
        <v>4137.0123549999998</v>
      </c>
      <c r="N47" s="15">
        <f t="shared" si="3"/>
        <v>360468673.18235499</v>
      </c>
      <c r="O47" s="10">
        <v>50</v>
      </c>
      <c r="P47" s="16">
        <f t="shared" si="0"/>
        <v>18023433659.117748</v>
      </c>
      <c r="R47" s="2"/>
    </row>
    <row r="48" spans="1:18">
      <c r="A48" s="5">
        <v>41</v>
      </c>
      <c r="B48" s="1">
        <f>(20777/5)*1000</f>
        <v>4155399.9999999995</v>
      </c>
      <c r="C48" s="4">
        <v>2.5300000000000001E-3</v>
      </c>
      <c r="D48" s="6">
        <v>95042</v>
      </c>
      <c r="E48" s="4">
        <v>37.69</v>
      </c>
      <c r="F48" s="4">
        <v>1.4909999999999999E-3</v>
      </c>
      <c r="G48" s="6">
        <v>97362</v>
      </c>
      <c r="H48" s="4">
        <v>41.56</v>
      </c>
      <c r="I48" s="3" t="s">
        <v>6</v>
      </c>
      <c r="J48" s="3">
        <v>0.6</v>
      </c>
      <c r="K48" s="14">
        <f>CovidMortality!$B$8</f>
        <v>1.5E-3</v>
      </c>
      <c r="L48" s="17">
        <f t="shared" si="1"/>
        <v>1.0052500000000002E-4</v>
      </c>
      <c r="M48" s="20">
        <f t="shared" si="2"/>
        <v>4157.5815849999999</v>
      </c>
      <c r="N48" s="15">
        <f t="shared" si="3"/>
        <v>359782429.44158494</v>
      </c>
      <c r="O48" s="10">
        <v>50</v>
      </c>
      <c r="P48" s="16">
        <f t="shared" si="0"/>
        <v>17989121472.079247</v>
      </c>
      <c r="R48" s="2"/>
    </row>
    <row r="49" spans="1:18">
      <c r="A49" s="5">
        <v>42</v>
      </c>
      <c r="B49" s="1">
        <f>(20777/5)*1000</f>
        <v>4155399.9999999995</v>
      </c>
      <c r="C49" s="4">
        <v>2.663E-3</v>
      </c>
      <c r="D49" s="6">
        <v>94801</v>
      </c>
      <c r="E49" s="4">
        <v>36.78</v>
      </c>
      <c r="F49" s="4">
        <v>1.5969999999999999E-3</v>
      </c>
      <c r="G49" s="6">
        <v>97217</v>
      </c>
      <c r="H49" s="4">
        <v>40.619999999999997</v>
      </c>
      <c r="I49" s="3" t="s">
        <v>6</v>
      </c>
      <c r="J49" s="3">
        <v>0.6</v>
      </c>
      <c r="K49" s="14">
        <f>CovidMortality!$B$8</f>
        <v>1.5E-3</v>
      </c>
      <c r="L49" s="17">
        <f t="shared" si="1"/>
        <v>1.065E-4</v>
      </c>
      <c r="M49" s="20">
        <f t="shared" si="2"/>
        <v>4182.4100999999991</v>
      </c>
      <c r="N49" s="15">
        <f t="shared" si="3"/>
        <v>359060661.29009998</v>
      </c>
      <c r="O49" s="10">
        <v>50</v>
      </c>
      <c r="P49" s="16">
        <f t="shared" si="0"/>
        <v>17953033064.504997</v>
      </c>
      <c r="R49" s="2"/>
    </row>
    <row r="50" spans="1:18">
      <c r="A50" s="5">
        <v>43</v>
      </c>
      <c r="B50" s="1">
        <f>(20777/5)*1000</f>
        <v>4155399.9999999995</v>
      </c>
      <c r="C50" s="4">
        <v>2.823E-3</v>
      </c>
      <c r="D50" s="6">
        <v>94549</v>
      </c>
      <c r="E50" s="4">
        <v>35.880000000000003</v>
      </c>
      <c r="F50" s="4">
        <v>1.7240000000000001E-3</v>
      </c>
      <c r="G50" s="6">
        <v>97061</v>
      </c>
      <c r="H50" s="4">
        <v>39.69</v>
      </c>
      <c r="I50" s="3" t="s">
        <v>6</v>
      </c>
      <c r="J50" s="3">
        <v>0.6</v>
      </c>
      <c r="K50" s="14">
        <f>CovidMortality!$B$8</f>
        <v>1.5E-3</v>
      </c>
      <c r="L50" s="17">
        <f t="shared" si="1"/>
        <v>1.13675E-4</v>
      </c>
      <c r="M50" s="20">
        <f t="shared" si="2"/>
        <v>4212.2250949999998</v>
      </c>
      <c r="N50" s="15">
        <f t="shared" si="3"/>
        <v>358297759.66509497</v>
      </c>
      <c r="O50" s="10">
        <v>50</v>
      </c>
      <c r="P50" s="16">
        <f t="shared" si="0"/>
        <v>17914887983.254749</v>
      </c>
      <c r="R50" s="2"/>
    </row>
    <row r="51" spans="1:18">
      <c r="A51" s="5">
        <v>44</v>
      </c>
      <c r="B51" s="1">
        <f>(20777/5)*1000</f>
        <v>4155399.9999999995</v>
      </c>
      <c r="C51" s="4">
        <v>3.0130000000000001E-3</v>
      </c>
      <c r="D51" s="6">
        <v>94282</v>
      </c>
      <c r="E51" s="4">
        <v>34.979999999999997</v>
      </c>
      <c r="F51" s="4">
        <v>1.8710000000000001E-3</v>
      </c>
      <c r="G51" s="6">
        <v>96894</v>
      </c>
      <c r="H51" s="4">
        <v>38.76</v>
      </c>
      <c r="I51" s="3" t="s">
        <v>6</v>
      </c>
      <c r="J51" s="3">
        <v>0.6</v>
      </c>
      <c r="K51" s="14">
        <f>CovidMortality!$B$8</f>
        <v>1.5E-3</v>
      </c>
      <c r="L51" s="17">
        <f t="shared" si="1"/>
        <v>1.2210000000000001E-4</v>
      </c>
      <c r="M51" s="20">
        <f t="shared" si="2"/>
        <v>4247.23434</v>
      </c>
      <c r="N51" s="15">
        <f t="shared" si="3"/>
        <v>357486245.05433995</v>
      </c>
      <c r="O51" s="10">
        <v>50</v>
      </c>
      <c r="P51" s="16">
        <f t="shared" si="0"/>
        <v>17874312252.716999</v>
      </c>
      <c r="R51" s="2"/>
    </row>
    <row r="52" spans="1:18">
      <c r="A52" s="5">
        <v>45</v>
      </c>
      <c r="B52" s="1">
        <f>(20766/5)*1000</f>
        <v>4153200</v>
      </c>
      <c r="C52" s="4">
        <v>3.2290000000000001E-3</v>
      </c>
      <c r="D52" s="6">
        <v>93998</v>
      </c>
      <c r="E52" s="4">
        <v>34.08</v>
      </c>
      <c r="F52" s="4">
        <v>2.0330000000000001E-3</v>
      </c>
      <c r="G52" s="6">
        <v>96713</v>
      </c>
      <c r="H52" s="4">
        <v>37.83</v>
      </c>
      <c r="I52" s="3" t="s">
        <v>6</v>
      </c>
      <c r="J52" s="3">
        <v>0.6</v>
      </c>
      <c r="K52" s="14">
        <f>CovidMortality!$B$8</f>
        <v>1.5E-3</v>
      </c>
      <c r="L52" s="17">
        <f t="shared" si="1"/>
        <v>1.3155E-4</v>
      </c>
      <c r="M52" s="20">
        <f t="shared" si="2"/>
        <v>4284.2334600000004</v>
      </c>
      <c r="N52" s="15">
        <f t="shared" si="3"/>
        <v>356427962.69346005</v>
      </c>
      <c r="O52" s="10">
        <v>50</v>
      </c>
      <c r="P52" s="16">
        <f t="shared" si="0"/>
        <v>17821398134.673004</v>
      </c>
      <c r="R52" s="2"/>
    </row>
    <row r="53" spans="1:18">
      <c r="A53" s="5">
        <v>46</v>
      </c>
      <c r="B53" s="1">
        <f>(20766/5)*1000</f>
        <v>4153200</v>
      </c>
      <c r="C53" s="4">
        <v>3.4789999999999999E-3</v>
      </c>
      <c r="D53" s="6">
        <v>93694</v>
      </c>
      <c r="E53" s="4">
        <v>33.19</v>
      </c>
      <c r="F53" s="4">
        <v>2.212E-3</v>
      </c>
      <c r="G53" s="6">
        <v>96516</v>
      </c>
      <c r="H53" s="4">
        <v>36.9</v>
      </c>
      <c r="I53" s="3" t="s">
        <v>6</v>
      </c>
      <c r="J53" s="3">
        <v>0.6</v>
      </c>
      <c r="K53" s="14">
        <f>CovidMortality!$B$8</f>
        <v>1.5E-3</v>
      </c>
      <c r="L53" s="17">
        <f t="shared" si="1"/>
        <v>1.42275E-4</v>
      </c>
      <c r="M53" s="20">
        <f t="shared" si="2"/>
        <v>4328.7765300000001</v>
      </c>
      <c r="N53" s="15">
        <f t="shared" si="3"/>
        <v>355491668.29653001</v>
      </c>
      <c r="O53" s="10">
        <v>50</v>
      </c>
      <c r="P53" s="16">
        <f t="shared" si="0"/>
        <v>17774583414.8265</v>
      </c>
      <c r="R53" s="2"/>
    </row>
    <row r="54" spans="1:18">
      <c r="A54" s="5">
        <v>47</v>
      </c>
      <c r="B54" s="1">
        <f>(20766/5)*1000</f>
        <v>4153200</v>
      </c>
      <c r="C54" s="4">
        <v>3.7799999999999999E-3</v>
      </c>
      <c r="D54" s="6">
        <v>93369</v>
      </c>
      <c r="E54" s="4">
        <v>32.299999999999997</v>
      </c>
      <c r="F54" s="4">
        <v>2.4169999999999999E-3</v>
      </c>
      <c r="G54" s="6">
        <v>96303</v>
      </c>
      <c r="H54" s="4">
        <v>35.979999999999997</v>
      </c>
      <c r="I54" s="3" t="s">
        <v>6</v>
      </c>
      <c r="J54" s="3">
        <v>0.6</v>
      </c>
      <c r="K54" s="14">
        <f>CovidMortality!$B$8</f>
        <v>1.5E-3</v>
      </c>
      <c r="L54" s="17">
        <f t="shared" si="1"/>
        <v>1.5492499999999998E-4</v>
      </c>
      <c r="M54" s="20">
        <f t="shared" si="2"/>
        <v>4381.3145100000002</v>
      </c>
      <c r="N54" s="15">
        <f t="shared" si="3"/>
        <v>354486231.11451</v>
      </c>
      <c r="O54" s="10">
        <v>50</v>
      </c>
      <c r="P54" s="16">
        <f t="shared" si="0"/>
        <v>17724311555.725498</v>
      </c>
      <c r="R54" s="2"/>
    </row>
    <row r="55" spans="1:18">
      <c r="A55" s="5">
        <v>48</v>
      </c>
      <c r="B55" s="1">
        <f>(20766/5)*1000</f>
        <v>4153200</v>
      </c>
      <c r="C55" s="4">
        <v>4.1399999999999996E-3</v>
      </c>
      <c r="D55" s="6">
        <v>93016</v>
      </c>
      <c r="E55" s="4">
        <v>31.43</v>
      </c>
      <c r="F55" s="4">
        <v>2.6510000000000001E-3</v>
      </c>
      <c r="G55" s="6">
        <v>96070</v>
      </c>
      <c r="H55" s="4">
        <v>35.07</v>
      </c>
      <c r="I55" s="3" t="s">
        <v>6</v>
      </c>
      <c r="J55" s="3">
        <v>0.6</v>
      </c>
      <c r="K55" s="14">
        <f>CovidMortality!$B$8</f>
        <v>1.5E-3</v>
      </c>
      <c r="L55" s="17">
        <f t="shared" si="1"/>
        <v>1.6977500000000002E-4</v>
      </c>
      <c r="M55" s="20">
        <f t="shared" si="2"/>
        <v>4442.9895299999998</v>
      </c>
      <c r="N55" s="15">
        <f t="shared" si="3"/>
        <v>353391093.94953001</v>
      </c>
      <c r="O55" s="10">
        <v>50</v>
      </c>
      <c r="P55" s="16">
        <f t="shared" si="0"/>
        <v>17669554697.476501</v>
      </c>
      <c r="R55" s="2"/>
    </row>
    <row r="56" spans="1:18">
      <c r="A56" s="5">
        <v>49</v>
      </c>
      <c r="B56" s="1">
        <f>(20766/5)*1000</f>
        <v>4153200</v>
      </c>
      <c r="C56" s="4">
        <v>4.5529999999999998E-3</v>
      </c>
      <c r="D56" s="6">
        <v>92631</v>
      </c>
      <c r="E56" s="4">
        <v>30.55</v>
      </c>
      <c r="F56" s="4">
        <v>2.911E-3</v>
      </c>
      <c r="G56" s="6">
        <v>95815</v>
      </c>
      <c r="H56" s="4">
        <v>34.159999999999997</v>
      </c>
      <c r="I56" s="3" t="s">
        <v>6</v>
      </c>
      <c r="J56" s="3">
        <v>0.6</v>
      </c>
      <c r="K56" s="14">
        <f>CovidMortality!$B$8</f>
        <v>1.5E-3</v>
      </c>
      <c r="L56" s="17">
        <f t="shared" si="1"/>
        <v>1.8660000000000001E-4</v>
      </c>
      <c r="M56" s="20">
        <f t="shared" si="2"/>
        <v>4512.8671199999999</v>
      </c>
      <c r="N56" s="15">
        <f t="shared" si="3"/>
        <v>352195042.22711998</v>
      </c>
      <c r="O56" s="10">
        <v>50</v>
      </c>
      <c r="P56" s="16">
        <f t="shared" si="0"/>
        <v>17609752111.355999</v>
      </c>
      <c r="R56" s="2"/>
    </row>
    <row r="57" spans="1:18">
      <c r="A57" s="5">
        <v>50</v>
      </c>
      <c r="B57" s="1">
        <f>(20926/5)*1000</f>
        <v>4185200</v>
      </c>
      <c r="C57" s="4">
        <v>5.0070000000000002E-3</v>
      </c>
      <c r="D57" s="6">
        <v>92209</v>
      </c>
      <c r="E57" s="4">
        <v>29.69</v>
      </c>
      <c r="F57" s="4">
        <v>3.1930000000000001E-3</v>
      </c>
      <c r="G57" s="6">
        <v>95536</v>
      </c>
      <c r="H57" s="4">
        <v>33.26</v>
      </c>
      <c r="I57" s="3" t="s">
        <v>5</v>
      </c>
      <c r="J57" s="3">
        <v>0.6</v>
      </c>
      <c r="K57" s="14">
        <f>CovidMortality!$B$7</f>
        <v>6.0000000000000001E-3</v>
      </c>
      <c r="L57" s="17">
        <f t="shared" si="1"/>
        <v>2.0500000000000002E-4</v>
      </c>
      <c r="M57" s="20">
        <f t="shared" si="2"/>
        <v>15924.686</v>
      </c>
      <c r="N57" s="15">
        <f t="shared" si="3"/>
        <v>1414351531.1660001</v>
      </c>
      <c r="O57" s="10">
        <v>50</v>
      </c>
      <c r="P57" s="16">
        <f t="shared" si="0"/>
        <v>70717576558.300003</v>
      </c>
      <c r="R57" s="2"/>
    </row>
    <row r="58" spans="1:18">
      <c r="A58" s="5">
        <v>51</v>
      </c>
      <c r="B58" s="1">
        <f>(20926/5)*1000</f>
        <v>4185200</v>
      </c>
      <c r="C58" s="4">
        <v>5.4929999999999996E-3</v>
      </c>
      <c r="D58" s="6">
        <v>91747</v>
      </c>
      <c r="E58" s="4">
        <v>28.84</v>
      </c>
      <c r="F58" s="4">
        <v>3.4919999999999999E-3</v>
      </c>
      <c r="G58" s="6">
        <v>95231</v>
      </c>
      <c r="H58" s="4">
        <v>32.36</v>
      </c>
      <c r="I58" s="3" t="s">
        <v>5</v>
      </c>
      <c r="J58" s="3">
        <v>0.6</v>
      </c>
      <c r="K58" s="14">
        <f>CovidMortality!$B$7</f>
        <v>6.0000000000000001E-3</v>
      </c>
      <c r="L58" s="17">
        <f t="shared" si="1"/>
        <v>2.24625E-4</v>
      </c>
      <c r="M58" s="20">
        <f t="shared" si="2"/>
        <v>16006.820549999999</v>
      </c>
      <c r="N58" s="15">
        <f t="shared" si="3"/>
        <v>1408573526.1805499</v>
      </c>
      <c r="O58" s="10">
        <v>50</v>
      </c>
      <c r="P58" s="16">
        <f t="shared" si="0"/>
        <v>70428676309.027496</v>
      </c>
      <c r="R58" s="2"/>
    </row>
    <row r="59" spans="1:18">
      <c r="A59" s="5">
        <v>52</v>
      </c>
      <c r="B59" s="1">
        <f>(20926/5)*1000</f>
        <v>4185200</v>
      </c>
      <c r="C59" s="4">
        <v>6.0159999999999996E-3</v>
      </c>
      <c r="D59" s="6">
        <v>91243</v>
      </c>
      <c r="E59" s="4">
        <v>27.99</v>
      </c>
      <c r="F59" s="4">
        <v>3.803E-3</v>
      </c>
      <c r="G59" s="6">
        <v>94899</v>
      </c>
      <c r="H59" s="4">
        <v>31.48</v>
      </c>
      <c r="I59" s="3" t="s">
        <v>5</v>
      </c>
      <c r="J59" s="3">
        <v>0.6</v>
      </c>
      <c r="K59" s="14">
        <f>CovidMortality!$B$7</f>
        <v>6.0000000000000001E-3</v>
      </c>
      <c r="L59" s="17">
        <f t="shared" si="1"/>
        <v>2.4547499999999999E-4</v>
      </c>
      <c r="M59" s="20">
        <f t="shared" si="2"/>
        <v>16094.081969999999</v>
      </c>
      <c r="N59" s="15">
        <f t="shared" si="3"/>
        <v>1402275724.4819698</v>
      </c>
      <c r="O59" s="10">
        <v>50</v>
      </c>
      <c r="P59" s="16">
        <f t="shared" si="0"/>
        <v>70113786224.098495</v>
      </c>
      <c r="R59" s="2"/>
    </row>
    <row r="60" spans="1:18">
      <c r="A60" s="5">
        <v>53</v>
      </c>
      <c r="B60" s="1">
        <f>(20926/5)*1000</f>
        <v>4185200</v>
      </c>
      <c r="C60" s="4">
        <v>6.5750000000000001E-3</v>
      </c>
      <c r="D60" s="6">
        <v>90694</v>
      </c>
      <c r="E60" s="4">
        <v>27.16</v>
      </c>
      <c r="F60" s="4">
        <v>4.1260000000000003E-3</v>
      </c>
      <c r="G60" s="6">
        <v>94538</v>
      </c>
      <c r="H60" s="4">
        <v>30.59</v>
      </c>
      <c r="I60" s="3" t="s">
        <v>5</v>
      </c>
      <c r="J60" s="3">
        <v>0.6</v>
      </c>
      <c r="K60" s="14">
        <f>CovidMortality!$B$7</f>
        <v>6.0000000000000001E-3</v>
      </c>
      <c r="L60" s="17">
        <f t="shared" si="1"/>
        <v>2.6752500000000001E-4</v>
      </c>
      <c r="M60" s="20">
        <f t="shared" si="2"/>
        <v>16186.36563</v>
      </c>
      <c r="N60" s="15">
        <f t="shared" si="3"/>
        <v>1395420459.1656299</v>
      </c>
      <c r="O60" s="10">
        <v>50</v>
      </c>
      <c r="P60" s="16">
        <f t="shared" si="0"/>
        <v>69771022958.281494</v>
      </c>
      <c r="R60" s="2"/>
    </row>
    <row r="61" spans="1:18">
      <c r="A61" s="5">
        <v>54</v>
      </c>
      <c r="B61" s="1">
        <f>(20926/5)*1000</f>
        <v>4185200</v>
      </c>
      <c r="C61" s="4">
        <v>7.1700000000000002E-3</v>
      </c>
      <c r="D61" s="6">
        <v>90098</v>
      </c>
      <c r="E61" s="4">
        <v>26.34</v>
      </c>
      <c r="F61" s="4">
        <v>4.4619999999999998E-3</v>
      </c>
      <c r="G61" s="6">
        <v>94148</v>
      </c>
      <c r="H61" s="4">
        <v>29.72</v>
      </c>
      <c r="I61" s="3" t="s">
        <v>5</v>
      </c>
      <c r="J61" s="3">
        <v>0.6</v>
      </c>
      <c r="K61" s="14">
        <f>CovidMortality!$B$7</f>
        <v>6.0000000000000001E-3</v>
      </c>
      <c r="L61" s="17">
        <f t="shared" si="1"/>
        <v>2.9080000000000002E-4</v>
      </c>
      <c r="M61" s="20">
        <f t="shared" si="2"/>
        <v>16283.776159999999</v>
      </c>
      <c r="N61" s="15">
        <f t="shared" si="3"/>
        <v>1387992663.6161599</v>
      </c>
      <c r="O61" s="10">
        <v>50</v>
      </c>
      <c r="P61" s="16">
        <f t="shared" si="0"/>
        <v>69399633180.807999</v>
      </c>
      <c r="R61" s="2"/>
    </row>
    <row r="62" spans="1:18">
      <c r="A62" s="5">
        <v>55</v>
      </c>
      <c r="B62" s="1">
        <f>(22301/5)*1000</f>
        <v>4460200</v>
      </c>
      <c r="C62" s="4">
        <v>7.8050000000000003E-3</v>
      </c>
      <c r="D62" s="6">
        <v>89452</v>
      </c>
      <c r="E62" s="4">
        <v>25.52</v>
      </c>
      <c r="F62" s="4">
        <v>4.829E-3</v>
      </c>
      <c r="G62" s="6">
        <v>93728</v>
      </c>
      <c r="H62" s="4">
        <v>28.85</v>
      </c>
      <c r="I62" s="3" t="s">
        <v>5</v>
      </c>
      <c r="J62" s="3">
        <v>0.6</v>
      </c>
      <c r="K62" s="14">
        <f>CovidMortality!$B$7</f>
        <v>6.0000000000000001E-3</v>
      </c>
      <c r="L62" s="17">
        <f t="shared" si="1"/>
        <v>3.1585000000000001E-4</v>
      </c>
      <c r="M62" s="20">
        <f t="shared" si="2"/>
        <v>17465.474169999998</v>
      </c>
      <c r="N62" s="15">
        <f t="shared" si="3"/>
        <v>1470636393.5541699</v>
      </c>
      <c r="O62" s="10">
        <v>50</v>
      </c>
      <c r="P62" s="16">
        <f t="shared" si="0"/>
        <v>73531819677.708496</v>
      </c>
      <c r="R62" s="2"/>
    </row>
    <row r="63" spans="1:18">
      <c r="A63" s="5">
        <v>56</v>
      </c>
      <c r="B63" s="1">
        <f>(22301/5)*1000</f>
        <v>4460200</v>
      </c>
      <c r="C63" s="4">
        <v>8.4770000000000002E-3</v>
      </c>
      <c r="D63" s="6">
        <v>88754</v>
      </c>
      <c r="E63" s="4">
        <v>24.72</v>
      </c>
      <c r="F63" s="4">
        <v>5.2199999999999998E-3</v>
      </c>
      <c r="G63" s="6">
        <v>93275</v>
      </c>
      <c r="H63" s="4">
        <v>27.99</v>
      </c>
      <c r="I63" s="3" t="s">
        <v>5</v>
      </c>
      <c r="J63" s="3">
        <v>0.6</v>
      </c>
      <c r="K63" s="14">
        <f>CovidMortality!$B$7</f>
        <v>6.0000000000000001E-3</v>
      </c>
      <c r="L63" s="17">
        <f t="shared" si="1"/>
        <v>3.4242500000000004E-4</v>
      </c>
      <c r="M63" s="20">
        <f t="shared" si="2"/>
        <v>17584.003984999999</v>
      </c>
      <c r="N63" s="15">
        <f t="shared" si="3"/>
        <v>1461395869.723985</v>
      </c>
      <c r="O63" s="10">
        <v>50</v>
      </c>
      <c r="P63" s="16">
        <f t="shared" si="0"/>
        <v>73069793486.199249</v>
      </c>
      <c r="R63" s="2"/>
    </row>
    <row r="64" spans="1:18">
      <c r="A64" s="5">
        <v>57</v>
      </c>
      <c r="B64" s="1">
        <f>(22301/5)*1000</f>
        <v>4460200</v>
      </c>
      <c r="C64" s="4">
        <v>9.1809999999999999E-3</v>
      </c>
      <c r="D64" s="6">
        <v>88001</v>
      </c>
      <c r="E64" s="4">
        <v>23.93</v>
      </c>
      <c r="F64" s="4">
        <v>5.6119999999999998E-3</v>
      </c>
      <c r="G64" s="6">
        <v>92788</v>
      </c>
      <c r="H64" s="4">
        <v>27.13</v>
      </c>
      <c r="I64" s="3" t="s">
        <v>5</v>
      </c>
      <c r="J64" s="3">
        <v>0.6</v>
      </c>
      <c r="K64" s="14">
        <f>CovidMortality!$B$7</f>
        <v>6.0000000000000001E-3</v>
      </c>
      <c r="L64" s="17">
        <f t="shared" si="1"/>
        <v>3.6982500000000006E-4</v>
      </c>
      <c r="M64" s="20">
        <f t="shared" si="2"/>
        <v>17706.213465000001</v>
      </c>
      <c r="N64" s="15">
        <f t="shared" si="3"/>
        <v>1451440825.5334649</v>
      </c>
      <c r="O64" s="10">
        <v>50</v>
      </c>
      <c r="P64" s="16">
        <f t="shared" si="0"/>
        <v>72572041276.673248</v>
      </c>
      <c r="R64" s="2"/>
    </row>
    <row r="65" spans="1:18">
      <c r="A65" s="5">
        <v>58</v>
      </c>
      <c r="B65" s="1">
        <f>(22301/5)*1000</f>
        <v>4460200</v>
      </c>
      <c r="C65" s="4">
        <v>9.9159999999999995E-3</v>
      </c>
      <c r="D65" s="6">
        <v>87193</v>
      </c>
      <c r="E65" s="4">
        <v>23.15</v>
      </c>
      <c r="F65" s="4">
        <v>6.0000000000000001E-3</v>
      </c>
      <c r="G65" s="6">
        <v>92267</v>
      </c>
      <c r="H65" s="4">
        <v>26.28</v>
      </c>
      <c r="I65" s="3" t="s">
        <v>5</v>
      </c>
      <c r="J65" s="3">
        <v>0.6</v>
      </c>
      <c r="K65" s="14">
        <f>CovidMortality!$B$7</f>
        <v>6.0000000000000001E-3</v>
      </c>
      <c r="L65" s="17">
        <f t="shared" si="1"/>
        <v>3.9790000000000002E-4</v>
      </c>
      <c r="M65" s="20">
        <f t="shared" si="2"/>
        <v>17831.433580000001</v>
      </c>
      <c r="N65" s="15">
        <f t="shared" si="3"/>
        <v>1440771260.3135798</v>
      </c>
      <c r="O65" s="10">
        <v>50</v>
      </c>
      <c r="P65" s="16">
        <f t="shared" si="0"/>
        <v>72038563015.678986</v>
      </c>
      <c r="R65" s="2"/>
    </row>
    <row r="66" spans="1:18">
      <c r="A66" s="5">
        <v>59</v>
      </c>
      <c r="B66" s="1">
        <f>(22301/5)*1000</f>
        <v>4460200</v>
      </c>
      <c r="C66" s="4">
        <v>1.0683E-2</v>
      </c>
      <c r="D66" s="6">
        <v>86329</v>
      </c>
      <c r="E66" s="4">
        <v>22.37</v>
      </c>
      <c r="F66" s="4">
        <v>6.3969999999999999E-3</v>
      </c>
      <c r="G66" s="6">
        <v>91714</v>
      </c>
      <c r="H66" s="4">
        <v>25.44</v>
      </c>
      <c r="I66" s="3" t="s">
        <v>5</v>
      </c>
      <c r="J66" s="3">
        <v>0.6</v>
      </c>
      <c r="K66" s="14">
        <f>CovidMortality!$B$7</f>
        <v>6.0000000000000001E-3</v>
      </c>
      <c r="L66" s="17">
        <f t="shared" si="1"/>
        <v>4.2699999999999997E-4</v>
      </c>
      <c r="M66" s="20">
        <f t="shared" si="2"/>
        <v>17961.225399999999</v>
      </c>
      <c r="N66" s="15">
        <f t="shared" si="3"/>
        <v>1429395203.9854</v>
      </c>
      <c r="O66" s="10">
        <v>50</v>
      </c>
      <c r="P66" s="16">
        <f t="shared" si="0"/>
        <v>71469760199.270004</v>
      </c>
      <c r="R66" s="2"/>
    </row>
    <row r="67" spans="1:18">
      <c r="A67" s="5">
        <v>60</v>
      </c>
      <c r="B67" s="1">
        <f>(20919/5)*1000</f>
        <v>4183800</v>
      </c>
      <c r="C67" s="4">
        <v>1.1533E-2</v>
      </c>
      <c r="D67" s="6">
        <v>85407</v>
      </c>
      <c r="E67" s="4">
        <v>21.61</v>
      </c>
      <c r="F67" s="4">
        <v>6.8479999999999999E-3</v>
      </c>
      <c r="G67" s="6">
        <v>91127</v>
      </c>
      <c r="H67" s="4">
        <v>24.6</v>
      </c>
      <c r="I67" s="3" t="s">
        <v>4</v>
      </c>
      <c r="J67" s="3">
        <v>0.6</v>
      </c>
      <c r="K67" s="14">
        <f>CovidMortality!$B$6</f>
        <v>2.1999999999999999E-2</v>
      </c>
      <c r="L67" s="17">
        <f t="shared" si="1"/>
        <v>4.5952500000000007E-4</v>
      </c>
      <c r="M67" s="20">
        <f t="shared" si="2"/>
        <v>57148.720694999989</v>
      </c>
      <c r="N67" s="15">
        <f t="shared" si="3"/>
        <v>4874649387.280694</v>
      </c>
      <c r="O67" s="10">
        <v>50</v>
      </c>
      <c r="P67" s="16">
        <f t="shared" si="0"/>
        <v>243732469364.0347</v>
      </c>
      <c r="R67" s="2"/>
    </row>
    <row r="68" spans="1:18">
      <c r="A68" s="5">
        <v>61</v>
      </c>
      <c r="B68" s="1">
        <f>(20919/5)*1000</f>
        <v>4183800</v>
      </c>
      <c r="C68" s="4">
        <v>1.2434000000000001E-2</v>
      </c>
      <c r="D68" s="6">
        <v>84422</v>
      </c>
      <c r="E68" s="4">
        <v>20.85</v>
      </c>
      <c r="F68" s="4">
        <v>7.358E-3</v>
      </c>
      <c r="G68" s="6">
        <v>90503</v>
      </c>
      <c r="H68" s="4">
        <v>23.76</v>
      </c>
      <c r="I68" s="3" t="s">
        <v>4</v>
      </c>
      <c r="J68" s="3">
        <v>0.6</v>
      </c>
      <c r="K68" s="14">
        <f>CovidMortality!$B$6</f>
        <v>2.1999999999999999E-2</v>
      </c>
      <c r="L68" s="17">
        <f t="shared" si="1"/>
        <v>4.9479999999999999E-4</v>
      </c>
      <c r="M68" s="20">
        <f t="shared" si="2"/>
        <v>57296.30423999999</v>
      </c>
      <c r="N68" s="15">
        <f t="shared" si="3"/>
        <v>4830220089.1442394</v>
      </c>
      <c r="O68" s="10">
        <v>50</v>
      </c>
      <c r="P68" s="16">
        <f t="shared" si="0"/>
        <v>241511004457.21198</v>
      </c>
      <c r="R68" s="2"/>
    </row>
    <row r="69" spans="1:18">
      <c r="A69" s="5">
        <v>62</v>
      </c>
      <c r="B69" s="1">
        <f>(20919/5)*1000</f>
        <v>4183800</v>
      </c>
      <c r="C69" s="4">
        <v>1.3302E-2</v>
      </c>
      <c r="D69" s="6">
        <v>83372</v>
      </c>
      <c r="E69" s="4">
        <v>20.11</v>
      </c>
      <c r="F69" s="4">
        <v>7.8930000000000007E-3</v>
      </c>
      <c r="G69" s="6">
        <v>89837</v>
      </c>
      <c r="H69" s="4">
        <v>22.94</v>
      </c>
      <c r="I69" s="3" t="s">
        <v>4</v>
      </c>
      <c r="J69" s="3">
        <v>0.6</v>
      </c>
      <c r="K69" s="14">
        <f>CovidMortality!$B$6</f>
        <v>2.1999999999999999E-2</v>
      </c>
      <c r="L69" s="17">
        <f t="shared" si="1"/>
        <v>5.2987499999999996E-4</v>
      </c>
      <c r="M69" s="20">
        <f t="shared" si="2"/>
        <v>57443.051024999986</v>
      </c>
      <c r="N69" s="15">
        <f t="shared" si="3"/>
        <v>4782836190.6110239</v>
      </c>
      <c r="O69" s="10">
        <v>50</v>
      </c>
      <c r="P69" s="16">
        <f t="shared" si="0"/>
        <v>239141809530.55121</v>
      </c>
      <c r="R69" s="2"/>
    </row>
    <row r="70" spans="1:18">
      <c r="A70" s="5">
        <v>63</v>
      </c>
      <c r="B70" s="1">
        <f>(20919/5)*1000</f>
        <v>4183800</v>
      </c>
      <c r="C70" s="4">
        <v>1.4109E-2</v>
      </c>
      <c r="D70" s="6">
        <v>82263</v>
      </c>
      <c r="E70" s="4">
        <v>19.37</v>
      </c>
      <c r="F70" s="4">
        <v>8.4530000000000004E-3</v>
      </c>
      <c r="G70" s="6">
        <v>89128</v>
      </c>
      <c r="H70" s="4">
        <v>22.12</v>
      </c>
      <c r="I70" s="3" t="s">
        <v>4</v>
      </c>
      <c r="J70" s="3">
        <v>0.6</v>
      </c>
      <c r="K70" s="14">
        <f>CovidMortality!$B$6</f>
        <v>2.1999999999999999E-2</v>
      </c>
      <c r="L70" s="17">
        <f t="shared" si="1"/>
        <v>5.6404999999999997E-4</v>
      </c>
      <c r="M70" s="20">
        <f t="shared" si="2"/>
        <v>57586.032389999986</v>
      </c>
      <c r="N70" s="15">
        <f t="shared" si="3"/>
        <v>4732635754.1523886</v>
      </c>
      <c r="O70" s="10">
        <v>50</v>
      </c>
      <c r="P70" s="16">
        <f t="shared" si="0"/>
        <v>236631787707.61942</v>
      </c>
      <c r="R70" s="2"/>
    </row>
    <row r="71" spans="1:18">
      <c r="A71" s="5">
        <v>64</v>
      </c>
      <c r="B71" s="1">
        <f>(20919/5)*1000</f>
        <v>4183800</v>
      </c>
      <c r="C71" s="4">
        <v>1.4912999999999999E-2</v>
      </c>
      <c r="D71" s="6">
        <v>81102</v>
      </c>
      <c r="E71" s="4">
        <v>18.649999999999999</v>
      </c>
      <c r="F71" s="4">
        <v>9.0629999999999999E-3</v>
      </c>
      <c r="G71" s="6">
        <v>88375</v>
      </c>
      <c r="H71" s="4">
        <v>21.3</v>
      </c>
      <c r="I71" s="3" t="s">
        <v>4</v>
      </c>
      <c r="J71" s="3">
        <v>0.6</v>
      </c>
      <c r="K71" s="14">
        <f>CovidMortality!$B$6</f>
        <v>2.1999999999999999E-2</v>
      </c>
      <c r="L71" s="17">
        <f t="shared" si="1"/>
        <v>5.9939999999999993E-4</v>
      </c>
      <c r="M71" s="20">
        <f t="shared" si="2"/>
        <v>57733.929719999986</v>
      </c>
      <c r="N71" s="15">
        <f t="shared" si="3"/>
        <v>4679784466.929719</v>
      </c>
      <c r="O71" s="10">
        <v>50</v>
      </c>
      <c r="P71" s="16">
        <f t="shared" si="0"/>
        <v>233989223346.48596</v>
      </c>
      <c r="R71" s="2"/>
    </row>
    <row r="72" spans="1:18">
      <c r="A72" s="5">
        <v>65</v>
      </c>
      <c r="B72" s="1">
        <f>(17902/5)*1000</f>
        <v>3580400</v>
      </c>
      <c r="C72" s="4">
        <v>1.5807999999999999E-2</v>
      </c>
      <c r="D72" s="6">
        <v>79893</v>
      </c>
      <c r="E72" s="4">
        <v>17.920000000000002</v>
      </c>
      <c r="F72" s="4">
        <v>9.7610000000000006E-3</v>
      </c>
      <c r="G72" s="6">
        <v>87574</v>
      </c>
      <c r="H72" s="4">
        <v>20.49</v>
      </c>
      <c r="I72" s="3" t="s">
        <v>4</v>
      </c>
      <c r="J72" s="3">
        <v>0.6</v>
      </c>
      <c r="K72" s="14">
        <f>CovidMortality!$B$6</f>
        <v>2.1999999999999999E-2</v>
      </c>
      <c r="L72" s="17">
        <f t="shared" ref="L72:L91" si="4">((C72+F72)/2)*0.05</f>
        <v>6.392250000000001E-4</v>
      </c>
      <c r="M72" s="20">
        <f t="shared" ref="M72:M91" si="5">B72*(J72*K72)+B72*L72</f>
        <v>49549.961189999995</v>
      </c>
      <c r="N72" s="15">
        <f t="shared" ref="N72:N91" si="6">B72*(J72*K72)*((D72+G72)/2)+B72*L72</f>
        <v>3957354677.5611892</v>
      </c>
      <c r="O72" s="10">
        <v>50</v>
      </c>
      <c r="P72" s="16">
        <f t="shared" ref="P72:P91" si="7">N72*O72</f>
        <v>197867733878.05945</v>
      </c>
      <c r="R72" s="2"/>
    </row>
    <row r="73" spans="1:18">
      <c r="A73" s="5">
        <v>66</v>
      </c>
      <c r="B73" s="1">
        <f>(17902/5)*1000</f>
        <v>3580400</v>
      </c>
      <c r="C73" s="4">
        <v>1.6868000000000001E-2</v>
      </c>
      <c r="D73" s="6">
        <v>78630</v>
      </c>
      <c r="E73" s="4">
        <v>17.2</v>
      </c>
      <c r="F73" s="4">
        <v>1.0581E-2</v>
      </c>
      <c r="G73" s="6">
        <v>86719</v>
      </c>
      <c r="H73" s="4">
        <v>19.690000000000001</v>
      </c>
      <c r="I73" s="3" t="s">
        <v>4</v>
      </c>
      <c r="J73" s="3">
        <v>0.6</v>
      </c>
      <c r="K73" s="14">
        <f>CovidMortality!$B$6</f>
        <v>2.1999999999999999E-2</v>
      </c>
      <c r="L73" s="17">
        <f t="shared" si="4"/>
        <v>6.8622500000000005E-4</v>
      </c>
      <c r="M73" s="20">
        <f t="shared" si="5"/>
        <v>49718.239989999995</v>
      </c>
      <c r="N73" s="15">
        <f t="shared" si="6"/>
        <v>3907305150.3199892</v>
      </c>
      <c r="O73" s="10">
        <v>50</v>
      </c>
      <c r="P73" s="16">
        <f t="shared" si="7"/>
        <v>195365257515.99945</v>
      </c>
      <c r="R73" s="2"/>
    </row>
    <row r="74" spans="1:18">
      <c r="A74" s="5">
        <v>67</v>
      </c>
      <c r="B74" s="1">
        <f>(17902/5)*1000</f>
        <v>3580400</v>
      </c>
      <c r="C74" s="4">
        <v>1.8100999999999999E-2</v>
      </c>
      <c r="D74" s="6">
        <v>77303</v>
      </c>
      <c r="E74" s="4">
        <v>16.489999999999998</v>
      </c>
      <c r="F74" s="4">
        <v>1.1535E-2</v>
      </c>
      <c r="G74" s="6">
        <v>85801</v>
      </c>
      <c r="H74" s="4">
        <v>18.89</v>
      </c>
      <c r="I74" s="3" t="s">
        <v>4</v>
      </c>
      <c r="J74" s="3">
        <v>0.6</v>
      </c>
      <c r="K74" s="14">
        <f>CovidMortality!$B$6</f>
        <v>2.1999999999999999E-2</v>
      </c>
      <c r="L74" s="17">
        <f t="shared" si="4"/>
        <v>7.4090000000000007E-4</v>
      </c>
      <c r="M74" s="20">
        <f t="shared" si="5"/>
        <v>49913.99835999999</v>
      </c>
      <c r="N74" s="15">
        <f t="shared" si="6"/>
        <v>3854254559.2783594</v>
      </c>
      <c r="O74" s="10">
        <v>50</v>
      </c>
      <c r="P74" s="16">
        <f t="shared" si="7"/>
        <v>192712727963.91797</v>
      </c>
      <c r="R74" s="2"/>
    </row>
    <row r="75" spans="1:18">
      <c r="A75" s="5">
        <v>68</v>
      </c>
      <c r="B75" s="1">
        <f>(17902/5)*1000</f>
        <v>3580400</v>
      </c>
      <c r="C75" s="4">
        <v>1.9543999999999999E-2</v>
      </c>
      <c r="D75" s="6">
        <v>75904</v>
      </c>
      <c r="E75" s="4">
        <v>15.78</v>
      </c>
      <c r="F75" s="4">
        <v>1.2645999999999999E-2</v>
      </c>
      <c r="G75" s="6">
        <v>84811</v>
      </c>
      <c r="H75" s="4">
        <v>18.11</v>
      </c>
      <c r="I75" s="3" t="s">
        <v>4</v>
      </c>
      <c r="J75" s="3">
        <v>0.6</v>
      </c>
      <c r="K75" s="14">
        <f>CovidMortality!$B$6</f>
        <v>2.1999999999999999E-2</v>
      </c>
      <c r="L75" s="17">
        <f t="shared" si="4"/>
        <v>8.0474999999999991E-4</v>
      </c>
      <c r="M75" s="20">
        <f t="shared" si="5"/>
        <v>50142.606899999992</v>
      </c>
      <c r="N75" s="15">
        <f t="shared" si="6"/>
        <v>3797801188.9268994</v>
      </c>
      <c r="O75" s="10">
        <v>50</v>
      </c>
      <c r="P75" s="16">
        <f t="shared" si="7"/>
        <v>189890059446.34497</v>
      </c>
      <c r="R75" s="2"/>
    </row>
    <row r="76" spans="1:18">
      <c r="A76" s="5">
        <v>69</v>
      </c>
      <c r="B76" s="1">
        <f>(17902/5)*1000</f>
        <v>3580400</v>
      </c>
      <c r="C76" s="4">
        <v>2.1205999999999999E-2</v>
      </c>
      <c r="D76" s="6">
        <v>74421</v>
      </c>
      <c r="E76" s="4">
        <v>15.09</v>
      </c>
      <c r="F76" s="4">
        <v>1.3919000000000001E-2</v>
      </c>
      <c r="G76" s="6">
        <v>83739</v>
      </c>
      <c r="H76" s="4">
        <v>17.329999999999998</v>
      </c>
      <c r="I76" s="3" t="s">
        <v>4</v>
      </c>
      <c r="J76" s="3">
        <v>0.6</v>
      </c>
      <c r="K76" s="14">
        <f>CovidMortality!$B$6</f>
        <v>2.1999999999999999E-2</v>
      </c>
      <c r="L76" s="17">
        <f t="shared" si="4"/>
        <v>8.7812500000000011E-4</v>
      </c>
      <c r="M76" s="20">
        <f t="shared" si="5"/>
        <v>50405.318749999991</v>
      </c>
      <c r="N76" s="15">
        <f t="shared" si="6"/>
        <v>3737425166.4387493</v>
      </c>
      <c r="O76" s="10">
        <v>50</v>
      </c>
      <c r="P76" s="16">
        <f t="shared" si="7"/>
        <v>186871258321.93747</v>
      </c>
      <c r="R76" s="2"/>
    </row>
    <row r="77" spans="1:18">
      <c r="A77" s="5">
        <v>70</v>
      </c>
      <c r="B77" s="1">
        <f>(14393/5)*1000</f>
        <v>2878600</v>
      </c>
      <c r="C77" s="4">
        <v>2.3122E-2</v>
      </c>
      <c r="D77" s="6">
        <v>72843</v>
      </c>
      <c r="E77" s="4">
        <v>14.4</v>
      </c>
      <c r="F77" s="4">
        <v>1.5413E-2</v>
      </c>
      <c r="G77" s="6">
        <v>82573</v>
      </c>
      <c r="H77" s="4">
        <v>16.57</v>
      </c>
      <c r="I77" s="3" t="s">
        <v>3</v>
      </c>
      <c r="J77" s="3">
        <v>0.6</v>
      </c>
      <c r="K77" s="14">
        <f>CovidMortality!$B$5</f>
        <v>5.0999999999999997E-2</v>
      </c>
      <c r="L77" s="17">
        <f t="shared" si="4"/>
        <v>9.6337500000000004E-4</v>
      </c>
      <c r="M77" s="20">
        <f t="shared" si="5"/>
        <v>90858.33127499999</v>
      </c>
      <c r="N77" s="15">
        <f t="shared" si="6"/>
        <v>6844924386.4512739</v>
      </c>
      <c r="O77" s="10">
        <v>50</v>
      </c>
      <c r="P77" s="16">
        <f t="shared" si="7"/>
        <v>342246219322.56372</v>
      </c>
      <c r="R77" s="2"/>
    </row>
    <row r="78" spans="1:18">
      <c r="A78" s="5">
        <v>71</v>
      </c>
      <c r="B78" s="1">
        <f>(14393/5)*1000</f>
        <v>2878600</v>
      </c>
      <c r="C78" s="4">
        <v>2.5264999999999999E-2</v>
      </c>
      <c r="D78" s="6">
        <v>71158</v>
      </c>
      <c r="E78" s="4">
        <v>13.73</v>
      </c>
      <c r="F78" s="4">
        <v>1.7089E-2</v>
      </c>
      <c r="G78" s="6">
        <v>81301</v>
      </c>
      <c r="H78" s="4">
        <v>15.82</v>
      </c>
      <c r="I78" s="3" t="s">
        <v>3</v>
      </c>
      <c r="J78" s="3">
        <v>0.6</v>
      </c>
      <c r="K78" s="14">
        <f>CovidMortality!$B$5</f>
        <v>5.0999999999999997E-2</v>
      </c>
      <c r="L78" s="17">
        <f t="shared" si="4"/>
        <v>1.0588500000000001E-3</v>
      </c>
      <c r="M78" s="20">
        <f t="shared" si="5"/>
        <v>91133.165609999996</v>
      </c>
      <c r="N78" s="15">
        <f t="shared" si="6"/>
        <v>6714690752.2256098</v>
      </c>
      <c r="O78" s="10">
        <v>50</v>
      </c>
      <c r="P78" s="16">
        <f t="shared" si="7"/>
        <v>335734537611.28052</v>
      </c>
      <c r="R78" s="2"/>
    </row>
    <row r="79" spans="1:18">
      <c r="A79" s="5">
        <v>72</v>
      </c>
      <c r="B79" s="1">
        <f>(14393/5)*1000</f>
        <v>2878600</v>
      </c>
      <c r="C79" s="4">
        <v>2.7584999999999998E-2</v>
      </c>
      <c r="D79" s="6">
        <v>69360</v>
      </c>
      <c r="E79" s="4">
        <v>13.07</v>
      </c>
      <c r="F79" s="4">
        <v>1.8860999999999999E-2</v>
      </c>
      <c r="G79" s="6">
        <v>79911</v>
      </c>
      <c r="H79" s="4">
        <v>15.09</v>
      </c>
      <c r="I79" s="3" t="s">
        <v>3</v>
      </c>
      <c r="J79" s="3">
        <v>0.6</v>
      </c>
      <c r="K79" s="14">
        <f>CovidMortality!$B$5</f>
        <v>5.0999999999999997E-2</v>
      </c>
      <c r="L79" s="17">
        <f t="shared" si="4"/>
        <v>1.1611500000000001E-3</v>
      </c>
      <c r="M79" s="20">
        <f t="shared" si="5"/>
        <v>91427.646389999994</v>
      </c>
      <c r="N79" s="15">
        <f t="shared" si="6"/>
        <v>6574283301.6663895</v>
      </c>
      <c r="O79" s="10">
        <v>50</v>
      </c>
      <c r="P79" s="16">
        <f t="shared" si="7"/>
        <v>328714165083.31946</v>
      </c>
      <c r="R79" s="2"/>
    </row>
    <row r="80" spans="1:18">
      <c r="A80" s="5">
        <v>73</v>
      </c>
      <c r="B80" s="1">
        <f>(14393/5)*1000</f>
        <v>2878600</v>
      </c>
      <c r="C80" s="4">
        <v>3.007E-2</v>
      </c>
      <c r="D80" s="6">
        <v>67447</v>
      </c>
      <c r="E80" s="4">
        <v>12.43</v>
      </c>
      <c r="F80" s="4">
        <v>2.0705000000000001E-2</v>
      </c>
      <c r="G80" s="6">
        <v>78404</v>
      </c>
      <c r="H80" s="4">
        <v>14.37</v>
      </c>
      <c r="I80" s="3" t="s">
        <v>3</v>
      </c>
      <c r="J80" s="3">
        <v>0.6</v>
      </c>
      <c r="K80" s="14">
        <f>CovidMortality!$B$5</f>
        <v>5.0999999999999997E-2</v>
      </c>
      <c r="L80" s="17">
        <f t="shared" si="4"/>
        <v>1.2693750000000001E-3</v>
      </c>
      <c r="M80" s="20">
        <f t="shared" si="5"/>
        <v>91739.182874999984</v>
      </c>
      <c r="N80" s="15">
        <f t="shared" si="6"/>
        <v>6423657989.6028738</v>
      </c>
      <c r="O80" s="10">
        <v>50</v>
      </c>
      <c r="P80" s="16">
        <f t="shared" si="7"/>
        <v>321182899480.14368</v>
      </c>
      <c r="R80" s="2"/>
    </row>
    <row r="81" spans="1:18">
      <c r="A81" s="5">
        <v>74</v>
      </c>
      <c r="B81" s="1">
        <f>(14393/5)*1000</f>
        <v>2878600</v>
      </c>
      <c r="C81" s="4">
        <v>3.2793999999999997E-2</v>
      </c>
      <c r="D81" s="6">
        <v>65419</v>
      </c>
      <c r="E81" s="4">
        <v>11.8</v>
      </c>
      <c r="F81" s="4">
        <v>2.2703000000000001E-2</v>
      </c>
      <c r="G81" s="6">
        <v>76781</v>
      </c>
      <c r="H81" s="4">
        <v>13.66</v>
      </c>
      <c r="I81" s="3" t="s">
        <v>3</v>
      </c>
      <c r="J81" s="3">
        <v>0.6</v>
      </c>
      <c r="K81" s="14">
        <f>CovidMortality!$B$5</f>
        <v>5.0999999999999997E-2</v>
      </c>
      <c r="L81" s="17">
        <f t="shared" si="4"/>
        <v>1.3874250000000001E-3</v>
      </c>
      <c r="M81" s="20">
        <f t="shared" si="5"/>
        <v>92079.001604999983</v>
      </c>
      <c r="N81" s="15">
        <f t="shared" si="6"/>
        <v>6262858869.8416042</v>
      </c>
      <c r="O81" s="10">
        <v>50</v>
      </c>
      <c r="P81" s="16">
        <f t="shared" si="7"/>
        <v>313142943492.0802</v>
      </c>
      <c r="R81" s="2"/>
    </row>
    <row r="82" spans="1:18">
      <c r="A82" s="5">
        <v>75</v>
      </c>
      <c r="B82" s="2">
        <f>B81*(1-C82)</f>
        <v>2775076.9081999999</v>
      </c>
      <c r="C82" s="4">
        <v>3.5963000000000002E-2</v>
      </c>
      <c r="D82" s="6">
        <v>63274</v>
      </c>
      <c r="E82" s="4">
        <v>11.18</v>
      </c>
      <c r="F82" s="4">
        <v>2.5035000000000002E-2</v>
      </c>
      <c r="G82" s="6">
        <v>75038</v>
      </c>
      <c r="H82" s="4">
        <v>12.97</v>
      </c>
      <c r="I82" s="3" t="s">
        <v>3</v>
      </c>
      <c r="J82" s="3">
        <v>0.6</v>
      </c>
      <c r="K82" s="14">
        <f>CovidMortality!$B$5</f>
        <v>5.0999999999999997E-2</v>
      </c>
      <c r="L82" s="17">
        <f t="shared" si="4"/>
        <v>1.5249500000000002E-3</v>
      </c>
      <c r="M82" s="20">
        <f t="shared" si="5"/>
        <v>89149.206922079582</v>
      </c>
      <c r="N82" s="15">
        <f t="shared" si="6"/>
        <v>5872548722.9559937</v>
      </c>
      <c r="O82" s="10">
        <v>50</v>
      </c>
      <c r="P82" s="16">
        <f t="shared" si="7"/>
        <v>293627436147.79968</v>
      </c>
      <c r="R82" s="2"/>
    </row>
    <row r="83" spans="1:18">
      <c r="A83" s="5">
        <v>76</v>
      </c>
      <c r="B83" s="2">
        <f>B82*(1-C83)</f>
        <v>2665217.1635581786</v>
      </c>
      <c r="C83" s="4">
        <v>3.9587999999999998E-2</v>
      </c>
      <c r="D83" s="6">
        <v>60998</v>
      </c>
      <c r="E83" s="4">
        <v>10.58</v>
      </c>
      <c r="F83" s="4">
        <v>2.7765999999999999E-2</v>
      </c>
      <c r="G83" s="6">
        <v>73159</v>
      </c>
      <c r="H83" s="4">
        <v>12.29</v>
      </c>
      <c r="I83" s="3" t="s">
        <v>3</v>
      </c>
      <c r="J83" s="3">
        <v>0.6</v>
      </c>
      <c r="K83" s="14">
        <f>CovidMortality!$B$5</f>
        <v>5.0999999999999997E-2</v>
      </c>
      <c r="L83" s="17">
        <f t="shared" si="4"/>
        <v>1.68385E-3</v>
      </c>
      <c r="M83" s="20">
        <f t="shared" si="5"/>
        <v>86043.471125737691</v>
      </c>
      <c r="N83" s="15">
        <f t="shared" si="6"/>
        <v>5470634834.7014809</v>
      </c>
      <c r="O83" s="10">
        <v>50</v>
      </c>
      <c r="P83" s="16">
        <f t="shared" si="7"/>
        <v>273531741735.07404</v>
      </c>
      <c r="R83" s="2"/>
    </row>
    <row r="84" spans="1:18">
      <c r="A84" s="5">
        <v>77</v>
      </c>
      <c r="B84" s="2">
        <f>B83*(1-C84)</f>
        <v>2549250.8995545986</v>
      </c>
      <c r="C84" s="4">
        <v>4.3511000000000001E-2</v>
      </c>
      <c r="D84" s="6">
        <v>58583</v>
      </c>
      <c r="E84" s="4">
        <v>10</v>
      </c>
      <c r="F84" s="4">
        <v>3.0821999999999999E-2</v>
      </c>
      <c r="G84" s="6">
        <v>71128</v>
      </c>
      <c r="H84" s="4">
        <v>11.62</v>
      </c>
      <c r="I84" s="3" t="s">
        <v>3</v>
      </c>
      <c r="J84" s="3">
        <v>0.6</v>
      </c>
      <c r="K84" s="14">
        <f>CovidMortality!$B$5</f>
        <v>5.0999999999999997E-2</v>
      </c>
      <c r="L84" s="17">
        <f t="shared" si="4"/>
        <v>1.8583250000000001E-3</v>
      </c>
      <c r="M84" s="20">
        <f t="shared" si="5"/>
        <v>82744.414204285509</v>
      </c>
      <c r="N84" s="15">
        <f t="shared" si="6"/>
        <v>5059192753.8482132</v>
      </c>
      <c r="O84" s="10">
        <v>50</v>
      </c>
      <c r="P84" s="16">
        <f t="shared" si="7"/>
        <v>252959637692.41064</v>
      </c>
      <c r="R84" s="2"/>
    </row>
    <row r="85" spans="1:18">
      <c r="A85" s="5">
        <v>78</v>
      </c>
      <c r="B85" s="2">
        <f>B84*(1-C85)</f>
        <v>2427600.6466278532</v>
      </c>
      <c r="C85" s="4">
        <v>4.7719999999999999E-2</v>
      </c>
      <c r="D85" s="6">
        <v>56034</v>
      </c>
      <c r="E85" s="4">
        <v>9.43</v>
      </c>
      <c r="F85" s="4">
        <v>3.4227E-2</v>
      </c>
      <c r="G85" s="6">
        <v>68936</v>
      </c>
      <c r="H85" s="4">
        <v>10.98</v>
      </c>
      <c r="I85" s="3" t="s">
        <v>3</v>
      </c>
      <c r="J85" s="3">
        <v>0.6</v>
      </c>
      <c r="K85" s="14">
        <f>CovidMortality!$B$5</f>
        <v>5.0999999999999997E-2</v>
      </c>
      <c r="L85" s="17">
        <f t="shared" si="4"/>
        <v>2.0486749999999998E-3</v>
      </c>
      <c r="M85" s="20">
        <f t="shared" si="5"/>
        <v>79257.944541542602</v>
      </c>
      <c r="N85" s="15">
        <f t="shared" si="6"/>
        <v>4641676941.3437204</v>
      </c>
      <c r="O85" s="10">
        <v>50</v>
      </c>
      <c r="P85" s="16">
        <f t="shared" si="7"/>
        <v>232083847067.18604</v>
      </c>
      <c r="R85" s="2"/>
    </row>
    <row r="86" spans="1:18">
      <c r="A86" s="5">
        <v>79</v>
      </c>
      <c r="B86" s="2">
        <f>B85*(1-C86)</f>
        <v>2300496.3319717119</v>
      </c>
      <c r="C86" s="4">
        <v>5.2358000000000002E-2</v>
      </c>
      <c r="D86" s="6">
        <v>53360</v>
      </c>
      <c r="E86" s="4">
        <v>8.8800000000000008</v>
      </c>
      <c r="F86" s="4">
        <v>3.8061999999999999E-2</v>
      </c>
      <c r="G86" s="6">
        <v>66576</v>
      </c>
      <c r="H86" s="4">
        <v>10.35</v>
      </c>
      <c r="I86" s="3" t="s">
        <v>3</v>
      </c>
      <c r="J86" s="3">
        <v>0.6</v>
      </c>
      <c r="K86" s="14">
        <f>CovidMortality!$B$5</f>
        <v>5.0999999999999997E-2</v>
      </c>
      <c r="L86" s="17">
        <f t="shared" si="4"/>
        <v>2.2604999999999999E-3</v>
      </c>
      <c r="M86" s="20">
        <f t="shared" si="5"/>
        <v>75595.459716756435</v>
      </c>
      <c r="N86" s="15">
        <f t="shared" si="6"/>
        <v>4221463819.7637539</v>
      </c>
      <c r="O86" s="10">
        <v>50</v>
      </c>
      <c r="P86" s="16">
        <f t="shared" si="7"/>
        <v>211073190988.18768</v>
      </c>
      <c r="R86" s="2"/>
    </row>
    <row r="87" spans="1:18">
      <c r="A87" s="5">
        <v>80</v>
      </c>
      <c r="B87" s="2">
        <f>B86*(1-C87)</f>
        <v>2167730.0876609604</v>
      </c>
      <c r="C87" s="4">
        <v>5.7711999999999999E-2</v>
      </c>
      <c r="D87" s="6">
        <v>50567</v>
      </c>
      <c r="E87" s="4">
        <v>8.34</v>
      </c>
      <c r="F87" s="4">
        <v>4.2539E-2</v>
      </c>
      <c r="G87" s="6">
        <v>64042</v>
      </c>
      <c r="H87" s="4">
        <v>9.74</v>
      </c>
      <c r="I87" s="3" t="s">
        <v>1</v>
      </c>
      <c r="J87" s="3">
        <v>0.6</v>
      </c>
      <c r="K87" s="14">
        <f>CovidMortality!$B$4</f>
        <v>9.2999999999999999E-2</v>
      </c>
      <c r="L87" s="17">
        <f t="shared" si="4"/>
        <v>2.5062750000000005E-3</v>
      </c>
      <c r="M87" s="20">
        <f t="shared" si="5"/>
        <v>126392.26661693405</v>
      </c>
      <c r="N87" s="15">
        <f t="shared" si="6"/>
        <v>6931519868.4346313</v>
      </c>
      <c r="O87" s="10">
        <v>50</v>
      </c>
      <c r="P87" s="16">
        <f t="shared" si="7"/>
        <v>346575993421.73157</v>
      </c>
      <c r="R87" s="2"/>
    </row>
    <row r="88" spans="1:18">
      <c r="A88" s="5">
        <v>81</v>
      </c>
      <c r="B88" s="2">
        <f>B87*(1-C88)</f>
        <v>2029242.4832806522</v>
      </c>
      <c r="C88" s="4">
        <v>6.3885999999999998E-2</v>
      </c>
      <c r="D88" s="6">
        <v>47648</v>
      </c>
      <c r="E88" s="4">
        <v>7.82</v>
      </c>
      <c r="F88" s="4">
        <v>4.7662999999999997E-2</v>
      </c>
      <c r="G88" s="6">
        <v>61318</v>
      </c>
      <c r="H88" s="4">
        <v>9.15</v>
      </c>
      <c r="I88" s="3" t="s">
        <v>1</v>
      </c>
      <c r="J88" s="3">
        <v>0.6</v>
      </c>
      <c r="K88" s="14">
        <f>CovidMortality!$B$4</f>
        <v>9.2999999999999999E-2</v>
      </c>
      <c r="L88" s="17">
        <f t="shared" si="4"/>
        <v>2.7887250000000001E-3</v>
      </c>
      <c r="M88" s="20">
        <f t="shared" si="5"/>
        <v>118890.72981124722</v>
      </c>
      <c r="N88" s="15">
        <f t="shared" si="6"/>
        <v>6169210035.4843941</v>
      </c>
      <c r="O88" s="10">
        <v>50</v>
      </c>
      <c r="P88" s="16">
        <f t="shared" si="7"/>
        <v>308460501774.21973</v>
      </c>
      <c r="R88" s="2"/>
    </row>
    <row r="89" spans="1:18">
      <c r="A89" s="5">
        <v>82</v>
      </c>
      <c r="B89" s="2">
        <f>B88*(1-C89)</f>
        <v>1885608.6418290811</v>
      </c>
      <c r="C89" s="4">
        <v>7.0781999999999998E-2</v>
      </c>
      <c r="D89" s="6">
        <v>44604</v>
      </c>
      <c r="E89" s="4">
        <v>7.32</v>
      </c>
      <c r="F89" s="4">
        <v>5.3277999999999999E-2</v>
      </c>
      <c r="G89" s="6">
        <v>58395</v>
      </c>
      <c r="H89" s="4">
        <v>8.58</v>
      </c>
      <c r="I89" s="3" t="s">
        <v>1</v>
      </c>
      <c r="J89" s="3">
        <v>0.6</v>
      </c>
      <c r="K89" s="14">
        <f>CovidMortality!$B$4</f>
        <v>9.2999999999999999E-2</v>
      </c>
      <c r="L89" s="17">
        <f t="shared" si="4"/>
        <v>3.1015000000000001E-3</v>
      </c>
      <c r="M89" s="20">
        <f t="shared" si="5"/>
        <v>111065.17741669562</v>
      </c>
      <c r="N89" s="15">
        <f t="shared" si="6"/>
        <v>5418626793.7583256</v>
      </c>
      <c r="O89" s="10">
        <v>50</v>
      </c>
      <c r="P89" s="16">
        <f t="shared" si="7"/>
        <v>270931339687.91629</v>
      </c>
      <c r="R89" s="2"/>
    </row>
    <row r="90" spans="1:18">
      <c r="A90" s="5">
        <v>83</v>
      </c>
      <c r="B90" s="2">
        <f>B89*(1-C90)</f>
        <v>1737697.7287467243</v>
      </c>
      <c r="C90" s="4">
        <v>7.8441999999999998E-2</v>
      </c>
      <c r="D90" s="6">
        <v>41447</v>
      </c>
      <c r="E90" s="4">
        <v>6.84</v>
      </c>
      <c r="F90" s="4">
        <v>5.9378E-2</v>
      </c>
      <c r="G90" s="6">
        <v>55284</v>
      </c>
      <c r="H90" s="4">
        <v>8.0399999999999991</v>
      </c>
      <c r="I90" s="3" t="s">
        <v>1</v>
      </c>
      <c r="J90" s="3">
        <v>0.6</v>
      </c>
      <c r="K90" s="14">
        <f>CovidMortality!$B$4</f>
        <v>9.2999999999999999E-2</v>
      </c>
      <c r="L90" s="17">
        <f t="shared" si="4"/>
        <v>3.4455000000000002E-3</v>
      </c>
      <c r="M90" s="20">
        <f t="shared" si="5"/>
        <v>102950.77078846405</v>
      </c>
      <c r="N90" s="15">
        <f t="shared" si="6"/>
        <v>4689695755.3207664</v>
      </c>
      <c r="O90" s="10">
        <v>50</v>
      </c>
      <c r="P90" s="16">
        <f t="shared" si="7"/>
        <v>234484787766.03833</v>
      </c>
      <c r="R90" s="2"/>
    </row>
    <row r="91" spans="1:18">
      <c r="A91" s="7" t="s">
        <v>2</v>
      </c>
      <c r="B91" s="2">
        <f>B90*(1-C91)</f>
        <v>1586523.2394389457</v>
      </c>
      <c r="C91" s="4">
        <v>8.6997000000000005E-2</v>
      </c>
      <c r="D91" s="6">
        <v>38196</v>
      </c>
      <c r="E91" s="4">
        <v>6.38</v>
      </c>
      <c r="F91" s="4">
        <v>6.6131999999999996E-2</v>
      </c>
      <c r="G91" s="6">
        <v>52001</v>
      </c>
      <c r="H91" s="4">
        <v>7.51</v>
      </c>
      <c r="I91" s="3" t="s">
        <v>1</v>
      </c>
      <c r="J91" s="3">
        <v>0.6</v>
      </c>
      <c r="K91" s="14">
        <f>CovidMortality!$B$4</f>
        <v>9.2999999999999999E-2</v>
      </c>
      <c r="L91" s="17">
        <f t="shared" si="4"/>
        <v>3.8282250000000006E-3</v>
      </c>
      <c r="M91" s="20">
        <f t="shared" si="5"/>
        <v>94601.564688994316</v>
      </c>
      <c r="N91" s="15">
        <f t="shared" si="6"/>
        <v>3992485935.4800487</v>
      </c>
      <c r="O91" s="10">
        <v>50</v>
      </c>
      <c r="P91" s="19">
        <f t="shared" si="7"/>
        <v>199624296774.00244</v>
      </c>
      <c r="R91" s="2"/>
    </row>
    <row r="92" spans="1:18">
      <c r="A92" s="5"/>
      <c r="B92" s="2"/>
      <c r="C92" s="4"/>
      <c r="D92" s="6"/>
      <c r="E92" s="4"/>
      <c r="F92" s="4"/>
      <c r="G92" s="6"/>
      <c r="H92" s="4"/>
      <c r="I92" s="3"/>
      <c r="J92" s="3"/>
      <c r="L92" s="18" t="s">
        <v>41</v>
      </c>
      <c r="M92" s="20">
        <f>SUM(M7:M91)</f>
        <v>2214048.7647094037</v>
      </c>
      <c r="O92" s="18" t="s">
        <v>42</v>
      </c>
      <c r="P92" s="2">
        <f>SUM(P7:P91)</f>
        <v>7475040672562.9277</v>
      </c>
    </row>
    <row r="93" spans="1:18">
      <c r="A93" s="5"/>
      <c r="B93" s="2"/>
      <c r="C93" s="4"/>
      <c r="D93" s="6"/>
      <c r="E93" s="4"/>
      <c r="F93" s="4"/>
      <c r="G93" s="6"/>
      <c r="H93" s="4"/>
      <c r="I93" s="3"/>
      <c r="J93" s="3"/>
      <c r="L93"/>
      <c r="O93" s="18" t="s">
        <v>38</v>
      </c>
    </row>
    <row r="94" spans="1:18">
      <c r="A94" s="5"/>
      <c r="B94" s="2"/>
      <c r="C94" s="4"/>
      <c r="D94" s="6"/>
      <c r="E94" s="4"/>
      <c r="F94" s="4"/>
      <c r="G94" s="6"/>
      <c r="H94" s="4"/>
      <c r="I94" s="3"/>
      <c r="J94" s="3"/>
      <c r="L94"/>
      <c r="O94" t="s">
        <v>36</v>
      </c>
    </row>
    <row r="95" spans="1:18">
      <c r="A95" s="5"/>
      <c r="B95" s="2"/>
      <c r="C95" s="4"/>
      <c r="D95" s="6"/>
      <c r="E95" s="4"/>
      <c r="F95" s="4"/>
      <c r="G95" s="6"/>
      <c r="H95" s="4"/>
      <c r="I95" s="3"/>
      <c r="J95" s="3"/>
      <c r="L95"/>
    </row>
    <row r="96" spans="1:18">
      <c r="A96" s="5"/>
      <c r="B96" s="2"/>
      <c r="C96" s="4"/>
      <c r="D96" s="6"/>
      <c r="E96" s="4"/>
      <c r="F96" s="4"/>
      <c r="G96" s="6"/>
      <c r="H96" s="4"/>
      <c r="I96" s="3"/>
      <c r="J96" s="3"/>
      <c r="L96"/>
    </row>
    <row r="97" spans="1:12">
      <c r="A97" s="5"/>
      <c r="B97" s="2"/>
      <c r="C97" s="4"/>
      <c r="D97" s="6"/>
      <c r="E97" s="4"/>
      <c r="F97" s="4"/>
      <c r="G97" s="6"/>
      <c r="H97" s="4"/>
      <c r="I97" s="3"/>
      <c r="J97" s="3"/>
      <c r="L97"/>
    </row>
    <row r="98" spans="1:12">
      <c r="A98" s="5"/>
      <c r="B98" s="2"/>
      <c r="C98" s="4"/>
      <c r="D98" s="6"/>
      <c r="E98" s="4"/>
      <c r="F98" s="4"/>
      <c r="G98" s="6"/>
      <c r="H98" s="4"/>
      <c r="I98" s="3"/>
      <c r="J98" s="3"/>
      <c r="L98"/>
    </row>
    <row r="99" spans="1:12">
      <c r="A99" s="5"/>
      <c r="B99" s="2"/>
      <c r="C99" s="4"/>
      <c r="D99" s="6"/>
      <c r="E99" s="4"/>
      <c r="F99" s="4"/>
      <c r="G99" s="6"/>
      <c r="H99" s="4"/>
      <c r="I99" s="3"/>
      <c r="J99" s="3"/>
      <c r="L99"/>
    </row>
    <row r="100" spans="1:12">
      <c r="A100" s="5"/>
      <c r="B100" s="2"/>
      <c r="C100" s="4"/>
      <c r="D100" s="6"/>
      <c r="E100" s="4"/>
      <c r="F100" s="4"/>
      <c r="G100" s="6"/>
      <c r="H100" s="4"/>
      <c r="I100" s="3"/>
      <c r="J100" s="3"/>
      <c r="L100"/>
    </row>
    <row r="101" spans="1:12">
      <c r="A101" s="5"/>
      <c r="B101" s="2"/>
      <c r="C101" s="4"/>
      <c r="D101" s="6"/>
      <c r="E101" s="4"/>
      <c r="F101" s="4"/>
      <c r="G101" s="6"/>
      <c r="H101" s="4"/>
      <c r="I101" s="3"/>
      <c r="J101" s="3"/>
      <c r="L101"/>
    </row>
    <row r="102" spans="1:12">
      <c r="A102" s="5"/>
      <c r="B102" s="2"/>
      <c r="C102" s="4"/>
      <c r="D102" s="6"/>
      <c r="E102" s="4"/>
      <c r="F102" s="4"/>
      <c r="G102" s="6"/>
      <c r="H102" s="4"/>
      <c r="I102" s="3"/>
      <c r="J102" s="3"/>
      <c r="L102"/>
    </row>
    <row r="103" spans="1:12">
      <c r="A103" s="5"/>
      <c r="B103" s="2"/>
      <c r="C103" s="4"/>
      <c r="D103" s="6"/>
      <c r="E103" s="4"/>
      <c r="F103" s="4"/>
      <c r="G103" s="6"/>
      <c r="H103" s="4"/>
      <c r="I103" s="3"/>
      <c r="J103" s="3"/>
      <c r="L103"/>
    </row>
    <row r="104" spans="1:12">
      <c r="A104" s="5"/>
      <c r="B104" s="2"/>
      <c r="C104" s="4"/>
      <c r="D104" s="6"/>
      <c r="E104" s="4"/>
      <c r="F104" s="4"/>
      <c r="G104" s="6"/>
      <c r="H104" s="4"/>
      <c r="I104" s="3"/>
      <c r="J104" s="3"/>
      <c r="L104"/>
    </row>
    <row r="105" spans="1:12">
      <c r="A105" s="5"/>
      <c r="B105" s="2"/>
      <c r="C105" s="4"/>
      <c r="D105" s="6"/>
      <c r="E105" s="4"/>
      <c r="F105" s="4"/>
      <c r="G105" s="6"/>
      <c r="H105" s="4"/>
      <c r="I105" s="3"/>
      <c r="J105" s="3"/>
      <c r="L105"/>
    </row>
    <row r="106" spans="1:12">
      <c r="A106" s="5"/>
      <c r="B106" s="2"/>
      <c r="C106" s="4"/>
      <c r="D106" s="6"/>
      <c r="E106" s="4"/>
      <c r="F106" s="4"/>
      <c r="G106" s="6"/>
      <c r="H106" s="4"/>
      <c r="I106" s="3"/>
      <c r="J106" s="3"/>
      <c r="L106"/>
    </row>
    <row r="107" spans="1:12">
      <c r="A107" s="5"/>
      <c r="B107" s="2"/>
      <c r="C107" s="4"/>
      <c r="D107" s="4"/>
      <c r="E107" s="4"/>
      <c r="F107" s="4"/>
      <c r="G107" s="6"/>
      <c r="H107" s="4"/>
      <c r="I107" s="3"/>
      <c r="J107" s="3"/>
      <c r="L107"/>
    </row>
    <row r="108" spans="1:12">
      <c r="A108" s="5"/>
      <c r="B108" s="2"/>
      <c r="C108" s="4"/>
      <c r="D108" s="4"/>
      <c r="E108" s="4"/>
      <c r="F108" s="4"/>
      <c r="G108" s="6"/>
      <c r="H108" s="4"/>
      <c r="I108" s="3"/>
      <c r="J108" s="3"/>
      <c r="L108"/>
    </row>
    <row r="109" spans="1:12">
      <c r="A109" s="5"/>
      <c r="B109" s="2"/>
      <c r="C109" s="4"/>
      <c r="D109" s="4"/>
      <c r="E109" s="4"/>
      <c r="F109" s="4"/>
      <c r="G109" s="6"/>
      <c r="H109" s="4"/>
      <c r="I109" s="3"/>
      <c r="J109" s="3"/>
      <c r="L109"/>
    </row>
    <row r="110" spans="1:12">
      <c r="A110" s="5"/>
      <c r="B110" s="2"/>
      <c r="C110" s="4"/>
      <c r="D110" s="4"/>
      <c r="E110" s="4"/>
      <c r="F110" s="4"/>
      <c r="G110" s="4"/>
      <c r="H110" s="4"/>
      <c r="I110" s="3"/>
      <c r="J110" s="3"/>
      <c r="L110"/>
    </row>
    <row r="111" spans="1:12">
      <c r="A111" s="5"/>
      <c r="B111" s="2"/>
      <c r="C111" s="4"/>
      <c r="D111" s="4"/>
      <c r="E111" s="4"/>
      <c r="F111" s="4"/>
      <c r="G111" s="4"/>
      <c r="H111" s="4"/>
      <c r="I111" s="3"/>
      <c r="J111" s="3"/>
      <c r="L111"/>
    </row>
    <row r="112" spans="1:12">
      <c r="A112" s="5"/>
      <c r="B112" s="2"/>
      <c r="C112" s="4"/>
      <c r="D112" s="4"/>
      <c r="E112" s="4"/>
      <c r="F112" s="4"/>
      <c r="G112" s="4"/>
      <c r="H112" s="4"/>
      <c r="I112" s="3"/>
      <c r="J112" s="3"/>
      <c r="L112"/>
    </row>
    <row r="113" spans="1:12">
      <c r="A113" s="5"/>
      <c r="B113" s="2"/>
      <c r="C113" s="4"/>
      <c r="D113" s="4"/>
      <c r="E113" s="4"/>
      <c r="F113" s="4"/>
      <c r="G113" s="4"/>
      <c r="H113" s="4"/>
      <c r="I113" s="3"/>
      <c r="J113" s="3"/>
      <c r="L113"/>
    </row>
    <row r="114" spans="1:12">
      <c r="A114" s="5"/>
      <c r="B114" s="2"/>
      <c r="C114" s="4"/>
      <c r="D114" s="4"/>
      <c r="E114" s="4"/>
      <c r="F114" s="4"/>
      <c r="G114" s="4"/>
      <c r="H114" s="4"/>
      <c r="I114" s="3"/>
      <c r="J114" s="3"/>
      <c r="L114"/>
    </row>
    <row r="115" spans="1:12">
      <c r="A115" s="5"/>
      <c r="B115" s="2"/>
      <c r="C115" s="4"/>
      <c r="D115" s="4"/>
      <c r="E115" s="4"/>
      <c r="F115" s="4"/>
      <c r="G115" s="4"/>
      <c r="H115" s="4"/>
      <c r="I115" s="3"/>
      <c r="J115" s="3"/>
      <c r="L115"/>
    </row>
    <row r="116" spans="1:12">
      <c r="A116" s="5"/>
      <c r="B116" s="2"/>
      <c r="C116" s="4"/>
      <c r="D116" s="4"/>
      <c r="E116" s="4"/>
      <c r="F116" s="4"/>
      <c r="G116" s="4"/>
      <c r="H116" s="4"/>
      <c r="I116" s="3"/>
      <c r="J116" s="3"/>
      <c r="L116"/>
    </row>
    <row r="117" spans="1:12">
      <c r="A117" s="5"/>
      <c r="B117" s="2"/>
      <c r="C117" s="4"/>
      <c r="D117" s="4"/>
      <c r="E117" s="4"/>
      <c r="F117" s="4"/>
      <c r="G117" s="4"/>
      <c r="H117" s="4"/>
      <c r="I117" s="3"/>
      <c r="J117" s="3"/>
      <c r="L117"/>
    </row>
    <row r="118" spans="1:12">
      <c r="A118" s="5"/>
      <c r="B118" s="2"/>
      <c r="C118" s="4"/>
      <c r="D118" s="4"/>
      <c r="E118" s="4"/>
      <c r="F118" s="4"/>
      <c r="G118" s="4"/>
      <c r="H118" s="4"/>
      <c r="I118" s="3"/>
      <c r="J118" s="3"/>
      <c r="L118"/>
    </row>
    <row r="119" spans="1:12">
      <c r="A119" s="5"/>
      <c r="B119" s="2"/>
      <c r="C119" s="4"/>
      <c r="D119" s="4"/>
      <c r="E119" s="4"/>
      <c r="F119" s="4"/>
      <c r="G119" s="4"/>
      <c r="H119" s="4"/>
      <c r="I119" s="3"/>
      <c r="J119" s="3"/>
      <c r="L119"/>
    </row>
    <row r="120" spans="1:12">
      <c r="A120" s="5"/>
      <c r="B120" s="2"/>
      <c r="C120" s="4"/>
      <c r="D120" s="4"/>
      <c r="E120" s="4"/>
      <c r="F120" s="4"/>
      <c r="G120" s="4"/>
      <c r="H120" s="4"/>
      <c r="I120" s="3"/>
      <c r="J120" s="3"/>
      <c r="L120"/>
    </row>
    <row r="121" spans="1:12">
      <c r="A121" s="5"/>
      <c r="B121" s="2"/>
      <c r="C121" s="4"/>
      <c r="D121" s="4"/>
      <c r="E121" s="4"/>
      <c r="F121" s="4"/>
      <c r="G121" s="4"/>
      <c r="H121" s="4"/>
      <c r="I121" s="3"/>
      <c r="J121" s="3"/>
      <c r="L121"/>
    </row>
    <row r="122" spans="1:12">
      <c r="A122" s="5"/>
      <c r="B122" s="2"/>
      <c r="C122" s="4"/>
      <c r="D122" s="4"/>
      <c r="E122" s="4"/>
      <c r="F122" s="4"/>
      <c r="G122" s="4"/>
      <c r="H122" s="4"/>
      <c r="I122" s="3"/>
      <c r="J122" s="3"/>
      <c r="L122"/>
    </row>
    <row r="123" spans="1:12">
      <c r="A123" s="5"/>
      <c r="B123" s="2"/>
      <c r="C123" s="4"/>
      <c r="D123" s="4"/>
      <c r="E123" s="4"/>
      <c r="F123" s="4"/>
      <c r="G123" s="4"/>
      <c r="H123" s="4"/>
      <c r="I123" s="3"/>
      <c r="J123" s="3"/>
      <c r="L123"/>
    </row>
    <row r="124" spans="1:12">
      <c r="A124" s="5"/>
      <c r="B124" s="2"/>
      <c r="C124" s="4"/>
      <c r="D124" s="4"/>
      <c r="E124" s="4"/>
      <c r="F124" s="4"/>
      <c r="G124" s="4"/>
      <c r="H124" s="4"/>
      <c r="I124" s="3"/>
      <c r="J124" s="3"/>
      <c r="L124"/>
    </row>
    <row r="125" spans="1:12">
      <c r="A125" s="5"/>
      <c r="B125" s="2"/>
      <c r="C125" s="4"/>
      <c r="D125" s="4"/>
      <c r="E125" s="4"/>
      <c r="F125" s="4"/>
      <c r="G125" s="4"/>
      <c r="H125" s="4"/>
      <c r="I125" s="3"/>
      <c r="J125" s="3"/>
      <c r="L125"/>
    </row>
    <row r="126" spans="1:12">
      <c r="A126" s="5"/>
      <c r="B126" s="2"/>
      <c r="C126" s="4"/>
      <c r="D126" s="4"/>
      <c r="E126" s="4"/>
      <c r="F126" s="4"/>
      <c r="G126" s="4"/>
      <c r="H126" s="4"/>
      <c r="I126" s="3"/>
      <c r="J126" s="3"/>
      <c r="L126"/>
    </row>
    <row r="127" spans="1:12">
      <c r="B127" s="2">
        <f>SUM(B82:B126)</f>
        <v>22124444.130868707</v>
      </c>
      <c r="L127"/>
    </row>
    <row r="128" spans="1:12">
      <c r="A128" t="s">
        <v>0</v>
      </c>
      <c r="B128" s="1">
        <f>(22610*(1-C82))*1000</f>
        <v>21796876.57</v>
      </c>
      <c r="L128"/>
    </row>
  </sheetData>
  <mergeCells count="3">
    <mergeCell ref="C4:E4"/>
    <mergeCell ref="F4:H4"/>
    <mergeCell ref="L3:L5"/>
  </mergeCells>
  <hyperlinks>
    <hyperlink ref="C6" r:id="rId1" location="fn1" display="https://www.ssa.gov/oact/STATS/table4c6.html - fn1"/>
    <hyperlink ref="D6" r:id="rId2" location="fn2" display="https://www.ssa.gov/oact/STATS/table4c6.html - fn2"/>
    <hyperlink ref="F6" r:id="rId3" location="fn1" display="https://www.ssa.gov/oact/STATS/table4c6.html - fn1"/>
    <hyperlink ref="G6" r:id="rId4" location="fn2" display="https://www.ssa.gov/oact/STATS/table4c6.html - fn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CovidMortality</vt:lpstr>
      <vt:lpstr>conditional life expectancy</vt:lpstr>
    </vt:vector>
  </TitlesOfParts>
  <Company>Federal Reserve Bank of Atlanta -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Cunningham</dc:creator>
  <cp:lastModifiedBy>Chris Cunningham</cp:lastModifiedBy>
  <dcterms:created xsi:type="dcterms:W3CDTF">2020-03-23T16:13:52Z</dcterms:created>
  <dcterms:modified xsi:type="dcterms:W3CDTF">2020-03-23T21:45:17Z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1899a295-d55c-452e-95cd-f5bbba6b8125</vt:lpwstr>
  </property>
</Properties>
</file>