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e5036351168c88/Desktop/"/>
    </mc:Choice>
  </mc:AlternateContent>
  <xr:revisionPtr revIDLastSave="38" documentId="8_{8EB2643F-58F1-423D-BB16-8A3E4FF749F2}" xr6:coauthVersionLast="47" xr6:coauthVersionMax="47" xr10:uidLastSave="{3D2E352B-30F2-49D3-9D8E-FE0922186262}"/>
  <bookViews>
    <workbookView xWindow="105" yWindow="0" windowWidth="28440" windowHeight="15540" xr2:uid="{00000000-000D-0000-FFFF-FFFF00000000}"/>
  </bookViews>
  <sheets>
    <sheet name="Sheet3" sheetId="3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4" i="1"/>
  <c r="R5" i="1"/>
  <c r="R6" i="1"/>
  <c r="R7" i="1"/>
  <c r="R8" i="1"/>
  <c r="R2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" i="1"/>
  <c r="Q5" i="1"/>
  <c r="Q6" i="1"/>
  <c r="Q7" i="1"/>
  <c r="Q8" i="1"/>
  <c r="Q9" i="1"/>
  <c r="Q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<sst xmlns="http://schemas.openxmlformats.org/spreadsheetml/2006/main" count="24700" uniqueCount="8310">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</sst>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vin Cusick" refreshedDate="44545.763700462965" createdVersion="7" refreshedVersion="7" minRefreshableVersion="3" recordCount="4114" xr:uid="{08893097-DE0E-496F-944A-5574E002DD30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/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/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  <s v="USD"/>
    <n v="1437620400"/>
    <n v="1434931811"/>
    <b v="0"/>
    <n v="182"/>
    <b v="1"/>
    <s v="film &amp; video/television"/>
    <n v="1.3685882352941177"/>
    <n v="63.917582417582416"/>
    <s v="film &amp; video"/>
    <s v="television"/>
  </r>
  <r>
    <n v="1"/>
    <s v="FannibalFest Fan Convention"/>
    <s v="A Hannibal TV Show Fan Convention and Art Collective"/>
    <n v="10275"/>
    <n v="14653"/>
    <s v="successful"/>
    <s v="US"/>
    <s v="USD"/>
    <n v="1488464683"/>
    <n v="1485872683"/>
    <b v="0"/>
    <n v="79"/>
    <b v="1"/>
    <s v="film &amp; video/television"/>
    <n v="1.4260827250608272"/>
    <n v="185.48101265822785"/>
    <s v="film &amp; video"/>
    <s v="television"/>
  </r>
  <r>
    <n v="2"/>
    <s v="Charlie teaser completion"/>
    <s v="Completion fund for post-production for teaser of British crime/drama tv series about a girl who sells morals for money"/>
    <n v="500"/>
    <n v="525"/>
    <s v="successful"/>
    <s v="GB"/>
    <s v="GBP"/>
    <n v="1455555083"/>
    <n v="1454691083"/>
    <b v="0"/>
    <n v="35"/>
    <b v="1"/>
    <s v="film &amp; video/television"/>
    <n v="1.05"/>
    <n v="15"/>
    <s v="film &amp; video"/>
    <s v="television"/>
  </r>
  <r>
    <n v="3"/>
    <s v="Unsure/Positive: A Dramedy Series About Life with HIV"/>
    <s v="We already produced the *very* beginning of this story. Help us to see it through?"/>
    <n v="10000"/>
    <n v="10390"/>
    <s v="successful"/>
    <s v="US"/>
    <s v="USD"/>
    <n v="1407414107"/>
    <n v="1404822107"/>
    <b v="0"/>
    <n v="150"/>
    <b v="1"/>
    <s v="film &amp; video/television"/>
    <n v="1.0389999999999999"/>
    <n v="69.266666666666666"/>
    <s v="film &amp; video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  <s v="USD"/>
    <n v="1450555279"/>
    <n v="1447963279"/>
    <b v="0"/>
    <n v="284"/>
    <b v="1"/>
    <s v="film &amp; video/television"/>
    <n v="1.2299154545454545"/>
    <n v="190.55028169014085"/>
    <s v="film &amp; video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  <s v="USD"/>
    <n v="1469770500"/>
    <n v="1468362207"/>
    <b v="0"/>
    <n v="47"/>
    <b v="1"/>
    <s v="film &amp; video/television"/>
    <n v="1.0977744436109027"/>
    <n v="93.40425531914893"/>
    <s v="film &amp; video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  <s v="USD"/>
    <n v="1402710250"/>
    <n v="1401846250"/>
    <b v="0"/>
    <n v="58"/>
    <b v="1"/>
    <s v="film &amp; video/television"/>
    <n v="1.064875"/>
    <n v="146.87931034482759"/>
    <s v="film &amp; video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  <s v="USD"/>
    <n v="1467680867"/>
    <n v="1464224867"/>
    <b v="0"/>
    <n v="57"/>
    <b v="1"/>
    <s v="film &amp; video/television"/>
    <n v="1.0122222222222221"/>
    <n v="159.82456140350877"/>
    <s v="film &amp; video"/>
    <s v="television"/>
  </r>
  <r>
    <n v="8"/>
    <s v="Sizzling in the Kitchen Flynn Style"/>
    <s v="Help us raise the funds to film our pilot episode!"/>
    <n v="3500"/>
    <n v="3501.52"/>
    <s v="successful"/>
    <s v="US"/>
    <s v="USD"/>
    <n v="1460754000"/>
    <n v="1460155212"/>
    <b v="0"/>
    <n v="12"/>
    <b v="1"/>
    <s v="film &amp; video/television"/>
    <n v="1.0004342857142856"/>
    <n v="291.79333333333335"/>
    <s v="film &amp; video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  <s v="USD"/>
    <n v="1460860144"/>
    <n v="1458268144"/>
    <b v="0"/>
    <n v="20"/>
    <b v="1"/>
    <s v="film &amp; video/television"/>
    <n v="1.2599800000000001"/>
    <n v="31.499500000000001"/>
    <s v="film &amp; video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  <s v="USD"/>
    <n v="1403660279"/>
    <n v="1400636279"/>
    <b v="0"/>
    <n v="19"/>
    <b v="1"/>
    <s v="film &amp; video/television"/>
    <n v="1.0049999999999999"/>
    <n v="158.68421052631578"/>
    <s v="film &amp; video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  <s v="USD"/>
    <n v="1471834800"/>
    <n v="1469126462"/>
    <b v="0"/>
    <n v="75"/>
    <b v="1"/>
    <s v="film &amp; video/television"/>
    <n v="1.2050000000000001"/>
    <n v="80.333333333333329"/>
    <s v="film &amp; video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  <s v="USD"/>
    <n v="1405479600"/>
    <n v="1401642425"/>
    <b v="0"/>
    <n v="827"/>
    <b v="1"/>
    <s v="film &amp; video/television"/>
    <n v="1.6529333333333334"/>
    <n v="59.961305925030231"/>
    <s v="film &amp; video"/>
    <s v="television"/>
  </r>
  <r>
    <n v="13"/>
    <s v="Can't Go Home"/>
    <s v="A travel series hosted by touring musicians that profiles a different American city in each episode."/>
    <n v="3500"/>
    <n v="5599"/>
    <s v="successful"/>
    <s v="US"/>
    <s v="USD"/>
    <n v="1466713620"/>
    <n v="1463588109"/>
    <b v="0"/>
    <n v="51"/>
    <b v="1"/>
    <s v="film &amp; video/television"/>
    <n v="1.5997142857142856"/>
    <n v="109.78431372549019"/>
    <s v="film &amp; video"/>
    <s v="television"/>
  </r>
  <r>
    <n v="14"/>
    <s v="3010 | Sci-fi Series"/>
    <s v="A highly charged post apocalyptic sci fi series that pulls no punches!"/>
    <n v="6000"/>
    <n v="6056"/>
    <s v="successful"/>
    <s v="AU"/>
    <s v="AUD"/>
    <n v="1405259940"/>
    <n v="1403051888"/>
    <b v="0"/>
    <n v="41"/>
    <b v="1"/>
    <s v="film &amp; video/television"/>
    <n v="1.0093333333333334"/>
    <n v="147.70731707317074"/>
    <s v="film &amp; video"/>
    <s v="television"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  <s v="EUR"/>
    <n v="1443384840"/>
    <n v="1441790658"/>
    <b v="0"/>
    <n v="98"/>
    <b v="1"/>
    <s v="film &amp; video/television"/>
    <n v="1.0660000000000001"/>
    <n v="21.755102040816325"/>
    <s v="film &amp; video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  <s v="USD"/>
    <n v="1402896600"/>
    <n v="1398971211"/>
    <b v="0"/>
    <n v="70"/>
    <b v="1"/>
    <s v="film &amp; video/television"/>
    <n v="1.0024166666666667"/>
    <n v="171.84285714285716"/>
    <s v="film &amp; video"/>
    <s v="television"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  <s v="GBP"/>
    <n v="1415126022"/>
    <n v="1412530422"/>
    <b v="0"/>
    <n v="36"/>
    <b v="1"/>
    <s v="film &amp; video/television"/>
    <n v="1.0066666666666666"/>
    <n v="41.944444444444443"/>
    <s v="film &amp; video"/>
    <s v="television"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  <s v="USD"/>
    <n v="1410958856"/>
    <n v="1408366856"/>
    <b v="0"/>
    <n v="342"/>
    <b v="1"/>
    <s v="film &amp; video/television"/>
    <n v="1.0632110000000001"/>
    <n v="93.264122807017543"/>
    <s v="film &amp; video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  <s v="USD"/>
    <n v="1437420934"/>
    <n v="1434828934"/>
    <b v="0"/>
    <n v="22"/>
    <b v="1"/>
    <s v="film &amp; video/television"/>
    <n v="1.4529411764705882"/>
    <n v="56.136363636363633"/>
    <s v="film &amp; video"/>
    <s v="television"/>
  </r>
  <r>
    <n v="20"/>
    <s v="Finding Kylie Hard Read Fund"/>
    <s v="Help us reach our goal &amp; pay the drama dept that is performing the hard read, which is set for October 2015."/>
    <n v="2000"/>
    <n v="2004"/>
    <s v="successful"/>
    <s v="US"/>
    <s v="USD"/>
    <n v="1442167912"/>
    <n v="1436983912"/>
    <b v="0"/>
    <n v="25"/>
    <b v="1"/>
    <s v="film &amp; video/television"/>
    <n v="1.002"/>
    <n v="80.16"/>
    <s v="film &amp; video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  <s v="USD"/>
    <n v="1411743789"/>
    <n v="1409151789"/>
    <b v="0"/>
    <n v="101"/>
    <b v="1"/>
    <s v="film &amp; video/television"/>
    <n v="1.0913513513513513"/>
    <n v="199.9009900990099"/>
    <s v="film &amp; video"/>
    <s v="television"/>
  </r>
  <r>
    <n v="22"/>
    <s v="CREATURES OF HABIT!"/>
    <s v="Meet Gary, and Troy: Two unlikely friends that investigate &quot;strange phenomenon&quot;."/>
    <n v="350"/>
    <n v="410"/>
    <s v="successful"/>
    <s v="US"/>
    <s v="USD"/>
    <n v="1420099140"/>
    <n v="1418766740"/>
    <b v="0"/>
    <n v="8"/>
    <b v="1"/>
    <s v="film &amp; video/television"/>
    <n v="1.1714285714285715"/>
    <n v="51.25"/>
    <s v="film &amp; video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  <s v="USD"/>
    <n v="1430407200"/>
    <n v="1428086501"/>
    <b v="0"/>
    <n v="23"/>
    <b v="1"/>
    <s v="film &amp; video/television"/>
    <n v="1.1850000000000001"/>
    <n v="103.04347826086956"/>
    <s v="film &amp; video"/>
    <s v="television"/>
  </r>
  <r>
    <n v="24"/>
    <s v="Bring STL Up Late to TV"/>
    <s v="STL Up Late is a weekly late night comedy talk show for St. Louis television."/>
    <n v="35000"/>
    <n v="38082.69"/>
    <s v="successful"/>
    <s v="US"/>
    <s v="USD"/>
    <n v="1442345940"/>
    <n v="1439494863"/>
    <b v="0"/>
    <n v="574"/>
    <b v="1"/>
    <s v="film &amp; video/television"/>
    <n v="1.0880768571428572"/>
    <n v="66.346149825783982"/>
    <s v="film &amp; video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  <s v="USD"/>
    <n v="1452299761"/>
    <n v="1447115761"/>
    <b v="0"/>
    <n v="14"/>
    <b v="1"/>
    <s v="film &amp; video/television"/>
    <n v="1.3333333333333333"/>
    <n v="57.142857142857146"/>
    <s v="film &amp; video"/>
    <s v="television"/>
  </r>
  <r>
    <n v="26"/>
    <s v="You, Me &amp; Sicily:  Part I Editing"/>
    <s v="Highlighting Sicily's points of light: its extraordinary people. Editing phase is now underway!!!"/>
    <n v="1250"/>
    <n v="1940"/>
    <s v="successful"/>
    <s v="US"/>
    <s v="USD"/>
    <n v="1408278144"/>
    <n v="1404822144"/>
    <b v="0"/>
    <n v="19"/>
    <b v="1"/>
    <s v="film &amp; video/television"/>
    <n v="1.552"/>
    <n v="102.10526315789474"/>
    <s v="film &amp; video"/>
    <s v="television"/>
  </r>
  <r>
    <n v="27"/>
    <s v="B-Rabbit TV Comedy Pilot"/>
    <s v="B-Rabbit is a hilarious depiction of immigrating to New Zealand and the life you desperately tried to leave behind."/>
    <n v="20000"/>
    <n v="22345"/>
    <s v="successful"/>
    <s v="NZ"/>
    <s v="NZD"/>
    <n v="1416113833"/>
    <n v="1413518233"/>
    <b v="0"/>
    <n v="150"/>
    <b v="1"/>
    <s v="film &amp; video/television"/>
    <n v="1.1172500000000001"/>
    <n v="148.96666666666667"/>
    <s v="film &amp; video"/>
    <s v="television"/>
  </r>
  <r>
    <n v="28"/>
    <s v="John Earle Dog Training Concept Development Reel"/>
    <s v="John and Brian are on a quest to change people's lives and rehabilitate dogs."/>
    <n v="12000"/>
    <n v="12042"/>
    <s v="successful"/>
    <s v="US"/>
    <s v="USD"/>
    <n v="1450307284"/>
    <n v="1447715284"/>
    <b v="0"/>
    <n v="71"/>
    <b v="1"/>
    <s v="film &amp; video/television"/>
    <n v="1.0035000000000001"/>
    <n v="169.6056338028169"/>
    <s v="film &amp; video"/>
    <s v="television"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  <s v="GBP"/>
    <n v="1406045368"/>
    <n v="1403453368"/>
    <b v="0"/>
    <n v="117"/>
    <b v="1"/>
    <s v="film &amp; video/television"/>
    <n v="1.2333333333333334"/>
    <n v="31.623931623931625"/>
    <s v="film &amp; video"/>
    <s v="television"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  <s v="USD"/>
    <n v="1408604515"/>
    <n v="1406012515"/>
    <b v="0"/>
    <n v="53"/>
    <b v="1"/>
    <s v="film &amp; video/television"/>
    <n v="1.0129975"/>
    <n v="76.45264150943396"/>
    <s v="film &amp; video"/>
    <s v="television"/>
  </r>
  <r>
    <n v="31"/>
    <s v="The Alan Katz Show"/>
    <s v="After a two-year hiatus, The Alan Katz Show is coming back! But it can't unless we can get a 16gb flash drive valued at $12.71!"/>
    <n v="13"/>
    <n v="13"/>
    <s v="successful"/>
    <s v="US"/>
    <s v="USD"/>
    <n v="1453748434"/>
    <n v="1452193234"/>
    <b v="0"/>
    <n v="1"/>
    <b v="1"/>
    <s v="film &amp; video/television"/>
    <n v="1"/>
    <n v="13"/>
    <s v="film &amp; video"/>
    <s v="television"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  <s v="USD"/>
    <n v="1463111940"/>
    <n v="1459523017"/>
    <b v="0"/>
    <n v="89"/>
    <b v="1"/>
    <s v="film &amp; video/television"/>
    <n v="1.0024604569420035"/>
    <n v="320.44943820224717"/>
    <s v="film &amp; video"/>
    <s v="television"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  <s v="USD"/>
    <n v="1447001501"/>
    <n v="1444405901"/>
    <b v="0"/>
    <n v="64"/>
    <b v="1"/>
    <s v="film &amp; video/television"/>
    <n v="1.0209523809523811"/>
    <n v="83.75"/>
    <s v="film &amp; video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  <s v="USD"/>
    <n v="1407224601"/>
    <n v="1405928601"/>
    <b v="0"/>
    <n v="68"/>
    <b v="1"/>
    <s v="film &amp; video/television"/>
    <n v="1.3046153846153845"/>
    <n v="49.882352941176471"/>
    <s v="film &amp; video"/>
    <s v="television"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  <s v="USD"/>
    <n v="1430179200"/>
    <n v="1428130814"/>
    <b v="0"/>
    <n v="28"/>
    <b v="1"/>
    <s v="film &amp; video/television"/>
    <n v="1.665"/>
    <n v="59.464285714285715"/>
    <s v="film &amp; video"/>
    <s v="television"/>
  </r>
  <r>
    <n v="36"/>
    <s v="THE LISTENING BOX"/>
    <s v="A modern day priest makes an unusual discovery, setting off a chain of events."/>
    <n v="6000"/>
    <n v="8529"/>
    <s v="successful"/>
    <s v="US"/>
    <s v="USD"/>
    <n v="1428128525"/>
    <n v="1425540125"/>
    <b v="0"/>
    <n v="44"/>
    <b v="1"/>
    <s v="film &amp; video/television"/>
    <n v="1.4215"/>
    <n v="193.84090909090909"/>
    <s v="film &amp; video"/>
    <s v="television"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  <s v="USD"/>
    <n v="1425055079"/>
    <n v="1422463079"/>
    <b v="0"/>
    <n v="253"/>
    <b v="1"/>
    <s v="film &amp; video/television"/>
    <n v="1.8344090909090909"/>
    <n v="159.51383399209487"/>
    <s v="film &amp; video"/>
    <s v="television"/>
  </r>
  <r>
    <n v="38"/>
    <s v="Brewz Brothers TV"/>
    <s v="A television show about three brothers from Chicago on a mission to discover and highlight the best breweries in America."/>
    <n v="2500"/>
    <n v="2751"/>
    <s v="successful"/>
    <s v="US"/>
    <s v="USD"/>
    <n v="1368235344"/>
    <n v="1365643344"/>
    <b v="0"/>
    <n v="66"/>
    <b v="1"/>
    <s v="film &amp; video/television"/>
    <n v="1.1004"/>
    <n v="41.68181818181818"/>
    <s v="film &amp; video"/>
    <s v="television"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  <s v="GBP"/>
    <n v="1401058740"/>
    <n v="1398388068"/>
    <b v="0"/>
    <n v="217"/>
    <b v="1"/>
    <s v="film &amp; video/television"/>
    <n v="1.3098000000000001"/>
    <n v="150.89861751152074"/>
    <s v="film &amp; video"/>
    <s v="television"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  <s v="USD"/>
    <n v="1403150400"/>
    <n v="1401426488"/>
    <b v="0"/>
    <n v="16"/>
    <b v="1"/>
    <s v="film &amp; video/television"/>
    <n v="1.0135000000000001"/>
    <n v="126.6875"/>
    <s v="film &amp; video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  <s v="USD"/>
    <n v="1412516354"/>
    <n v="1409924354"/>
    <b v="0"/>
    <n v="19"/>
    <b v="1"/>
    <s v="film &amp; video/television"/>
    <n v="1"/>
    <n v="105.26315789473684"/>
    <s v="film &amp; video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  <s v="USD"/>
    <n v="1419780026"/>
    <n v="1417188026"/>
    <b v="0"/>
    <n v="169"/>
    <b v="1"/>
    <s v="film &amp; video/television"/>
    <n v="1.4185714285714286"/>
    <n v="117.51479289940828"/>
    <s v="film &amp; video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  <s v="USD"/>
    <n v="1405209600"/>
    <n v="1402599486"/>
    <b v="0"/>
    <n v="263"/>
    <b v="1"/>
    <s v="film &amp; video/television"/>
    <n v="3.0865999999999998"/>
    <n v="117.36121673003802"/>
    <s v="film &amp; video"/>
    <s v="television"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  <s v="USD"/>
    <n v="1412648537"/>
    <n v="1408760537"/>
    <b v="0"/>
    <n v="15"/>
    <b v="1"/>
    <s v="film &amp; video/television"/>
    <n v="1"/>
    <n v="133.33333333333334"/>
    <s v="film &amp; video"/>
    <s v="television"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  <s v="USD"/>
    <n v="1461769107"/>
    <n v="1459177107"/>
    <b v="0"/>
    <n v="61"/>
    <b v="1"/>
    <s v="film &amp; video/television"/>
    <n v="1.2"/>
    <n v="98.360655737704917"/>
    <s v="film &amp; video"/>
    <s v="television"/>
  </r>
  <r>
    <n v="46"/>
    <s v="New equipment for Joy's World!"/>
    <s v="The legendary community TV programme Joy's World is in dire need of new equipment! We are hoping you can help."/>
    <n v="8400"/>
    <n v="8750"/>
    <s v="successful"/>
    <s v="AU"/>
    <s v="AUD"/>
    <n v="1450220974"/>
    <n v="1447628974"/>
    <b v="0"/>
    <n v="45"/>
    <b v="1"/>
    <s v="film &amp; video/television"/>
    <n v="1.0416666666666667"/>
    <n v="194.44444444444446"/>
    <s v="film &amp; video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  <s v="USD"/>
    <n v="1419021607"/>
    <n v="1413834007"/>
    <b v="0"/>
    <n v="70"/>
    <b v="1"/>
    <s v="film &amp; video/television"/>
    <n v="1.0761100000000001"/>
    <n v="76.865000000000009"/>
    <s v="film &amp; video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  <s v="GBP"/>
    <n v="1425211200"/>
    <n v="1422534260"/>
    <b v="0"/>
    <n v="38"/>
    <b v="1"/>
    <s v="film &amp; video/television"/>
    <n v="1.0794999999999999"/>
    <n v="56.815789473684212"/>
    <s v="film &amp; video"/>
    <s v="television"/>
  </r>
  <r>
    <n v="49"/>
    <s v="Driving Jersey - Season Five"/>
    <s v="Driving Jersey is real people telling real stories."/>
    <n v="12000"/>
    <n v="12000"/>
    <s v="successful"/>
    <s v="US"/>
    <s v="USD"/>
    <n v="1445660045"/>
    <n v="1443068045"/>
    <b v="0"/>
    <n v="87"/>
    <b v="1"/>
    <s v="film &amp; video/television"/>
    <n v="1"/>
    <n v="137.93103448275863"/>
    <s v="film &amp; video"/>
    <s v="television"/>
  </r>
  <r>
    <n v="50"/>
    <s v="The Love Lounge"/>
    <s v="A brand new dating show which helps one lucky lady find her Mr Right with difficult decisions to make along the way."/>
    <n v="600"/>
    <n v="600"/>
    <s v="successful"/>
    <s v="GB"/>
    <s v="GBP"/>
    <n v="1422637200"/>
    <n v="1419271458"/>
    <b v="0"/>
    <n v="22"/>
    <b v="1"/>
    <s v="film &amp; video/television"/>
    <n v="1"/>
    <n v="27.272727272727273"/>
    <s v="film &amp; video"/>
    <s v="television"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  <s v="USD"/>
    <n v="1439245037"/>
    <n v="1436653037"/>
    <b v="0"/>
    <n v="119"/>
    <b v="1"/>
    <s v="film &amp; video/television"/>
    <n v="1.2801818181818181"/>
    <n v="118.33613445378151"/>
    <s v="film &amp; video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  <s v="USD"/>
    <n v="1405615846"/>
    <n v="1403023846"/>
    <b v="0"/>
    <n v="52"/>
    <b v="1"/>
    <s v="film &amp; video/television"/>
    <n v="1.1620999999999999"/>
    <n v="223.48076923076923"/>
    <s v="film &amp; video"/>
    <s v="television"/>
  </r>
  <r>
    <n v="53"/>
    <s v="Rolling out Vegan Mashup's Season 2"/>
    <s v="Delicious TV's Vegan Mashup launching season two on public television"/>
    <n v="3000"/>
    <n v="3289"/>
    <s v="successful"/>
    <s v="US"/>
    <s v="USD"/>
    <n v="1396648800"/>
    <n v="1395407445"/>
    <b v="0"/>
    <n v="117"/>
    <b v="1"/>
    <s v="film &amp; video/television"/>
    <n v="1.0963333333333334"/>
    <n v="28.111111111111111"/>
    <s v="film &amp; video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  <s v="USD"/>
    <n v="1451063221"/>
    <n v="1448471221"/>
    <b v="0"/>
    <n v="52"/>
    <b v="1"/>
    <s v="film &amp; video/television"/>
    <n v="1.01"/>
    <n v="194.23076923076923"/>
    <s v="film &amp; video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  <s v="USD"/>
    <n v="1464390916"/>
    <n v="1462576516"/>
    <b v="0"/>
    <n v="86"/>
    <b v="1"/>
    <s v="film &amp; video/television"/>
    <n v="1.2895348837209302"/>
    <n v="128.95348837209303"/>
    <s v="film &amp; video"/>
    <s v="television"/>
  </r>
  <r>
    <n v="56"/>
    <s v="Voxwomen Cycling Show"/>
    <s v="We want to see more women's cycling on TV - and we need your help to make it happen!"/>
    <n v="8000"/>
    <n v="8581"/>
    <s v="successful"/>
    <s v="GB"/>
    <s v="GBP"/>
    <n v="1433779200"/>
    <n v="1432559424"/>
    <b v="0"/>
    <n v="174"/>
    <b v="1"/>
    <s v="film &amp; video/television"/>
    <n v="1.0726249999999999"/>
    <n v="49.316091954022987"/>
    <s v="film &amp; video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  <s v="USD"/>
    <n v="1429991962"/>
    <n v="1427399962"/>
    <b v="0"/>
    <n v="69"/>
    <b v="1"/>
    <s v="film &amp; video/television"/>
    <n v="1.0189999999999999"/>
    <n v="221.52173913043478"/>
    <s v="film &amp; video"/>
    <s v="television"/>
  </r>
  <r>
    <n v="58"/>
    <s v="Gloaming"/>
    <s v="Alex thought he knew how the world worked. You live, you die and it's over. He was very, very wrong."/>
    <n v="10000"/>
    <n v="10291"/>
    <s v="successful"/>
    <s v="US"/>
    <s v="USD"/>
    <n v="1416423172"/>
    <n v="1413827572"/>
    <b v="0"/>
    <n v="75"/>
    <b v="1"/>
    <s v="film &amp; video/television"/>
    <n v="1.0290999999999999"/>
    <n v="137.21333333333334"/>
    <s v="film &amp; video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  <s v="USD"/>
    <n v="1442264400"/>
    <n v="1439530776"/>
    <b v="0"/>
    <n v="33"/>
    <b v="1"/>
    <s v="film &amp; video/television"/>
    <n v="1.0012570000000001"/>
    <n v="606.82242424242418"/>
    <s v="film &amp; video"/>
    <s v="television"/>
  </r>
  <r>
    <n v="60"/>
    <s v="Ever Since - Short Film"/>
    <s v="Set in a beautiful but desolate world, we see how loneliness can lead to friendship in unconventional ways."/>
    <n v="4500"/>
    <n v="4648.33"/>
    <s v="successful"/>
    <s v="GB"/>
    <s v="GBP"/>
    <n v="1395532800"/>
    <n v="1393882717"/>
    <b v="0"/>
    <n v="108"/>
    <b v="1"/>
    <s v="film &amp; video/shorts"/>
    <n v="1.0329622222222221"/>
    <n v="43.040092592592593"/>
    <s v="film &amp; video"/>
    <s v="shorts"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  <s v="USD"/>
    <n v="1370547157"/>
    <n v="1368646357"/>
    <b v="0"/>
    <n v="23"/>
    <b v="1"/>
    <s v="film &amp; video/shorts"/>
    <n v="1.4830000000000001"/>
    <n v="322.39130434782606"/>
    <s v="film &amp; video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  <s v="USD"/>
    <n v="1362337878"/>
    <n v="1360177878"/>
    <b v="0"/>
    <n v="48"/>
    <b v="1"/>
    <s v="film &amp; video/shorts"/>
    <n v="1.5473333333333332"/>
    <n v="96.708333333333329"/>
    <s v="film &amp; video"/>
    <s v="shorts"/>
  </r>
  <r>
    <n v="63"/>
    <s v="The Attic"/>
    <s v="The Attic is my first short film.  Please help me with post production and distribution so that I can let it out into the world"/>
    <n v="2000"/>
    <n v="2270.37"/>
    <s v="successful"/>
    <s v="US"/>
    <s v="USD"/>
    <n v="1388206740"/>
    <n v="1386194013"/>
    <b v="0"/>
    <n v="64"/>
    <b v="1"/>
    <s v="film &amp; video/shorts"/>
    <n v="1.1351849999999999"/>
    <n v="35.474531249999998"/>
    <s v="film &amp; video"/>
    <s v="shorts"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  <s v="USD"/>
    <n v="1373243181"/>
    <n v="1370651181"/>
    <b v="0"/>
    <n v="24"/>
    <b v="1"/>
    <s v="film &amp; video/shorts"/>
    <n v="1.7333333333333334"/>
    <n v="86.666666666666671"/>
    <s v="film &amp; video"/>
    <s v="shorts"/>
  </r>
  <r>
    <n v="65"/>
    <s v="Hello World - Post Production Funds"/>
    <s v="Help finish the short film Hello World. The story of an android in the broken home of a father &amp; son."/>
    <n v="7000"/>
    <n v="7527"/>
    <s v="successful"/>
    <s v="CA"/>
    <s v="CAD"/>
    <n v="1407736740"/>
    <n v="1405453354"/>
    <b v="0"/>
    <n v="57"/>
    <b v="1"/>
    <s v="film &amp; video/shorts"/>
    <n v="1.0752857142857142"/>
    <n v="132.05263157894737"/>
    <s v="film &amp; video"/>
    <s v="shorts"/>
  </r>
  <r>
    <n v="66"/>
    <s v="A Stagnant Fever: Short Film"/>
    <s v="A dark comedy set in the '60s about clinical depression and one night stands."/>
    <n v="2000"/>
    <n v="2372"/>
    <s v="successful"/>
    <s v="US"/>
    <s v="USD"/>
    <n v="1468873420"/>
    <n v="1466281420"/>
    <b v="0"/>
    <n v="26"/>
    <b v="1"/>
    <s v="film &amp; video/shorts"/>
    <n v="1.1859999999999999"/>
    <n v="91.230769230769226"/>
    <s v="film &amp; video"/>
    <s v="shorts"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  <s v="USD"/>
    <n v="1342360804"/>
    <n v="1339768804"/>
    <b v="0"/>
    <n v="20"/>
    <b v="1"/>
    <s v="film &amp; video/shorts"/>
    <n v="1.1625000000000001"/>
    <n v="116.25"/>
    <s v="film &amp; video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  <s v="GBP"/>
    <n v="1393162791"/>
    <n v="1390570791"/>
    <b v="0"/>
    <n v="36"/>
    <b v="1"/>
    <s v="film &amp; video/shorts"/>
    <n v="1.2716666666666667"/>
    <n v="21.194444444444443"/>
    <s v="film &amp; video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  <s v="USD"/>
    <n v="1317538740"/>
    <n v="1314765025"/>
    <b v="0"/>
    <n v="178"/>
    <b v="1"/>
    <s v="film &amp; video/shorts"/>
    <n v="1.109423"/>
    <n v="62.327134831460668"/>
    <s v="film &amp; video"/>
    <s v="shorts"/>
  </r>
  <r>
    <n v="70"/>
    <s v="Scraps"/>
    <s v="Maggie barely survives a deranged baptism by her mother only to be born again to a string of foster parents. Things can always be worse"/>
    <n v="500"/>
    <n v="636"/>
    <s v="successful"/>
    <s v="US"/>
    <s v="USD"/>
    <n v="1315171845"/>
    <n v="1309987845"/>
    <b v="0"/>
    <n v="17"/>
    <b v="1"/>
    <s v="film &amp; video/shorts"/>
    <n v="1.272"/>
    <n v="37.411764705882355"/>
    <s v="film &amp; video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  <s v="USD"/>
    <n v="1338186657"/>
    <n v="1333002657"/>
    <b v="0"/>
    <n v="32"/>
    <b v="1"/>
    <s v="film &amp; video/shorts"/>
    <n v="1.2394444444444443"/>
    <n v="69.71875"/>
    <s v="film &amp; video"/>
    <s v="shorts"/>
  </r>
  <r>
    <n v="72"/>
    <s v="Trickle"/>
    <s v="A young man forced to live back home after an automobile accident leaves him to rediscover what it means to be a part of his family."/>
    <n v="2200"/>
    <n v="2385"/>
    <s v="successful"/>
    <s v="US"/>
    <s v="USD"/>
    <n v="1352937600"/>
    <n v="1351210481"/>
    <b v="0"/>
    <n v="41"/>
    <b v="1"/>
    <s v="film &amp; video/shorts"/>
    <n v="1.084090909090909"/>
    <n v="58.170731707317074"/>
    <s v="film &amp; video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  <s v="USD"/>
    <n v="1304395140"/>
    <n v="1297620584"/>
    <b v="0"/>
    <n v="18"/>
    <b v="1"/>
    <s v="film &amp; video/shorts"/>
    <n v="1"/>
    <n v="50"/>
    <s v="film &amp; video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  <s v="EUR"/>
    <n v="1453376495"/>
    <n v="1450784495"/>
    <b v="0"/>
    <n v="29"/>
    <b v="1"/>
    <s v="film &amp; video/shorts"/>
    <n v="1.1293199999999999"/>
    <n v="19.471034482758618"/>
    <s v="film &amp; video"/>
    <s v="shorts"/>
  </r>
  <r>
    <n v="75"/>
    <s v="&quot;DAD&quot; - A USC Short Film"/>
    <s v="A teenager named Charlie discovers something new about himself while coping with the loss of his father."/>
    <n v="3500"/>
    <n v="4040"/>
    <s v="successful"/>
    <s v="US"/>
    <s v="USD"/>
    <n v="1366693272"/>
    <n v="1364101272"/>
    <b v="0"/>
    <n v="47"/>
    <b v="1"/>
    <s v="film &amp; video/shorts"/>
    <n v="1.1542857142857144"/>
    <n v="85.957446808510639"/>
    <s v="film &amp; video"/>
    <s v="shorts"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  <s v="USD"/>
    <n v="1325007358"/>
    <n v="1319819758"/>
    <b v="0"/>
    <n v="15"/>
    <b v="1"/>
    <s v="film &amp; video/shorts"/>
    <n v="1.5333333333333334"/>
    <n v="30.666666666666668"/>
    <s v="film &amp; video"/>
    <s v="shorts"/>
  </r>
  <r>
    <n v="77"/>
    <s v="Jonah and the Crab"/>
    <s v="A short film about a boy searching for companionship in a hermit crab he finds on the beach."/>
    <n v="400"/>
    <n v="1570"/>
    <s v="successful"/>
    <s v="US"/>
    <s v="USD"/>
    <n v="1337569140"/>
    <n v="1332991717"/>
    <b v="0"/>
    <n v="26"/>
    <b v="1"/>
    <s v="film &amp; video/shorts"/>
    <n v="3.9249999999999998"/>
    <n v="60.384615384615387"/>
    <s v="film &amp; video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  <s v="EUR"/>
    <n v="1472751121"/>
    <n v="1471887121"/>
    <b v="0"/>
    <n v="35"/>
    <b v="1"/>
    <s v="film &amp; video/shorts"/>
    <n v="27.02"/>
    <n v="38.6"/>
    <s v="film &amp; video"/>
    <s v="shorts"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  <s v="GBP"/>
    <n v="1398451093"/>
    <n v="1395859093"/>
    <b v="0"/>
    <n v="41"/>
    <b v="1"/>
    <s v="film &amp; video/shorts"/>
    <n v="1.27"/>
    <n v="40.268292682926827"/>
    <s v="film &amp; video"/>
    <s v="shorts"/>
  </r>
  <r>
    <n v="80"/>
    <s v="Swingers Anonymous"/>
    <s v="What would you do if you ended up at a swingers party with two dead bodies and $20,000 in drug money?"/>
    <n v="12000"/>
    <n v="12870"/>
    <s v="successful"/>
    <s v="US"/>
    <s v="USD"/>
    <n v="1386640856"/>
    <n v="1383616856"/>
    <b v="0"/>
    <n v="47"/>
    <b v="1"/>
    <s v="film &amp; video/shorts"/>
    <n v="1.0725"/>
    <n v="273.82978723404256"/>
    <s v="film &amp; video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  <s v="USD"/>
    <n v="1342234920"/>
    <n v="1341892127"/>
    <b v="0"/>
    <n v="28"/>
    <b v="1"/>
    <s v="film &amp; video/shorts"/>
    <n v="1.98"/>
    <n v="53.035714285714285"/>
    <s v="film &amp; video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  <s v="USD"/>
    <n v="1318189261"/>
    <n v="1315597261"/>
    <b v="0"/>
    <n v="100"/>
    <b v="1"/>
    <s v="film &amp; video/shorts"/>
    <n v="1.0001249999999999"/>
    <n v="40.005000000000003"/>
    <s v="film &amp; video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  <s v="GBP"/>
    <n v="1424604600"/>
    <n v="1423320389"/>
    <b v="0"/>
    <n v="13"/>
    <b v="1"/>
    <s v="film &amp; video/shorts"/>
    <n v="1.0249999999999999"/>
    <n v="15.76923076923077"/>
    <s v="film &amp; video"/>
    <s v="shorts"/>
  </r>
  <r>
    <n v="84"/>
    <s v="Redemption - Short Film"/>
    <s v="&quot;A sociopath crosses paths with the person he must confront about his wife's murder, it might be himself&quot;"/>
    <n v="500"/>
    <n v="500"/>
    <s v="successful"/>
    <s v="US"/>
    <s v="USD"/>
    <n v="1305483086"/>
    <n v="1302891086"/>
    <b v="0"/>
    <n v="7"/>
    <b v="1"/>
    <s v="film &amp; video/shorts"/>
    <n v="1"/>
    <n v="71.428571428571431"/>
    <s v="film &amp; video"/>
    <s v="shorts"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  <s v="USD"/>
    <n v="1316746837"/>
    <n v="1314154837"/>
    <b v="0"/>
    <n v="21"/>
    <b v="1"/>
    <s v="film &amp; video/shorts"/>
    <n v="1.2549999999999999"/>
    <n v="71.714285714285708"/>
    <s v="film &amp; video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  <s v="EUR"/>
    <n v="1451226045"/>
    <n v="1444828845"/>
    <b v="0"/>
    <n v="17"/>
    <b v="1"/>
    <s v="film &amp; video/shorts"/>
    <n v="1.0646666666666667"/>
    <n v="375.76470588235293"/>
    <s v="film &amp; video"/>
    <s v="shorts"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  <s v="USD"/>
    <n v="1275529260"/>
    <n v="1274705803"/>
    <b v="0"/>
    <n v="25"/>
    <b v="1"/>
    <s v="film &amp; video/shorts"/>
    <n v="1.046"/>
    <n v="104.6"/>
    <s v="film &amp; video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  <s v="USD"/>
    <n v="1403452131"/>
    <n v="1401205731"/>
    <b v="0"/>
    <n v="60"/>
    <b v="1"/>
    <s v="film &amp; video/shorts"/>
    <n v="1.0285714285714285"/>
    <n v="60"/>
    <s v="film &amp; video"/>
    <s v="shorts"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  <s v="USD"/>
    <n v="1370196192"/>
    <n v="1368036192"/>
    <b v="0"/>
    <n v="56"/>
    <b v="1"/>
    <s v="film &amp; video/shorts"/>
    <n v="1.1506666666666667"/>
    <n v="123.28571428571429"/>
    <s v="film &amp; video"/>
    <s v="shorts"/>
  </r>
  <r>
    <n v="90"/>
    <s v="Help Get the Short Film Interior Design into Film Festivals!"/>
    <s v="We're looking for funding to help submit a short film to film festivals."/>
    <n v="500"/>
    <n v="502"/>
    <s v="successful"/>
    <s v="US"/>
    <s v="USD"/>
    <n v="1310454499"/>
    <n v="1307862499"/>
    <b v="0"/>
    <n v="16"/>
    <b v="1"/>
    <s v="film &amp; video/shorts"/>
    <n v="1.004"/>
    <n v="31.375"/>
    <s v="film &amp; video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  <s v="USD"/>
    <n v="1305625164"/>
    <n v="1300354764"/>
    <b v="0"/>
    <n v="46"/>
    <b v="1"/>
    <s v="film &amp; video/shorts"/>
    <n v="1.2"/>
    <n v="78.260869565217391"/>
    <s v="film &amp; video"/>
    <s v="shorts"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  <s v="CAD"/>
    <n v="1485936000"/>
    <n v="1481949983"/>
    <b v="0"/>
    <n v="43"/>
    <b v="1"/>
    <s v="film &amp; video/shorts"/>
    <n v="1.052"/>
    <n v="122.32558139534883"/>
    <s v="film &amp; video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  <s v="USD"/>
    <n v="1341349200"/>
    <n v="1338928537"/>
    <b v="0"/>
    <n v="15"/>
    <b v="1"/>
    <s v="film &amp; video/shorts"/>
    <n v="1.1060000000000001"/>
    <n v="73.733333333333334"/>
    <s v="film &amp; video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  <s v="GBP"/>
    <n v="1396890822"/>
    <n v="1395162822"/>
    <b v="0"/>
    <n v="12"/>
    <b v="1"/>
    <s v="film &amp; video/shorts"/>
    <n v="1.04"/>
    <n v="21.666666666666668"/>
    <s v="film &amp; video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  <s v="USD"/>
    <n v="1330214841"/>
    <n v="1327622841"/>
    <b v="0"/>
    <n v="21"/>
    <b v="1"/>
    <s v="film &amp; video/shorts"/>
    <n v="1.3142857142857143"/>
    <n v="21.904761904761905"/>
    <s v="film &amp; video"/>
    <s v="shorts"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  <s v="USD"/>
    <n v="1280631600"/>
    <n v="1274889241"/>
    <b v="0"/>
    <n v="34"/>
    <b v="1"/>
    <s v="film &amp; video/shorts"/>
    <n v="1.1466666666666667"/>
    <n v="50.588235294117645"/>
    <s v="film &amp; video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  <s v="USD"/>
    <n v="1310440482"/>
    <n v="1307848482"/>
    <b v="0"/>
    <n v="8"/>
    <b v="1"/>
    <s v="film &amp; video/shorts"/>
    <n v="1.0625"/>
    <n v="53.125"/>
    <s v="film &amp; video"/>
    <s v="shorts"/>
  </r>
  <r>
    <n v="98"/>
    <s v="CUT OUT"/>
    <s v="&quot;Cut Out&quot; tells the story of a young woman who befriends a neighborhood teen and finds herself involved with gang violence."/>
    <n v="3200"/>
    <n v="3400"/>
    <s v="successful"/>
    <s v="US"/>
    <s v="USD"/>
    <n v="1354923000"/>
    <n v="1351796674"/>
    <b v="0"/>
    <n v="60"/>
    <b v="1"/>
    <s v="film &amp; video/shorts"/>
    <n v="1.0625"/>
    <n v="56.666666666666664"/>
    <s v="film &amp; video"/>
    <s v="shorts"/>
  </r>
  <r>
    <n v="99"/>
    <s v="BEAT: An Original Short Film"/>
    <s v="A feminist tale of two girls finally giving a &quot;Nice Guy&quot; what he truly deserves. Also, dancing!"/>
    <n v="1500"/>
    <n v="1590.29"/>
    <s v="successful"/>
    <s v="US"/>
    <s v="USD"/>
    <n v="1390426799"/>
    <n v="1387834799"/>
    <b v="0"/>
    <n v="39"/>
    <b v="1"/>
    <s v="film &amp; video/shorts"/>
    <n v="1.0601933333333333"/>
    <n v="40.776666666666664"/>
    <s v="film &amp; video"/>
    <s v="shorts"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  <s v="USD"/>
    <n v="1352055886"/>
    <n v="1350324286"/>
    <b v="0"/>
    <n v="26"/>
    <b v="1"/>
    <s v="film &amp; video/shorts"/>
    <n v="1"/>
    <n v="192.30769230769232"/>
    <s v="film &amp; video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  <s v="USD"/>
    <n v="1359052710"/>
    <n v="1356979110"/>
    <b v="0"/>
    <n v="35"/>
    <b v="1"/>
    <s v="film &amp; video/shorts"/>
    <n v="1"/>
    <n v="100"/>
    <s v="film &amp; video"/>
    <s v="shorts"/>
  </r>
  <r>
    <n v="102"/>
    <s v="Dear God No!"/>
    <s v="A gang of outlaw bikers pull a home invasion on a disgraced Anthropologist hiding a secret locked in his cabin basement."/>
    <n v="6000"/>
    <n v="7665"/>
    <s v="successful"/>
    <s v="US"/>
    <s v="USD"/>
    <n v="1293073733"/>
    <n v="1290481733"/>
    <b v="0"/>
    <n v="65"/>
    <b v="1"/>
    <s v="film &amp; video/shorts"/>
    <n v="1.2775000000000001"/>
    <n v="117.92307692307692"/>
    <s v="film &amp; video"/>
    <s v="shorts"/>
  </r>
  <r>
    <n v="103"/>
    <s v="I'M TWENTY SOMETHING"/>
    <s v="Three friends in their twenties are trying to do the impossible - have fun on a casual Friday night."/>
    <n v="1300"/>
    <n v="1367"/>
    <s v="successful"/>
    <s v="GB"/>
    <s v="GBP"/>
    <n v="1394220030"/>
    <n v="1392232830"/>
    <b v="0"/>
    <n v="49"/>
    <b v="1"/>
    <s v="film &amp; video/shorts"/>
    <n v="1.0515384615384615"/>
    <n v="27.897959183673468"/>
    <s v="film &amp; video"/>
    <s v="shorts"/>
  </r>
  <r>
    <n v="104"/>
    <s v="Good 'Ol Trumpet"/>
    <s v="UCF short film about an old man, his love for music, and his misplaced trumpet.  "/>
    <n v="500"/>
    <n v="600"/>
    <s v="successful"/>
    <s v="US"/>
    <s v="USD"/>
    <n v="1301792400"/>
    <n v="1299775266"/>
    <b v="0"/>
    <n v="10"/>
    <b v="1"/>
    <s v="film &amp; video/shorts"/>
    <n v="1.2"/>
    <n v="60"/>
    <s v="film &amp; video"/>
    <s v="shorts"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  <s v="USD"/>
    <n v="1463184000"/>
    <n v="1461605020"/>
    <b v="0"/>
    <n v="60"/>
    <b v="1"/>
    <s v="film &amp; video/shorts"/>
    <n v="1.074090909090909"/>
    <n v="39.383333333333333"/>
    <s v="film &amp; video"/>
    <s v="shorts"/>
  </r>
  <r>
    <n v="106"/>
    <s v="LOST WEEKEND"/>
    <s v="A Boy. A Girl. A Car. A Serial Killer."/>
    <n v="5000"/>
    <n v="5025"/>
    <s v="successful"/>
    <s v="US"/>
    <s v="USD"/>
    <n v="1333391901"/>
    <n v="1332182301"/>
    <b v="0"/>
    <n v="27"/>
    <b v="1"/>
    <s v="film &amp; video/shorts"/>
    <n v="1.0049999999999999"/>
    <n v="186.11111111111111"/>
    <s v="film &amp; video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  <s v="USD"/>
    <n v="1303688087"/>
    <n v="1301787287"/>
    <b v="0"/>
    <n v="69"/>
    <b v="1"/>
    <s v="film &amp; video/shorts"/>
    <n v="1.0246666666666666"/>
    <n v="111.37681159420291"/>
    <s v="film &amp; video"/>
    <s v="shorts"/>
  </r>
  <r>
    <n v="108"/>
    <s v="GLASS: A Love Story"/>
    <s v="When a man can't find love, his Google GLASS does the searching for him. A short film shot with Google Glass."/>
    <n v="1500"/>
    <n v="3700"/>
    <s v="successful"/>
    <s v="US"/>
    <s v="USD"/>
    <n v="1370011370"/>
    <n v="1364827370"/>
    <b v="0"/>
    <n v="47"/>
    <b v="1"/>
    <s v="film &amp; video/shorts"/>
    <n v="2.4666666666666668"/>
    <n v="78.723404255319153"/>
    <s v="film &amp; video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  <s v="USD"/>
    <n v="1298680630"/>
    <n v="1296088630"/>
    <b v="0"/>
    <n v="47"/>
    <b v="1"/>
    <s v="film &amp; video/shorts"/>
    <n v="2.1949999999999998"/>
    <n v="46.702127659574465"/>
    <s v="film &amp; video"/>
    <s v="shorts"/>
  </r>
  <r>
    <n v="110"/>
    <s v="Earlids"/>
    <s v="Lee, an awkward teenager with sound-blocking earlids, must confront his self-isolation after a girl moves in next door."/>
    <n v="1300"/>
    <n v="1700"/>
    <s v="successful"/>
    <s v="US"/>
    <s v="USD"/>
    <n v="1384408740"/>
    <n v="1381445253"/>
    <b v="0"/>
    <n v="26"/>
    <b v="1"/>
    <s v="film &amp; video/shorts"/>
    <n v="1.3076923076923077"/>
    <n v="65.384615384615387"/>
    <s v="film &amp; video"/>
    <s v="shorts"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  <s v="AUD"/>
    <n v="1433059187"/>
    <n v="1430467187"/>
    <b v="0"/>
    <n v="53"/>
    <b v="1"/>
    <s v="film &amp; video/shorts"/>
    <n v="1.5457142857142858"/>
    <n v="102.0754716981132"/>
    <s v="film &amp; video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  <s v="USD"/>
    <n v="1397354400"/>
    <n v="1395277318"/>
    <b v="0"/>
    <n v="81"/>
    <b v="1"/>
    <s v="film &amp; video/shorts"/>
    <n v="1.04"/>
    <n v="64.197530864197532"/>
    <s v="film &amp; video"/>
    <s v="shorts"/>
  </r>
  <r>
    <n v="113"/>
    <s v="&quot;The First Day&quot; by Julia Othmer- Music Video"/>
    <s v="A living memorial for all those dealing with trauma, grief and loss."/>
    <n v="5000"/>
    <n v="7050"/>
    <s v="successful"/>
    <s v="US"/>
    <s v="USD"/>
    <n v="1312642800"/>
    <n v="1311963128"/>
    <b v="0"/>
    <n v="78"/>
    <b v="1"/>
    <s v="film &amp; video/shorts"/>
    <n v="1.41"/>
    <n v="90.384615384615387"/>
    <s v="film &amp; video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  <s v="USD"/>
    <n v="1326436488"/>
    <n v="1321252488"/>
    <b v="0"/>
    <n v="35"/>
    <b v="1"/>
    <s v="film &amp; video/shorts"/>
    <n v="1.0333333333333334"/>
    <n v="88.571428571428569"/>
    <s v="film &amp; video"/>
    <s v="shorts"/>
  </r>
  <r>
    <n v="115"/>
    <s v="The World's Greatest Lover"/>
    <s v="Never judge a book (or a lover) by their cover."/>
    <n v="450"/>
    <n v="632"/>
    <s v="successful"/>
    <s v="US"/>
    <s v="USD"/>
    <n v="1328377444"/>
    <n v="1326217444"/>
    <b v="0"/>
    <n v="22"/>
    <b v="1"/>
    <s v="film &amp; video/shorts"/>
    <n v="1.4044444444444444"/>
    <n v="28.727272727272727"/>
    <s v="film &amp; video"/>
    <s v="shorts"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  <s v="USD"/>
    <n v="1302260155"/>
    <n v="1298289355"/>
    <b v="0"/>
    <n v="57"/>
    <b v="1"/>
    <s v="film &amp; video/shorts"/>
    <n v="1.1365714285714286"/>
    <n v="69.78947368421052"/>
    <s v="film &amp; video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  <s v="USD"/>
    <n v="1276110000"/>
    <n v="1268337744"/>
    <b v="0"/>
    <n v="27"/>
    <b v="1"/>
    <s v="film &amp; video/shorts"/>
    <n v="1.0049377777777779"/>
    <n v="167.48962962962963"/>
    <s v="film &amp; video"/>
    <s v="shorts"/>
  </r>
  <r>
    <n v="118"/>
    <s v="DENOUNCED - A Short Film"/>
    <s v="When a ruthless hit-man is 'denounced' from the mafia, his old enemies declare war."/>
    <n v="5000"/>
    <n v="5651.58"/>
    <s v="successful"/>
    <s v="US"/>
    <s v="USD"/>
    <n v="1311902236"/>
    <n v="1309310236"/>
    <b v="0"/>
    <n v="39"/>
    <b v="1"/>
    <s v="film &amp; video/shorts"/>
    <n v="1.1303159999999999"/>
    <n v="144.91230769230768"/>
    <s v="film &amp; video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  <s v="USD"/>
    <n v="1313276400"/>
    <n v="1310693986"/>
    <b v="0"/>
    <n v="37"/>
    <b v="1"/>
    <s v="film &amp; video/shorts"/>
    <n v="1.0455692307692308"/>
    <n v="91.840540540540545"/>
    <s v="film &amp; video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  <s v="HKD"/>
    <n v="1475457107"/>
    <n v="1472865107"/>
    <b v="0"/>
    <n v="1"/>
    <b v="0"/>
    <s v="film &amp; video/science fiction"/>
    <n v="1.4285714285714287E-4"/>
    <n v="10"/>
    <s v="film &amp; video"/>
    <s v="science fiction"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  <s v="USD"/>
    <n v="1429352160"/>
    <n v="1427993710"/>
    <b v="0"/>
    <n v="1"/>
    <b v="0"/>
    <s v="film &amp; video/science fiction"/>
    <n v="3.3333333333333332E-4"/>
    <n v="1"/>
    <s v="film &amp; video"/>
    <s v="science fiction"/>
  </r>
  <r>
    <n v="122"/>
    <s v="The Time Jumper (Canceled)"/>
    <s v="My ambition for this knows no bounds.  Seeing Sephoria in a live-action is a dream of mine."/>
    <n v="100000000"/>
    <n v="0"/>
    <s v="canceled"/>
    <s v="US"/>
    <s v="USD"/>
    <n v="1476094907"/>
    <n v="1470910907"/>
    <b v="0"/>
    <n v="0"/>
    <b v="0"/>
    <s v="film &amp; video/science fiction"/>
    <n v="0"/>
    <e v="#DIV/0!"/>
    <s v="film &amp; video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  <s v="USD"/>
    <n v="1414533600"/>
    <n v="1411411564"/>
    <b v="0"/>
    <n v="6"/>
    <b v="0"/>
    <s v="film &amp; video/science fiction"/>
    <n v="2.7454545454545453E-3"/>
    <n v="25.166666666666668"/>
    <s v="film &amp; video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  <s v="USD"/>
    <n v="1431728242"/>
    <n v="1429568242"/>
    <b v="0"/>
    <n v="0"/>
    <b v="0"/>
    <s v="film &amp; video/science fiction"/>
    <n v="0"/>
    <e v="#DIV/0!"/>
    <s v="film &amp; video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  <s v="CAD"/>
    <n v="1486165880"/>
    <n v="1480981880"/>
    <b v="0"/>
    <n v="6"/>
    <b v="0"/>
    <s v="film &amp; video/science fiction"/>
    <n v="0.14000000000000001"/>
    <n v="11.666666666666666"/>
    <s v="film &amp; video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  <s v="USD"/>
    <n v="1433988000"/>
    <n v="1431353337"/>
    <b v="0"/>
    <n v="13"/>
    <b v="0"/>
    <s v="film &amp; video/science fiction"/>
    <n v="5.5480000000000002E-2"/>
    <n v="106.69230769230769"/>
    <s v="film &amp; video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  <s v="USD"/>
    <n v="1428069541"/>
    <n v="1425481141"/>
    <b v="0"/>
    <n v="4"/>
    <b v="0"/>
    <s v="film &amp; video/science fiction"/>
    <n v="2.375E-2"/>
    <n v="47.5"/>
    <s v="film &amp; video"/>
    <s v="science fiction"/>
  </r>
  <r>
    <n v="128"/>
    <s v="Ralphi3 (Canceled)"/>
    <s v="A Science Fiction film filled with entertainment and Excitement"/>
    <n v="100000"/>
    <n v="1867"/>
    <s v="canceled"/>
    <s v="US"/>
    <s v="USD"/>
    <n v="1476941293"/>
    <n v="1473917293"/>
    <b v="0"/>
    <n v="6"/>
    <b v="0"/>
    <s v="film &amp; video/science fiction"/>
    <n v="1.8669999999999999E-2"/>
    <n v="311.16666666666669"/>
    <s v="film &amp; video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  <s v="USD"/>
    <n v="1414708183"/>
    <n v="1409524183"/>
    <b v="0"/>
    <n v="0"/>
    <b v="0"/>
    <s v="film &amp; video/science fiction"/>
    <n v="0"/>
    <e v="#DIV/0!"/>
    <s v="film &amp; video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  <s v="GBP"/>
    <n v="1402949760"/>
    <n v="1400536692"/>
    <b v="0"/>
    <n v="0"/>
    <b v="0"/>
    <s v="film &amp; video/science fiction"/>
    <n v="0"/>
    <e v="#DIV/0!"/>
    <s v="film &amp; video"/>
    <s v="science fiction"/>
  </r>
  <r>
    <n v="131"/>
    <s v="I (Canceled)"/>
    <s v="I"/>
    <n v="1200"/>
    <n v="0"/>
    <s v="canceled"/>
    <s v="US"/>
    <s v="USD"/>
    <n v="1467763200"/>
    <n v="1466453161"/>
    <b v="0"/>
    <n v="0"/>
    <b v="0"/>
    <s v="film &amp; video/science fiction"/>
    <n v="0"/>
    <e v="#DIV/0!"/>
    <s v="film &amp; video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  <s v="USD"/>
    <n v="1415392207"/>
    <n v="1411500607"/>
    <b v="0"/>
    <n v="81"/>
    <b v="0"/>
    <s v="film &amp; video/science fiction"/>
    <n v="9.5687499999999995E-2"/>
    <n v="94.506172839506178"/>
    <s v="film &amp; video"/>
    <s v="science fiction"/>
  </r>
  <r>
    <n v="133"/>
    <s v="Demon Women from outer space (Canceled)"/>
    <s v="Invasion from outer space sights, to weird to imagine destruction too monstrous to escape"/>
    <n v="71764"/>
    <n v="0"/>
    <s v="canceled"/>
    <s v="US"/>
    <s v="USD"/>
    <n v="1464715860"/>
    <n v="1462130584"/>
    <b v="0"/>
    <n v="0"/>
    <b v="0"/>
    <s v="film &amp; video/science fiction"/>
    <n v="0"/>
    <e v="#DIV/0!"/>
    <s v="film &amp; video"/>
    <s v="science fiction"/>
  </r>
  <r>
    <n v="134"/>
    <s v="MARLEY'S GHOST (AMBASSADORS OF STEAM) (Canceled)"/>
    <s v="steampunk  remake of &quot;a Christmas carol&quot;"/>
    <n v="5000"/>
    <n v="0"/>
    <s v="canceled"/>
    <s v="US"/>
    <s v="USD"/>
    <n v="1441386000"/>
    <n v="1438811418"/>
    <b v="0"/>
    <n v="0"/>
    <b v="0"/>
    <s v="film &amp; video/science fiction"/>
    <n v="0"/>
    <e v="#DIV/0!"/>
    <s v="film &amp; video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  <s v="USD"/>
    <n v="1404241200"/>
    <n v="1401354597"/>
    <b v="0"/>
    <n v="5"/>
    <b v="0"/>
    <s v="film &amp; video/science fiction"/>
    <n v="0.13433333333333333"/>
    <n v="80.599999999999994"/>
    <s v="film &amp; video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  <s v="USD"/>
    <n v="1431771360"/>
    <n v="1427968234"/>
    <b v="0"/>
    <n v="0"/>
    <b v="0"/>
    <s v="film &amp; video/science fiction"/>
    <n v="0"/>
    <e v="#DIV/0!"/>
    <s v="film &amp; video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  <s v="DKK"/>
    <n v="1444657593"/>
    <n v="1440337593"/>
    <b v="0"/>
    <n v="0"/>
    <b v="0"/>
    <s v="film &amp; video/science fiction"/>
    <n v="0"/>
    <e v="#DIV/0!"/>
    <s v="film &amp; video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  <s v="USD"/>
    <n v="1438405140"/>
    <n v="1435731041"/>
    <b v="0"/>
    <n v="58"/>
    <b v="0"/>
    <s v="film &amp; video/science fiction"/>
    <n v="3.1413333333333335E-2"/>
    <n v="81.241379310344826"/>
    <s v="film &amp; video"/>
    <s v="science fiction"/>
  </r>
  <r>
    <n v="139"/>
    <s v="Roman Dead (Canceled)"/>
    <s v="When  Rome is infected with a zombie plague, Lucius Agrippa and a small group fights for survival"/>
    <n v="500"/>
    <n v="500"/>
    <s v="canceled"/>
    <s v="US"/>
    <s v="USD"/>
    <n v="1436738772"/>
    <n v="1435874772"/>
    <b v="0"/>
    <n v="1"/>
    <b v="0"/>
    <s v="film &amp; video/science fiction"/>
    <n v="1"/>
    <n v="500"/>
    <s v="film &amp; video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  <s v="USD"/>
    <n v="1426823132"/>
    <n v="1424234732"/>
    <b v="0"/>
    <n v="0"/>
    <b v="0"/>
    <s v="film &amp; video/science fiction"/>
    <n v="0"/>
    <e v="#DIV/0!"/>
    <s v="film &amp; video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  <s v="USD"/>
    <n v="1433043623"/>
    <n v="1429155623"/>
    <b v="0"/>
    <n v="28"/>
    <b v="0"/>
    <s v="film &amp; video/science fiction"/>
    <n v="0.10775"/>
    <n v="46.178571428571431"/>
    <s v="film &amp; video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  <s v="USD"/>
    <n v="1416176778"/>
    <n v="1414358778"/>
    <b v="0"/>
    <n v="1"/>
    <b v="0"/>
    <s v="film &amp; video/science fiction"/>
    <n v="3.3333333333333335E-3"/>
    <n v="10"/>
    <s v="film &amp; video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  <s v="AUD"/>
    <n v="1472882100"/>
    <n v="1467941542"/>
    <b v="0"/>
    <n v="0"/>
    <b v="0"/>
    <s v="film &amp; video/science fiction"/>
    <n v="0"/>
    <e v="#DIV/0!"/>
    <s v="film &amp; video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  <s v="CAD"/>
    <n v="1428945472"/>
    <n v="1423765072"/>
    <b v="0"/>
    <n v="37"/>
    <b v="0"/>
    <s v="film &amp; video/science fiction"/>
    <n v="0.27600000000000002"/>
    <n v="55.945945945945944"/>
    <s v="film &amp; video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  <s v="USD"/>
    <n v="1439298052"/>
    <n v="1436965252"/>
    <b v="0"/>
    <n v="9"/>
    <b v="0"/>
    <s v="film &amp; video/science fiction"/>
    <n v="7.5111111111111115E-2"/>
    <n v="37.555555555555557"/>
    <s v="film &amp; video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  <s v="USD"/>
    <n v="1484698998"/>
    <n v="1479514998"/>
    <b v="0"/>
    <n v="3"/>
    <b v="0"/>
    <s v="film &amp; video/science fiction"/>
    <n v="5.7499999999999999E-3"/>
    <n v="38.333333333333336"/>
    <s v="film &amp; video"/>
    <s v="science fiction"/>
  </r>
  <r>
    <n v="147"/>
    <s v="Consumed (Static Air) (Canceled)"/>
    <s v="Film makers catch live footage beyond their wildest dreams."/>
    <n v="7000"/>
    <n v="0"/>
    <s v="canceled"/>
    <s v="GB"/>
    <s v="GBP"/>
    <n v="1420741080"/>
    <n v="1417026340"/>
    <b v="0"/>
    <n v="0"/>
    <b v="0"/>
    <s v="film &amp; video/science fiction"/>
    <n v="0"/>
    <e v="#DIV/0!"/>
    <s v="film &amp; video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  <s v="USD"/>
    <n v="1456555536"/>
    <n v="1453963536"/>
    <b v="0"/>
    <n v="2"/>
    <b v="0"/>
    <s v="film &amp; video/science fiction"/>
    <n v="8.0000000000000004E-4"/>
    <n v="20"/>
    <s v="film &amp; video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  <s v="USD"/>
    <n v="1419494400"/>
    <n v="1416888470"/>
    <b v="0"/>
    <n v="6"/>
    <b v="0"/>
    <s v="film &amp; video/science fiction"/>
    <n v="9.1999999999999998E-3"/>
    <n v="15.333333333333334"/>
    <s v="film &amp; video"/>
    <s v="science fiction"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  <s v="USD"/>
    <n v="1432612382"/>
    <n v="1427428382"/>
    <b v="0"/>
    <n v="67"/>
    <b v="0"/>
    <s v="film &amp; video/science fiction"/>
    <n v="0.23163076923076922"/>
    <n v="449.43283582089555"/>
    <s v="film &amp; video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  <s v="AUD"/>
    <n v="1434633191"/>
    <n v="1429449191"/>
    <b v="0"/>
    <n v="5"/>
    <b v="0"/>
    <s v="film &amp; video/science fiction"/>
    <n v="5.5999999999999995E-4"/>
    <n v="28"/>
    <s v="film &amp; video"/>
    <s v="science fiction"/>
  </r>
  <r>
    <n v="152"/>
    <s v="The Great Dark (Canceled)"/>
    <s v="The Great Dark is a journey through the unimaginable...and un foreseeable..."/>
    <n v="380000"/>
    <n v="30"/>
    <s v="canceled"/>
    <s v="US"/>
    <s v="USD"/>
    <n v="1411437100"/>
    <n v="1408845100"/>
    <b v="0"/>
    <n v="2"/>
    <b v="0"/>
    <s v="film &amp; video/science fiction"/>
    <n v="7.8947368421052633E-5"/>
    <n v="15"/>
    <s v="film &amp; video"/>
    <s v="science fiction"/>
  </r>
  <r>
    <n v="153"/>
    <s v="Awakening (Canceled)"/>
    <s v="What would you do if you face something beyond your understanding? If someone you loved disappeared without a trace?"/>
    <n v="50000"/>
    <n v="359"/>
    <s v="canceled"/>
    <s v="US"/>
    <s v="USD"/>
    <n v="1417532644"/>
    <n v="1413900244"/>
    <b v="0"/>
    <n v="10"/>
    <b v="0"/>
    <s v="film &amp; video/science fiction"/>
    <n v="7.1799999999999998E-3"/>
    <n v="35.9"/>
    <s v="film &amp; video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  <s v="USD"/>
    <n v="1433336895"/>
    <n v="1429621695"/>
    <b v="0"/>
    <n v="3"/>
    <b v="0"/>
    <s v="film &amp; video/science fiction"/>
    <n v="2.6666666666666668E-2"/>
    <n v="13.333333333333334"/>
    <s v="film &amp; video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  <s v="USD"/>
    <n v="1437657935"/>
    <n v="1434201935"/>
    <b v="0"/>
    <n v="4"/>
    <b v="0"/>
    <s v="film &amp; video/science fiction"/>
    <n v="6.0000000000000002E-5"/>
    <n v="20.25"/>
    <s v="film &amp; video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  <s v="CAD"/>
    <n v="1407034796"/>
    <n v="1401850796"/>
    <b v="0"/>
    <n v="15"/>
    <b v="0"/>
    <s v="film &amp; video/science fiction"/>
    <n v="5.0999999999999997E-2"/>
    <n v="119"/>
    <s v="film &amp; video"/>
    <s v="science fiction"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  <s v="USD"/>
    <n v="1456523572"/>
    <n v="1453931572"/>
    <b v="0"/>
    <n v="2"/>
    <b v="0"/>
    <s v="film &amp; video/science fiction"/>
    <n v="2.671118530884808E-3"/>
    <n v="4"/>
    <s v="film &amp; video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  <s v="USD"/>
    <n v="1413942628"/>
    <n v="1411350628"/>
    <b v="0"/>
    <n v="0"/>
    <b v="0"/>
    <s v="film &amp; video/science fiction"/>
    <n v="0"/>
    <e v="#DIV/0!"/>
    <s v="film &amp; video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  <s v="USD"/>
    <n v="1467541545"/>
    <n v="1464085545"/>
    <b v="0"/>
    <n v="1"/>
    <b v="0"/>
    <s v="film &amp; video/science fiction"/>
    <n v="2.0000000000000002E-5"/>
    <n v="10"/>
    <s v="film &amp; video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  <s v="USD"/>
    <n v="1439675691"/>
    <n v="1434491691"/>
    <b v="0"/>
    <n v="0"/>
    <b v="0"/>
    <s v="film &amp; video/drama"/>
    <n v="0"/>
    <e v="#DIV/0!"/>
    <s v="film &amp; video"/>
    <s v="drama"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  <s v="USD"/>
    <n v="1404318595"/>
    <n v="1401726595"/>
    <b v="0"/>
    <n v="1"/>
    <b v="0"/>
    <s v="film &amp; video/drama"/>
    <n v="1E-4"/>
    <n v="5"/>
    <s v="film &amp; video"/>
    <s v="drama"/>
  </r>
  <r>
    <n v="162"/>
    <s v="See It My Way"/>
    <s v="This film follows a young man who has had only a troubled family life. He turns to all the wrong things and life falls apart."/>
    <n v="2800"/>
    <n v="435"/>
    <s v="failed"/>
    <s v="US"/>
    <s v="USD"/>
    <n v="1408232520"/>
    <n v="1405393356"/>
    <b v="0"/>
    <n v="10"/>
    <b v="0"/>
    <s v="film &amp; video/drama"/>
    <n v="0.15535714285714286"/>
    <n v="43.5"/>
    <s v="film &amp; video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  <s v="USD"/>
    <n v="1443657600"/>
    <n v="1440716654"/>
    <b v="0"/>
    <n v="0"/>
    <b v="0"/>
    <s v="film &amp; video/drama"/>
    <n v="0"/>
    <e v="#DIV/0!"/>
    <s v="film &amp; video"/>
    <s v="drama"/>
  </r>
  <r>
    <n v="164"/>
    <s v="Angelix"/>
    <s v="Two cousins are caught up in the private war between warrior class angels and demons. You may be caught up too and not realize it yet."/>
    <n v="120000"/>
    <n v="640"/>
    <s v="failed"/>
    <s v="US"/>
    <s v="USD"/>
    <n v="1411150701"/>
    <n v="1405966701"/>
    <b v="0"/>
    <n v="7"/>
    <b v="0"/>
    <s v="film &amp; video/drama"/>
    <n v="5.3333333333333332E-3"/>
    <n v="91.428571428571431"/>
    <s v="film &amp; video"/>
    <s v="drama"/>
  </r>
  <r>
    <n v="165"/>
    <s v="NET"/>
    <s v="A teacher. A boy. The beach and a heatwave that drove them all insane."/>
    <n v="17000"/>
    <n v="0"/>
    <s v="failed"/>
    <s v="GB"/>
    <s v="GBP"/>
    <n v="1452613724"/>
    <n v="1450021724"/>
    <b v="0"/>
    <n v="0"/>
    <b v="0"/>
    <s v="film &amp; video/drama"/>
    <n v="0"/>
    <e v="#DIV/0!"/>
    <s v="film &amp; video"/>
    <s v="drama"/>
  </r>
  <r>
    <n v="166"/>
    <s v="Pressure"/>
    <s v="A young teen makes a bad decision after joining gang and the film expresses his choices that led him to that point."/>
    <n v="5000"/>
    <n v="3000"/>
    <s v="failed"/>
    <s v="US"/>
    <s v="USD"/>
    <n v="1484531362"/>
    <n v="1481939362"/>
    <b v="0"/>
    <n v="1"/>
    <b v="0"/>
    <s v="film &amp; video/drama"/>
    <n v="0.6"/>
    <n v="3000"/>
    <s v="film &amp; video"/>
    <s v="drama"/>
  </r>
  <r>
    <n v="167"/>
    <s v="Past"/>
    <s v="A young man experiences a tragedy and has the opportunity to go back and learn from his mistakes and find out his true self."/>
    <n v="110000"/>
    <n v="11"/>
    <s v="failed"/>
    <s v="US"/>
    <s v="USD"/>
    <n v="1438726535"/>
    <n v="1433542535"/>
    <b v="0"/>
    <n v="2"/>
    <b v="0"/>
    <s v="film &amp; video/drama"/>
    <n v="1E-4"/>
    <n v="5.5"/>
    <s v="film &amp; video"/>
    <s v="drama"/>
  </r>
  <r>
    <n v="168"/>
    <s v="Moving On"/>
    <s v="A homeless Gulf War 2 vet, and Congressional Medal of Honor recipient fights for his sanity on the mean streets of Albuquerque."/>
    <n v="8000"/>
    <n v="325"/>
    <s v="failed"/>
    <s v="US"/>
    <s v="USD"/>
    <n v="1426791770"/>
    <n v="1424203370"/>
    <b v="0"/>
    <n v="3"/>
    <b v="0"/>
    <s v="film &amp; video/drama"/>
    <n v="4.0625000000000001E-2"/>
    <n v="108.33333333333333"/>
    <s v="film &amp; video"/>
    <s v="drama"/>
  </r>
  <r>
    <n v="169"/>
    <s v="Family"/>
    <s v="Family is a short film about a father and son and two brothers who were separated by the Korean war and finally reunite after 60 years."/>
    <n v="2500"/>
    <n v="560"/>
    <s v="failed"/>
    <s v="GB"/>
    <s v="GBP"/>
    <n v="1413634059"/>
    <n v="1411042059"/>
    <b v="0"/>
    <n v="10"/>
    <b v="0"/>
    <s v="film &amp; video/drama"/>
    <n v="0.224"/>
    <n v="56"/>
    <s v="film &amp; video"/>
    <s v="drama"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  <s v="USD"/>
    <n v="1440912480"/>
    <n v="1438385283"/>
    <b v="0"/>
    <n v="10"/>
    <b v="0"/>
    <s v="film &amp; video/drama"/>
    <n v="3.2500000000000001E-2"/>
    <n v="32.5"/>
    <s v="film &amp; video"/>
    <s v="drama"/>
  </r>
  <r>
    <n v="171"/>
    <s v="IRL: Gamers Unite"/>
    <s v="Team Mayhem, a local small town gang of gamers who are enlisted   to save the world from the new great evil known as Prowler."/>
    <n v="50000"/>
    <n v="1"/>
    <s v="failed"/>
    <s v="US"/>
    <s v="USD"/>
    <n v="1470975614"/>
    <n v="1465791614"/>
    <b v="0"/>
    <n v="1"/>
    <b v="0"/>
    <s v="film &amp; video/drama"/>
    <n v="2.0000000000000002E-5"/>
    <n v="1"/>
    <s v="film &amp; video"/>
    <s v="drama"/>
  </r>
  <r>
    <n v="172"/>
    <s v="The Blind Dolphin Story"/>
    <s v="A short film on the rarest mammal and the second most endangered freshwater river dolphin, in Pakistan."/>
    <n v="95000"/>
    <n v="0"/>
    <s v="failed"/>
    <s v="US"/>
    <s v="USD"/>
    <n v="1426753723"/>
    <n v="1423733323"/>
    <b v="0"/>
    <n v="0"/>
    <b v="0"/>
    <s v="film &amp; video/drama"/>
    <n v="0"/>
    <e v="#DIV/0!"/>
    <s v="film &amp; video"/>
    <s v="drama"/>
  </r>
  <r>
    <n v="173"/>
    <s v="7 Sins"/>
    <s v="This is a film inspired by Quentin Tarantino, I want to make a film thats entertaining yet gritty. 7 Sins is in pre-production."/>
    <n v="1110"/>
    <n v="0"/>
    <s v="failed"/>
    <s v="GB"/>
    <s v="GBP"/>
    <n v="1425131108"/>
    <n v="1422539108"/>
    <b v="0"/>
    <n v="0"/>
    <b v="0"/>
    <s v="film &amp; video/drama"/>
    <n v="0"/>
    <e v="#DIV/0!"/>
    <s v="film &amp; video"/>
    <s v="drama"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  <s v="EUR"/>
    <n v="1431108776"/>
    <n v="1425924776"/>
    <b v="0"/>
    <n v="0"/>
    <b v="0"/>
    <s v="film &amp; video/drama"/>
    <n v="0"/>
    <e v="#DIV/0!"/>
    <s v="film &amp; video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  <s v="GBP"/>
    <n v="1409337611"/>
    <n v="1407177611"/>
    <b v="0"/>
    <n v="26"/>
    <b v="0"/>
    <s v="film &amp; video/drama"/>
    <n v="6.4850000000000005E-2"/>
    <n v="49.884615384615387"/>
    <s v="film &amp; video"/>
    <s v="drama"/>
  </r>
  <r>
    <n v="176"/>
    <s v="Silent Monster"/>
    <s v="I'm seeking funding to finish my short film, Silent Monster, to bring awareness to teenage bullying as well as teenage violence."/>
    <n v="1500"/>
    <n v="0"/>
    <s v="failed"/>
    <s v="US"/>
    <s v="USD"/>
    <n v="1438803999"/>
    <n v="1436211999"/>
    <b v="0"/>
    <n v="0"/>
    <b v="0"/>
    <s v="film &amp; video/drama"/>
    <n v="0"/>
    <e v="#DIV/0!"/>
    <s v="film &amp; video"/>
    <s v="drama"/>
  </r>
  <r>
    <n v="177"/>
    <s v="The Good Samaritan"/>
    <s v="I'm making a modern day version of the bible story &quot; The Good Samaritan&quot;"/>
    <n v="450"/>
    <n v="180"/>
    <s v="failed"/>
    <s v="US"/>
    <s v="USD"/>
    <n v="1427155726"/>
    <n v="1425690526"/>
    <b v="0"/>
    <n v="7"/>
    <b v="0"/>
    <s v="film &amp; video/drama"/>
    <n v="0.4"/>
    <n v="25.714285714285715"/>
    <s v="film &amp; video"/>
    <s v="drama"/>
  </r>
  <r>
    <n v="178"/>
    <s v="El viaje de LucÃ­a"/>
    <s v="El viaje de LucÃ­a es un largometraje de ficciÃ³n con temÃ¡tica sobre el cÃ¡ncer infantil."/>
    <n v="500000"/>
    <n v="0"/>
    <s v="failed"/>
    <s v="ES"/>
    <s v="EUR"/>
    <n v="1448582145"/>
    <n v="1445986545"/>
    <b v="0"/>
    <n v="0"/>
    <b v="0"/>
    <s v="film &amp; video/drama"/>
    <n v="0"/>
    <e v="#DIV/0!"/>
    <s v="film &amp; video"/>
    <s v="drama"/>
  </r>
  <r>
    <n v="179"/>
    <s v="Sustain: A Film About Survival"/>
    <s v="A feature-length film about how three people survive in a diseased world."/>
    <n v="1000"/>
    <n v="200"/>
    <s v="failed"/>
    <s v="US"/>
    <s v="USD"/>
    <n v="1457056555"/>
    <n v="1454464555"/>
    <b v="0"/>
    <n v="2"/>
    <b v="0"/>
    <s v="film &amp; video/drama"/>
    <n v="0.2"/>
    <n v="100"/>
    <s v="film &amp; video"/>
    <s v="drama"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  <s v="GBP"/>
    <n v="1428951600"/>
    <n v="1425512843"/>
    <b v="0"/>
    <n v="13"/>
    <b v="0"/>
    <s v="film &amp; video/drama"/>
    <n v="0.33416666666666667"/>
    <n v="30.846153846153847"/>
    <s v="film &amp; video"/>
    <s v="drama"/>
  </r>
  <r>
    <n v="181"/>
    <s v="Immemorial"/>
    <s v="Christina has been suffering with flash backs and some very disturbing nightmares and realises that it is more than just nightmares."/>
    <n v="3423"/>
    <n v="722"/>
    <s v="failed"/>
    <s v="GB"/>
    <s v="GBP"/>
    <n v="1434995295"/>
    <n v="1432403295"/>
    <b v="0"/>
    <n v="4"/>
    <b v="0"/>
    <s v="film &amp; video/drama"/>
    <n v="0.21092608822670172"/>
    <n v="180.5"/>
    <s v="film &amp; video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  <s v="USD"/>
    <n v="1483748232"/>
    <n v="1481156232"/>
    <b v="0"/>
    <n v="0"/>
    <b v="0"/>
    <s v="film &amp; video/drama"/>
    <n v="0"/>
    <e v="#DIV/0!"/>
    <s v="film &amp; video"/>
    <s v="drama"/>
  </r>
  <r>
    <n v="183"/>
    <s v="Three Little Words"/>
    <s v="Don't kill me until I meet my Dad"/>
    <n v="12500"/>
    <n v="4482"/>
    <s v="failed"/>
    <s v="GB"/>
    <s v="GBP"/>
    <n v="1417033610"/>
    <n v="1414438010"/>
    <b v="0"/>
    <n v="12"/>
    <b v="0"/>
    <s v="film &amp; video/drama"/>
    <n v="0.35855999999999999"/>
    <n v="373.5"/>
    <s v="film &amp; video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  <s v="CAD"/>
    <n v="1409543940"/>
    <n v="1404586762"/>
    <b v="0"/>
    <n v="2"/>
    <b v="0"/>
    <s v="film &amp; video/drama"/>
    <n v="3.4000000000000002E-2"/>
    <n v="25.5"/>
    <s v="film &amp; video"/>
    <s v="drama"/>
  </r>
  <r>
    <n v="185"/>
    <s v="BLANK Short Movie"/>
    <s v="Love has no boundaries!"/>
    <n v="40000"/>
    <n v="2200"/>
    <s v="failed"/>
    <s v="NO"/>
    <s v="NOK"/>
    <n v="1471557139"/>
    <n v="1468965139"/>
    <b v="0"/>
    <n v="10"/>
    <b v="0"/>
    <s v="film &amp; video/drama"/>
    <n v="5.5E-2"/>
    <n v="220"/>
    <s v="film &amp; video"/>
    <s v="drama"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  <s v="USD"/>
    <n v="1488571200"/>
    <n v="1485977434"/>
    <b v="0"/>
    <n v="0"/>
    <b v="0"/>
    <s v="film &amp; video/drama"/>
    <n v="0"/>
    <e v="#DIV/0!"/>
    <s v="film &amp; video"/>
    <s v="drama"/>
  </r>
  <r>
    <n v="187"/>
    <s v="The Imbalanced Heart of a Symmetric Mind (film)"/>
    <s v="A young man suffering from a severe case of OCD embarks on a road trip to find peace of mind."/>
    <n v="5000"/>
    <n v="800"/>
    <s v="failed"/>
    <s v="US"/>
    <s v="USD"/>
    <n v="1437461940"/>
    <n v="1435383457"/>
    <b v="0"/>
    <n v="5"/>
    <b v="0"/>
    <s v="film &amp; video/drama"/>
    <n v="0.16"/>
    <n v="160"/>
    <s v="film &amp; video"/>
    <s v="drama"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  <s v="USD"/>
    <n v="1409891015"/>
    <n v="1407299015"/>
    <b v="0"/>
    <n v="0"/>
    <b v="0"/>
    <s v="film &amp; video/drama"/>
    <n v="0"/>
    <e v="#DIV/0!"/>
    <s v="film &amp; video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  <s v="USD"/>
    <n v="1472920477"/>
    <n v="1467736477"/>
    <b v="0"/>
    <n v="5"/>
    <b v="0"/>
    <s v="film &amp; video/drama"/>
    <n v="6.8999999999999997E-4"/>
    <n v="69"/>
    <s v="film &amp; video"/>
    <s v="drama"/>
  </r>
  <r>
    <n v="190"/>
    <s v="REGIONRAT, the movie"/>
    <s v="Because hope can be a 4 letter word"/>
    <n v="12000"/>
    <n v="50"/>
    <s v="failed"/>
    <s v="US"/>
    <s v="USD"/>
    <n v="1466091446"/>
    <n v="1465227446"/>
    <b v="0"/>
    <n v="1"/>
    <b v="0"/>
    <s v="film &amp; video/drama"/>
    <n v="4.1666666666666666E-3"/>
    <n v="50"/>
    <s v="film &amp; video"/>
    <s v="drama"/>
  </r>
  <r>
    <n v="191"/>
    <s v="Trillion: Feature Film"/>
    <s v="A young boy passionate about Astronomy and Chemistry tracks down an astroid that scientists said would never hit earth."/>
    <n v="5000"/>
    <n v="250"/>
    <s v="failed"/>
    <s v="AU"/>
    <s v="AUD"/>
    <n v="1443782138"/>
    <n v="1440326138"/>
    <b v="0"/>
    <n v="3"/>
    <b v="0"/>
    <s v="film &amp; video/drama"/>
    <n v="0.05"/>
    <n v="83.333333333333329"/>
    <s v="film &amp; video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  <s v="USD"/>
    <n v="1413572432"/>
    <n v="1410980432"/>
    <b v="0"/>
    <n v="3"/>
    <b v="0"/>
    <s v="film &amp; video/drama"/>
    <n v="1.7E-5"/>
    <n v="5.666666666666667"/>
    <s v="film &amp; video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  <s v="GBP"/>
    <n v="1417217166"/>
    <n v="1412029566"/>
    <b v="0"/>
    <n v="0"/>
    <b v="0"/>
    <s v="film &amp; video/drama"/>
    <n v="0"/>
    <e v="#DIV/0!"/>
    <s v="film &amp; video"/>
    <s v="drama"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  <s v="GBP"/>
    <n v="1457308531"/>
    <n v="1452124531"/>
    <b v="0"/>
    <n v="3"/>
    <b v="0"/>
    <s v="film &amp; video/drama"/>
    <n v="1.1999999999999999E-3"/>
    <n v="1"/>
    <s v="film &amp; video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  <s v="USD"/>
    <n v="1436544332"/>
    <n v="1431360332"/>
    <b v="0"/>
    <n v="0"/>
    <b v="0"/>
    <s v="film &amp; video/drama"/>
    <n v="0"/>
    <e v="#DIV/0!"/>
    <s v="film &amp; video"/>
    <s v="drama"/>
  </r>
  <r>
    <n v="196"/>
    <s v="Thunder Under Control"/>
    <s v="A moving short film about a retired female boxer who develops a relationship with a young journalist who idolises her"/>
    <n v="3500"/>
    <n v="1465"/>
    <s v="failed"/>
    <s v="GB"/>
    <s v="GBP"/>
    <n v="1444510800"/>
    <n v="1442062898"/>
    <b v="0"/>
    <n v="19"/>
    <b v="0"/>
    <s v="film &amp; video/drama"/>
    <n v="0.41857142857142859"/>
    <n v="77.10526315789474"/>
    <s v="film &amp; video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  <s v="GBP"/>
    <n v="1487365200"/>
    <n v="1483734100"/>
    <b v="0"/>
    <n v="8"/>
    <b v="0"/>
    <s v="film &amp; video/drama"/>
    <n v="0.1048"/>
    <n v="32.75"/>
    <s v="film &amp; video"/>
    <s v="drama"/>
  </r>
  <r>
    <n v="198"/>
    <s v="Nine Lives"/>
    <s v="Nine Lives is a story of one woman's survival of EIGHT near deaths and her love for one man as an influence to fight for the NINTH."/>
    <n v="25000"/>
    <n v="279"/>
    <s v="failed"/>
    <s v="US"/>
    <s v="USD"/>
    <n v="1412500322"/>
    <n v="1409908322"/>
    <b v="0"/>
    <n v="6"/>
    <b v="0"/>
    <s v="film &amp; video/drama"/>
    <n v="1.116E-2"/>
    <n v="46.5"/>
    <s v="film &amp; video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  <s v="USD"/>
    <n v="1472698702"/>
    <n v="1470106702"/>
    <b v="0"/>
    <n v="0"/>
    <b v="0"/>
    <s v="film &amp; video/drama"/>
    <n v="0"/>
    <e v="#DIV/0!"/>
    <s v="film &amp; video"/>
    <s v="drama"/>
  </r>
  <r>
    <n v="200"/>
    <s v="The Crossing Shore"/>
    <s v="A film dedicated to an AAF Pilot's struggle to survive behind enemy lines during WWII."/>
    <n v="6000"/>
    <n v="1571.55"/>
    <s v="failed"/>
    <s v="US"/>
    <s v="USD"/>
    <n v="1410746403"/>
    <n v="1408154403"/>
    <b v="0"/>
    <n v="18"/>
    <b v="0"/>
    <s v="film &amp; video/drama"/>
    <n v="0.26192500000000002"/>
    <n v="87.308333333333337"/>
    <s v="film &amp; video"/>
    <s v="drama"/>
  </r>
  <r>
    <n v="201"/>
    <s v="Life of Change"/>
    <s v="Everyone has a choice. Can two college students get past their differences to save the life of a man whom they've never met before?"/>
    <n v="650"/>
    <n v="380"/>
    <s v="failed"/>
    <s v="US"/>
    <s v="USD"/>
    <n v="1423424329"/>
    <n v="1421696329"/>
    <b v="0"/>
    <n v="7"/>
    <b v="0"/>
    <s v="film &amp; video/drama"/>
    <n v="0.58461538461538465"/>
    <n v="54.285714285714285"/>
    <s v="film &amp; video"/>
    <s v="drama"/>
  </r>
  <r>
    <n v="202"/>
    <s v="Modern Gangsters"/>
    <s v="new web series created by jonney terry"/>
    <n v="6000"/>
    <n v="0"/>
    <s v="failed"/>
    <s v="US"/>
    <s v="USD"/>
    <n v="1444337940"/>
    <n v="1441750564"/>
    <b v="0"/>
    <n v="0"/>
    <b v="0"/>
    <s v="film &amp; video/drama"/>
    <n v="0"/>
    <e v="#DIV/0!"/>
    <s v="film &amp; video"/>
    <s v="drama"/>
  </r>
  <r>
    <n v="203"/>
    <s v="TheM"/>
    <s v="We are aiming to make a Web Series based on Youth Culture and the misrepresentation of socially stereotyped people."/>
    <n v="2500"/>
    <n v="746"/>
    <s v="failed"/>
    <s v="GB"/>
    <s v="GBP"/>
    <n v="1422562864"/>
    <n v="1417378864"/>
    <b v="0"/>
    <n v="8"/>
    <b v="0"/>
    <s v="film &amp; video/drama"/>
    <n v="0.2984"/>
    <n v="93.25"/>
    <s v="film &amp; video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  <s v="AUD"/>
    <n v="1470319203"/>
    <n v="1467727203"/>
    <b v="0"/>
    <n v="1293"/>
    <b v="0"/>
    <s v="film &amp; video/drama"/>
    <n v="0.50721666666666665"/>
    <n v="117.68368136117556"/>
    <s v="film &amp; video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  <s v="USD"/>
    <n v="1444144222"/>
    <n v="1441120222"/>
    <b v="0"/>
    <n v="17"/>
    <b v="0"/>
    <s v="film &amp; video/drama"/>
    <n v="0.16250000000000001"/>
    <n v="76.470588235294116"/>
    <s v="film &amp; video"/>
    <s v="drama"/>
  </r>
  <r>
    <n v="206"/>
    <s v="Blood Bond Movie Development"/>
    <s v="A love story featuring adoption,struggle,dysfunction,grace, healing, and restoration."/>
    <n v="12700"/>
    <n v="0"/>
    <s v="failed"/>
    <s v="US"/>
    <s v="USD"/>
    <n v="1470441983"/>
    <n v="1468627583"/>
    <b v="0"/>
    <n v="0"/>
    <b v="0"/>
    <s v="film &amp; video/drama"/>
    <n v="0"/>
    <e v="#DIV/0!"/>
    <s v="film &amp; video"/>
    <s v="drama"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  <s v="CAD"/>
    <n v="1420346638"/>
    <n v="1417754638"/>
    <b v="0"/>
    <n v="13"/>
    <b v="0"/>
    <s v="film &amp; video/drama"/>
    <n v="0.15214285714285714"/>
    <n v="163.84615384615384"/>
    <s v="film &amp; video"/>
    <s v="drama"/>
  </r>
  <r>
    <n v="208"/>
    <s v="OLIVIA"/>
    <s v="A young woman's journey from Africa to Australia where she finds heaven on earth, love and tragedy. Within her tragedy she saves lives."/>
    <n v="50000"/>
    <n v="0"/>
    <s v="failed"/>
    <s v="AU"/>
    <s v="AUD"/>
    <n v="1418719967"/>
    <n v="1416127967"/>
    <b v="0"/>
    <n v="0"/>
    <b v="0"/>
    <s v="film &amp; video/drama"/>
    <n v="0"/>
    <e v="#DIV/0!"/>
    <s v="film &amp; video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  <s v="USD"/>
    <n v="1436566135"/>
    <n v="1433974135"/>
    <b v="0"/>
    <n v="0"/>
    <b v="0"/>
    <s v="film &amp; video/drama"/>
    <n v="0"/>
    <e v="#DIV/0!"/>
    <s v="film &amp; video"/>
    <s v="drama"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  <s v="USD"/>
    <n v="1443675600"/>
    <n v="1441157592"/>
    <b v="0"/>
    <n v="33"/>
    <b v="0"/>
    <s v="film &amp; video/drama"/>
    <n v="0.2525"/>
    <n v="91.818181818181813"/>
    <s v="film &amp; video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  <s v="USD"/>
    <n v="1442634617"/>
    <n v="1440042617"/>
    <b v="0"/>
    <n v="12"/>
    <b v="0"/>
    <s v="film &amp; video/drama"/>
    <n v="0.44600000000000001"/>
    <n v="185.83333333333334"/>
    <s v="film &amp; video"/>
    <s v="drama"/>
  </r>
  <r>
    <n v="212"/>
    <s v="The Ecstasy of Vengeance - Feature Length Film"/>
    <s v="This film is a fictional crime drama following the events of a heist that ended in bloodshed."/>
    <n v="6300"/>
    <n v="1"/>
    <s v="failed"/>
    <s v="US"/>
    <s v="USD"/>
    <n v="1460837320"/>
    <n v="1455656920"/>
    <b v="0"/>
    <n v="1"/>
    <b v="0"/>
    <s v="film &amp; video/drama"/>
    <n v="1.5873015873015873E-4"/>
    <n v="1"/>
    <s v="film &amp; video"/>
    <s v="drama"/>
  </r>
  <r>
    <n v="213"/>
    <s v="Hart Blvd. A feature film by Andrew Greve"/>
    <s v="A family dramedy about a grandfather  and grandson who are both on their path to redemption."/>
    <n v="50000"/>
    <n v="20"/>
    <s v="failed"/>
    <s v="US"/>
    <s v="USD"/>
    <n v="1439734001"/>
    <n v="1437142547"/>
    <b v="0"/>
    <n v="1"/>
    <b v="0"/>
    <s v="film &amp; video/drama"/>
    <n v="4.0000000000000002E-4"/>
    <n v="20"/>
    <s v="film &amp; video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  <s v="USD"/>
    <n v="1425655349"/>
    <n v="1420471349"/>
    <b v="0"/>
    <n v="1"/>
    <b v="0"/>
    <s v="film &amp; video/drama"/>
    <n v="8.0000000000000007E-5"/>
    <n v="1"/>
    <s v="film &amp; video"/>
    <s v="drama"/>
  </r>
  <r>
    <n v="215"/>
    <s v="Invisible Scars"/>
    <s v="A short drama based on a true events. Story of a British Soldier who comes back home suffering from Post Traumatic Stress Disorder."/>
    <n v="4400"/>
    <n v="10"/>
    <s v="failed"/>
    <s v="GB"/>
    <s v="GBP"/>
    <n v="1455753540"/>
    <n v="1452058282"/>
    <b v="0"/>
    <n v="1"/>
    <b v="0"/>
    <s v="film &amp; video/drama"/>
    <n v="2.2727272727272726E-3"/>
    <n v="10"/>
    <s v="film &amp; video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  <s v="USD"/>
    <n v="1429740037"/>
    <n v="1425423637"/>
    <b v="0"/>
    <n v="84"/>
    <b v="0"/>
    <s v="film &amp; video/drama"/>
    <n v="0.55698440000000005"/>
    <n v="331.53833333333336"/>
    <s v="film &amp; video"/>
    <s v="drama"/>
  </r>
  <r>
    <n v="217"/>
    <s v="Bitch"/>
    <s v="A roadmovie by paw"/>
    <n v="100000"/>
    <n v="11943"/>
    <s v="failed"/>
    <s v="SE"/>
    <s v="SEK"/>
    <n v="1419780149"/>
    <n v="1417101749"/>
    <b v="0"/>
    <n v="38"/>
    <b v="0"/>
    <s v="film &amp; video/drama"/>
    <n v="0.11942999999999999"/>
    <n v="314.28947368421052"/>
    <s v="film &amp; video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  <s v="USD"/>
    <n v="1431702289"/>
    <n v="1426518289"/>
    <b v="0"/>
    <n v="1"/>
    <b v="0"/>
    <s v="film &amp; video/drama"/>
    <n v="0.02"/>
    <n v="100"/>
    <s v="film &amp; video"/>
    <s v="drama"/>
  </r>
  <r>
    <n v="219"/>
    <s v="True Colors"/>
    <s v="An hour-long pilot about a group of suburban LGBT teens coming of age in the early 90's."/>
    <n v="50000"/>
    <n v="8815"/>
    <s v="failed"/>
    <s v="US"/>
    <s v="USD"/>
    <n v="1459493940"/>
    <n v="1456732225"/>
    <b v="0"/>
    <n v="76"/>
    <b v="0"/>
    <s v="film &amp; video/drama"/>
    <n v="0.17630000000000001"/>
    <n v="115.98684210526316"/>
    <s v="film &amp; video"/>
    <s v="drama"/>
  </r>
  <r>
    <n v="220"/>
    <s v="LA VIE"/>
    <s v="A Freelancer abandons everything to chase after his dream of being &quot;great&quot; escape to Bangkok and return to his home-world."/>
    <n v="50000"/>
    <n v="360"/>
    <s v="failed"/>
    <s v="US"/>
    <s v="USD"/>
    <n v="1440101160"/>
    <n v="1436542030"/>
    <b v="0"/>
    <n v="3"/>
    <b v="0"/>
    <s v="film &amp; video/drama"/>
    <n v="7.1999999999999998E-3"/>
    <n v="120"/>
    <s v="film &amp; video"/>
    <s v="drama"/>
  </r>
  <r>
    <n v="221"/>
    <s v="Archetypes"/>
    <s v="Film about Schizophrenia with Surreal Twists!"/>
    <n v="50000"/>
    <n v="0"/>
    <s v="failed"/>
    <s v="US"/>
    <s v="USD"/>
    <n v="1427569564"/>
    <n v="1422389164"/>
    <b v="0"/>
    <n v="0"/>
    <b v="0"/>
    <s v="film &amp; video/drama"/>
    <n v="0"/>
    <e v="#DIV/0!"/>
    <s v="film &amp; video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  <s v="USD"/>
    <n v="1427423940"/>
    <n v="1422383318"/>
    <b v="0"/>
    <n v="2"/>
    <b v="0"/>
    <s v="film &amp; video/drama"/>
    <n v="0.13"/>
    <n v="65"/>
    <s v="film &amp; video"/>
    <s v="drama"/>
  </r>
  <r>
    <n v="223"/>
    <s v="The Pass"/>
    <s v="An old man, a U.S Marine Corps veteran remembers his combat experience in the battle of Toktong Pass 1950, during the Korean War."/>
    <n v="1500000"/>
    <n v="0"/>
    <s v="failed"/>
    <s v="US"/>
    <s v="USD"/>
    <n v="1463879100"/>
    <n v="1461287350"/>
    <b v="0"/>
    <n v="0"/>
    <b v="0"/>
    <s v="film &amp; video/drama"/>
    <n v="0"/>
    <e v="#DIV/0!"/>
    <s v="film &amp; video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  <s v="AUD"/>
    <n v="1436506726"/>
    <n v="1431322726"/>
    <b v="0"/>
    <n v="0"/>
    <b v="0"/>
    <s v="film &amp; video/drama"/>
    <n v="0"/>
    <e v="#DIV/0!"/>
    <s v="film &amp; video"/>
    <s v="drama"/>
  </r>
  <r>
    <n v="225"/>
    <s v="Backpage Shawty"/>
    <s v="I'm creating a &quot;Lifetime&quot; type drama film about a girl who uses backpage for money, but trying to turn her life around."/>
    <n v="200"/>
    <n v="0"/>
    <s v="failed"/>
    <s v="US"/>
    <s v="USD"/>
    <n v="1460153054"/>
    <n v="1457564654"/>
    <b v="0"/>
    <n v="0"/>
    <b v="0"/>
    <s v="film &amp; video/drama"/>
    <n v="0"/>
    <e v="#DIV/0!"/>
    <s v="film &amp; video"/>
    <s v="drama"/>
  </r>
  <r>
    <n v="226"/>
    <s v="MAGGIE Film"/>
    <s v="A TRUE STORY OF DOMESTIC VILOLENCE THAT SEEKS TO OFFER THE VIEWER OUTLEST OF SUPPORT."/>
    <n v="29000"/>
    <n v="250"/>
    <s v="failed"/>
    <s v="GB"/>
    <s v="GBP"/>
    <n v="1433064540"/>
    <n v="1428854344"/>
    <b v="0"/>
    <n v="2"/>
    <b v="0"/>
    <s v="film &amp; video/drama"/>
    <n v="8.6206896551724137E-3"/>
    <n v="125"/>
    <s v="film &amp; video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  <s v="USD"/>
    <n v="1436477241"/>
    <n v="1433885241"/>
    <b v="0"/>
    <n v="0"/>
    <b v="0"/>
    <s v="film &amp; video/drama"/>
    <n v="0"/>
    <e v="#DIV/0!"/>
    <s v="film &amp; video"/>
    <s v="drama"/>
  </r>
  <r>
    <n v="228"/>
    <s v="Facets of a Geek life"/>
    <s v="I am making a film from one one of my books called facets of a Geek life."/>
    <n v="8000"/>
    <n v="0"/>
    <s v="failed"/>
    <s v="GB"/>
    <s v="GBP"/>
    <n v="1433176105"/>
    <n v="1427992105"/>
    <b v="0"/>
    <n v="0"/>
    <b v="0"/>
    <s v="film &amp; video/drama"/>
    <n v="0"/>
    <e v="#DIV/0!"/>
    <s v="film &amp; video"/>
    <s v="drama"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  <s v="EUR"/>
    <n v="1455402297"/>
    <n v="1452810297"/>
    <b v="0"/>
    <n v="0"/>
    <b v="0"/>
    <s v="film &amp; video/drama"/>
    <n v="0"/>
    <e v="#DIV/0!"/>
    <s v="film &amp; video"/>
    <s v="drama"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  <s v="USD"/>
    <n v="1433443151"/>
    <n v="1430851151"/>
    <b v="0"/>
    <n v="2"/>
    <b v="0"/>
    <s v="film &amp; video/drama"/>
    <n v="4.0000000000000001E-3"/>
    <n v="30"/>
    <s v="film &amp; video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  <s v="USD"/>
    <n v="1451775651"/>
    <n v="1449183651"/>
    <b v="0"/>
    <n v="0"/>
    <b v="0"/>
    <s v="film &amp; video/drama"/>
    <n v="0"/>
    <e v="#DIV/0!"/>
    <s v="film &amp; video"/>
    <s v="drama"/>
  </r>
  <r>
    <n v="232"/>
    <s v="#noblurredlines"/>
    <s v="A high-impact, high-quality resource to address, for young people and youth-related professionals, the issue of sexual consent."/>
    <n v="4000"/>
    <n v="110"/>
    <s v="failed"/>
    <s v="GB"/>
    <s v="GBP"/>
    <n v="1425066546"/>
    <n v="1422474546"/>
    <b v="0"/>
    <n v="7"/>
    <b v="0"/>
    <s v="film &amp; video/drama"/>
    <n v="2.75E-2"/>
    <n v="15.714285714285714"/>
    <s v="film &amp; video"/>
    <s v="drama"/>
  </r>
  <r>
    <n v="233"/>
    <s v="Area 4 - The Film"/>
    <s v="â€œArea 4â€ revolves around Frank Hammond, a counselor at a high school, who discovers the scandals that took place."/>
    <n v="350000"/>
    <n v="0"/>
    <s v="failed"/>
    <s v="US"/>
    <s v="USD"/>
    <n v="1475185972"/>
    <n v="1472593972"/>
    <b v="0"/>
    <n v="0"/>
    <b v="0"/>
    <s v="film &amp; video/drama"/>
    <n v="0"/>
    <e v="#DIV/0!"/>
    <s v="film &amp; video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  <s v="USD"/>
    <n v="1434847859"/>
    <n v="1431391859"/>
    <b v="0"/>
    <n v="5"/>
    <b v="0"/>
    <s v="film &amp; video/drama"/>
    <n v="0.40100000000000002"/>
    <n v="80.2"/>
    <s v="film &amp; video"/>
    <s v="drama"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  <s v="USD"/>
    <n v="1436478497"/>
    <n v="1433886497"/>
    <b v="0"/>
    <n v="0"/>
    <b v="0"/>
    <s v="film &amp; video/drama"/>
    <n v="0"/>
    <e v="#DIV/0!"/>
    <s v="film &amp; video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  <s v="USD"/>
    <n v="1451952000"/>
    <n v="1447380099"/>
    <b v="0"/>
    <n v="0"/>
    <b v="0"/>
    <s v="film &amp; video/drama"/>
    <n v="0"/>
    <e v="#DIV/0!"/>
    <s v="film &amp; video"/>
    <s v="drama"/>
  </r>
  <r>
    <n v="237"/>
    <s v="Making The Choice"/>
    <s v="Making The Choice is a christian short film series."/>
    <n v="15000"/>
    <n v="50"/>
    <s v="failed"/>
    <s v="US"/>
    <s v="USD"/>
    <n v="1457445069"/>
    <n v="1452261069"/>
    <b v="0"/>
    <n v="1"/>
    <b v="0"/>
    <s v="film &amp; video/drama"/>
    <n v="3.3333333333333335E-3"/>
    <n v="50"/>
    <s v="film &amp; video"/>
    <s v="drama"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  <s v="USD"/>
    <n v="1483088400"/>
    <n v="1481324760"/>
    <b v="0"/>
    <n v="0"/>
    <b v="0"/>
    <s v="film &amp; video/drama"/>
    <n v="0"/>
    <e v="#DIV/0!"/>
    <s v="film &amp; video"/>
    <s v="drama"/>
  </r>
  <r>
    <n v="239"/>
    <s v="Filthy - Short Film"/>
    <s v="Lovers Clint and Eli convey their conflicting perspectives of guilt and remorse while in the desolate Australian bush."/>
    <n v="1000"/>
    <n v="250"/>
    <s v="failed"/>
    <s v="AU"/>
    <s v="AUD"/>
    <n v="1446984000"/>
    <n v="1445308730"/>
    <b v="0"/>
    <n v="5"/>
    <b v="0"/>
    <s v="film &amp; video/drama"/>
    <n v="0.25"/>
    <n v="50"/>
    <s v="film &amp; video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  <s v="USD"/>
    <n v="1367773211"/>
    <n v="1363885211"/>
    <b v="1"/>
    <n v="137"/>
    <b v="1"/>
    <s v="film &amp; video/documentary"/>
    <n v="1.0763413333333334"/>
    <n v="117.84759124087591"/>
    <s v="film &amp; video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  <s v="USD"/>
    <n v="1419180304"/>
    <n v="1415292304"/>
    <b v="1"/>
    <n v="376"/>
    <b v="1"/>
    <s v="film &amp; video/documentary"/>
    <n v="1.1263736263736264"/>
    <n v="109.04255319148936"/>
    <s v="film &amp; video"/>
    <s v="documentary"/>
  </r>
  <r>
    <n v="242"/>
    <s v="Hardwater"/>
    <s v="An unprecedented feature-length documentary film about Maine's tribal, oft-misunderstood ice fishing sub-culture."/>
    <n v="13000"/>
    <n v="14750"/>
    <s v="successful"/>
    <s v="US"/>
    <s v="USD"/>
    <n v="1324381790"/>
    <n v="1321357790"/>
    <b v="1"/>
    <n v="202"/>
    <b v="1"/>
    <s v="film &amp; video/documentary"/>
    <n v="1.1346153846153846"/>
    <n v="73.019801980198025"/>
    <s v="film &amp; video"/>
    <s v="documentary"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  <s v="USD"/>
    <n v="1393031304"/>
    <n v="1390439304"/>
    <b v="1"/>
    <n v="328"/>
    <b v="1"/>
    <s v="film &amp; video/documentary"/>
    <n v="1.0259199999999999"/>
    <n v="78.195121951219505"/>
    <s v="film &amp; video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  <s v="USD"/>
    <n v="1268723160"/>
    <n v="1265269559"/>
    <b v="1"/>
    <n v="84"/>
    <b v="1"/>
    <s v="film &amp; video/documentary"/>
    <n v="1.1375714285714287"/>
    <n v="47.398809523809526"/>
    <s v="film &amp; video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  <s v="USD"/>
    <n v="1345079785"/>
    <n v="1342487785"/>
    <b v="1"/>
    <n v="96"/>
    <b v="1"/>
    <s v="film &amp; video/documentary"/>
    <n v="1.0371999999999999"/>
    <n v="54.020833333333336"/>
    <s v="film &amp; video"/>
    <s v="documentary"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  <s v="USD"/>
    <n v="1292665405"/>
    <n v="1288341805"/>
    <b v="1"/>
    <n v="223"/>
    <b v="1"/>
    <s v="film &amp; video/documentary"/>
    <n v="3.0546000000000002"/>
    <n v="68.488789237668158"/>
    <s v="film &amp; video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  <s v="USD"/>
    <n v="1287200340"/>
    <n v="1284042614"/>
    <b v="1"/>
    <n v="62"/>
    <b v="1"/>
    <s v="film &amp; video/documentary"/>
    <n v="1.341"/>
    <n v="108.14516129032258"/>
    <s v="film &amp; video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  <s v="USD"/>
    <n v="1325961309"/>
    <n v="1322073309"/>
    <b v="1"/>
    <n v="146"/>
    <b v="1"/>
    <s v="film &amp; video/documentary"/>
    <n v="1.0133294117647058"/>
    <n v="589.95205479452056"/>
    <s v="film &amp; video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  <s v="USD"/>
    <n v="1282498800"/>
    <n v="1275603020"/>
    <b v="1"/>
    <n v="235"/>
    <b v="1"/>
    <s v="film &amp; video/documentary"/>
    <n v="1.1292"/>
    <n v="48.051063829787232"/>
    <s v="film &amp; video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  <s v="USD"/>
    <n v="1370525691"/>
    <n v="1367933691"/>
    <b v="1"/>
    <n v="437"/>
    <b v="1"/>
    <s v="film &amp; video/documentary"/>
    <n v="1.0558333333333334"/>
    <n v="72.482837528604122"/>
    <s v="film &amp; video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  <s v="USD"/>
    <n v="1337194800"/>
    <n v="1334429646"/>
    <b v="1"/>
    <n v="77"/>
    <b v="1"/>
    <s v="film &amp; video/documentary"/>
    <n v="1.2557142857142858"/>
    <n v="57.077922077922075"/>
    <s v="film &amp; video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  <s v="USD"/>
    <n v="1275364740"/>
    <n v="1269878058"/>
    <b v="1"/>
    <n v="108"/>
    <b v="1"/>
    <s v="film &amp; video/documentary"/>
    <n v="1.8455999999999999"/>
    <n v="85.444444444444443"/>
    <s v="film &amp; video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  <s v="USD"/>
    <n v="1329320235"/>
    <n v="1326728235"/>
    <b v="1"/>
    <n v="7"/>
    <b v="1"/>
    <s v="film &amp; video/documentary"/>
    <n v="1.0073333333333334"/>
    <n v="215.85714285714286"/>
    <s v="film &amp; video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  <s v="USD"/>
    <n v="1445047200"/>
    <n v="1442443910"/>
    <b v="1"/>
    <n v="314"/>
    <b v="1"/>
    <s v="film &amp; video/documentary"/>
    <n v="1.1694724999999999"/>
    <n v="89.38643312101911"/>
    <s v="film &amp; video"/>
    <s v="documentary"/>
  </r>
  <r>
    <n v="255"/>
    <s v="xoxosms: a documentary about love in the 21st century"/>
    <s v="xoxosms is a documentary about first love, long distance and Skype."/>
    <n v="8000"/>
    <n v="8538.66"/>
    <s v="successful"/>
    <s v="US"/>
    <s v="USD"/>
    <n v="1300275482"/>
    <n v="1297687082"/>
    <b v="1"/>
    <n v="188"/>
    <b v="1"/>
    <s v="film &amp; video/documentary"/>
    <n v="1.0673325"/>
    <n v="45.418404255319146"/>
    <s v="film &amp; video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  <s v="USD"/>
    <n v="1363458467"/>
    <n v="1360866467"/>
    <b v="1"/>
    <n v="275"/>
    <b v="1"/>
    <s v="film &amp; video/documentary"/>
    <n v="1.391"/>
    <n v="65.756363636363631"/>
    <s v="film &amp; video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  <s v="USD"/>
    <n v="1463670162"/>
    <n v="1461078162"/>
    <b v="1"/>
    <n v="560"/>
    <b v="1"/>
    <s v="film &amp; video/documentary"/>
    <n v="1.0672648571428571"/>
    <n v="66.70405357142856"/>
    <s v="film &amp; video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  <s v="USD"/>
    <n v="1308359666"/>
    <n v="1305767666"/>
    <b v="1"/>
    <n v="688"/>
    <b v="1"/>
    <s v="film &amp; video/documentary"/>
    <n v="1.9114"/>
    <n v="83.345930232558146"/>
    <s v="film &amp; video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  <s v="USD"/>
    <n v="1428514969"/>
    <n v="1425922969"/>
    <b v="1"/>
    <n v="942"/>
    <b v="1"/>
    <s v="film &amp; video/documentary"/>
    <n v="1.3193789333333332"/>
    <n v="105.04609341825902"/>
    <s v="film &amp; video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  <s v="USD"/>
    <n v="1279360740"/>
    <n v="1275415679"/>
    <b v="1"/>
    <n v="88"/>
    <b v="1"/>
    <s v="film &amp; video/documentary"/>
    <n v="1.0640000000000001"/>
    <n v="120.90909090909091"/>
    <s v="film &amp; video"/>
    <s v="documentary"/>
  </r>
  <r>
    <n v="261"/>
    <s v="Empires: The Film"/>
    <s v="Empires explores the impact of networks on histories and philosophies of political thought."/>
    <n v="20000"/>
    <n v="21480"/>
    <s v="successful"/>
    <s v="US"/>
    <s v="USD"/>
    <n v="1339080900"/>
    <n v="1334783704"/>
    <b v="1"/>
    <n v="220"/>
    <b v="1"/>
    <s v="film &amp; video/documentary"/>
    <n v="1.0740000000000001"/>
    <n v="97.63636363636364"/>
    <s v="film &amp; video"/>
    <s v="documentary"/>
  </r>
  <r>
    <n v="262"/>
    <s v="The Last Cosmonaut"/>
    <s v="He can never die. He will live forever. He is the last cosmonaut, and this is his story."/>
    <n v="2500"/>
    <n v="6000"/>
    <s v="successful"/>
    <s v="US"/>
    <s v="USD"/>
    <n v="1298699828"/>
    <n v="1294811828"/>
    <b v="1"/>
    <n v="145"/>
    <b v="1"/>
    <s v="film &amp; video/documentary"/>
    <n v="2.4"/>
    <n v="41.379310344827587"/>
    <s v="film &amp; video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  <s v="USD"/>
    <n v="1348786494"/>
    <n v="1346194494"/>
    <b v="1"/>
    <n v="963"/>
    <b v="1"/>
    <s v="film &amp; video/documentary"/>
    <n v="1.1808107999999999"/>
    <n v="30.654485981308412"/>
    <s v="film &amp; video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  <s v="USD"/>
    <n v="1336747995"/>
    <n v="1334155995"/>
    <b v="1"/>
    <n v="91"/>
    <b v="1"/>
    <s v="film &amp; video/documentary"/>
    <n v="1.1819999999999999"/>
    <n v="64.945054945054949"/>
    <s v="film &amp; video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  <s v="USD"/>
    <n v="1273522560"/>
    <n v="1269928430"/>
    <b v="1"/>
    <n v="58"/>
    <b v="1"/>
    <s v="film &amp; video/documentary"/>
    <n v="1.111"/>
    <n v="95.775862068965523"/>
    <s v="film &amp; video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  <s v="USD"/>
    <n v="1271994660"/>
    <n v="1264565507"/>
    <b v="1"/>
    <n v="36"/>
    <b v="1"/>
    <s v="film &amp; video/documentary"/>
    <n v="1.4550000000000001"/>
    <n v="40.416666666666664"/>
    <s v="film &amp; video"/>
    <s v="documentary"/>
  </r>
  <r>
    <n v="267"/>
    <s v="Uncharted Amazon"/>
    <s v="A visually stunning, feature length film chronicling life's challenges in the remote depths of the Amazon rainforest."/>
    <n v="9850"/>
    <n v="12965.44"/>
    <s v="successful"/>
    <s v="GB"/>
    <s v="GBP"/>
    <n v="1403693499"/>
    <n v="1401101499"/>
    <b v="1"/>
    <n v="165"/>
    <b v="1"/>
    <s v="film &amp; video/documentary"/>
    <n v="1.3162883248730965"/>
    <n v="78.578424242424248"/>
    <s v="film &amp; video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  <s v="USD"/>
    <n v="1320640778"/>
    <n v="1316749178"/>
    <b v="1"/>
    <n v="111"/>
    <b v="1"/>
    <s v="film &amp; video/documentary"/>
    <n v="1.1140000000000001"/>
    <n v="50.18018018018018"/>
    <s v="film &amp; video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  <s v="AUD"/>
    <n v="1487738622"/>
    <n v="1485146622"/>
    <b v="1"/>
    <n v="1596"/>
    <b v="1"/>
    <s v="film &amp; video/documentary"/>
    <n v="1.4723377"/>
    <n v="92.251735588972423"/>
    <s v="film &amp; video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  <s v="USD"/>
    <n v="1306296000"/>
    <n v="1301950070"/>
    <b v="1"/>
    <n v="61"/>
    <b v="1"/>
    <s v="film &amp; video/documentary"/>
    <n v="1.5260869565217392"/>
    <n v="57.540983606557376"/>
    <s v="film &amp; video"/>
    <s v="documentary"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  <s v="USD"/>
    <n v="1388649600"/>
    <n v="1386123861"/>
    <b v="1"/>
    <n v="287"/>
    <b v="1"/>
    <s v="film &amp; video/documentary"/>
    <n v="1.0468"/>
    <n v="109.42160278745645"/>
    <s v="film &amp; video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  <s v="USD"/>
    <n v="1272480540"/>
    <n v="1267220191"/>
    <b v="1"/>
    <n v="65"/>
    <b v="1"/>
    <s v="film &amp; video/documentary"/>
    <n v="1.7743366666666667"/>
    <n v="81.892461538461546"/>
    <s v="film &amp; video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  <s v="USD"/>
    <n v="1309694266"/>
    <n v="1307102266"/>
    <b v="1"/>
    <n v="118"/>
    <b v="1"/>
    <s v="film &amp; video/documentary"/>
    <n v="1.077758"/>
    <n v="45.667711864406776"/>
    <s v="film &amp; video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  <s v="USD"/>
    <n v="1333609140"/>
    <n v="1330638829"/>
    <b v="1"/>
    <n v="113"/>
    <b v="1"/>
    <s v="film &amp; video/documentary"/>
    <n v="1.56"/>
    <n v="55.221238938053098"/>
    <s v="film &amp; video"/>
    <s v="documentary"/>
  </r>
  <r>
    <n v="275"/>
    <s v="Finding the Funk"/>
    <s v="A journey through the origins and influence of funk music from James Brown to D'Angelo we are FINDING THE FUNK!"/>
    <n v="20000"/>
    <n v="21679"/>
    <s v="successful"/>
    <s v="US"/>
    <s v="USD"/>
    <n v="1352511966"/>
    <n v="1349916366"/>
    <b v="1"/>
    <n v="332"/>
    <b v="1"/>
    <s v="film &amp; video/documentary"/>
    <n v="1.08395"/>
    <n v="65.298192771084331"/>
    <s v="film &amp; video"/>
    <s v="documentary"/>
  </r>
  <r>
    <n v="276"/>
    <s v="Abalimi"/>
    <s v="A film about Xhosa women in townships of South Africa micro-farming to fight extreme poverty, gain health, and create food security."/>
    <n v="4000"/>
    <n v="5904"/>
    <s v="successful"/>
    <s v="US"/>
    <s v="USD"/>
    <n v="1335574674"/>
    <n v="1330394274"/>
    <b v="1"/>
    <n v="62"/>
    <b v="1"/>
    <s v="film &amp; video/documentary"/>
    <n v="1.476"/>
    <n v="95.225806451612897"/>
    <s v="film &amp; video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  <s v="USD"/>
    <n v="1432416219"/>
    <n v="1429824219"/>
    <b v="1"/>
    <n v="951"/>
    <b v="1"/>
    <s v="film &amp; video/documentary"/>
    <n v="1.1038153846153846"/>
    <n v="75.444794952681391"/>
    <s v="film &amp; video"/>
    <s v="documentary"/>
  </r>
  <r>
    <n v="278"/>
    <s v="The Babushkas of Chernobyl"/>
    <s v="An unlikely story of spirit, defiance and beauty from the most contaminated place on Earth"/>
    <n v="27000"/>
    <n v="40594"/>
    <s v="successful"/>
    <s v="US"/>
    <s v="USD"/>
    <n v="1350003539"/>
    <n v="1347411539"/>
    <b v="1"/>
    <n v="415"/>
    <b v="1"/>
    <s v="film &amp; video/documentary"/>
    <n v="1.5034814814814814"/>
    <n v="97.816867469879512"/>
    <s v="film &amp; video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  <s v="USD"/>
    <n v="1488160860"/>
    <n v="1485237096"/>
    <b v="1"/>
    <n v="305"/>
    <b v="1"/>
    <s v="film &amp; video/documentary"/>
    <n v="1.5731829411764706"/>
    <n v="87.685606557377056"/>
    <s v="film &amp; video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  <s v="USD"/>
    <n v="1401459035"/>
    <n v="1397571035"/>
    <b v="1"/>
    <n v="2139"/>
    <b v="1"/>
    <s v="film &amp; video/documentary"/>
    <n v="1.5614399999999999"/>
    <n v="54.748948106591868"/>
    <s v="film &amp; video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  <s v="USD"/>
    <n v="1249932360"/>
    <n v="1242532513"/>
    <b v="1"/>
    <n v="79"/>
    <b v="1"/>
    <s v="film &amp; video/documentary"/>
    <n v="1.2058763636363636"/>
    <n v="83.953417721518989"/>
    <s v="film &amp; video"/>
    <s v="documentary"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  <s v="USD"/>
    <n v="1266876000"/>
    <n v="1263679492"/>
    <b v="1"/>
    <n v="179"/>
    <b v="1"/>
    <s v="film &amp; video/documentary"/>
    <n v="1.0118888888888888"/>
    <n v="254.38547486033519"/>
    <s v="film &amp; video"/>
    <s v="documentary"/>
  </r>
  <r>
    <n v="283"/>
    <s v="SOLE SURVIVOR"/>
    <s v="What is the impact of survivorship on the human condition?"/>
    <n v="18000"/>
    <n v="20569.05"/>
    <s v="successful"/>
    <s v="US"/>
    <s v="USD"/>
    <n v="1306904340"/>
    <n v="1305219744"/>
    <b v="1"/>
    <n v="202"/>
    <b v="1"/>
    <s v="film &amp; video/documentary"/>
    <n v="1.142725"/>
    <n v="101.8269801980198"/>
    <s v="film &amp; video"/>
    <s v="documentary"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  <s v="USD"/>
    <n v="1327167780"/>
    <n v="1325007780"/>
    <b v="1"/>
    <n v="760"/>
    <b v="1"/>
    <s v="film &amp; video/documentary"/>
    <n v="1.0462615"/>
    <n v="55.066394736842106"/>
    <s v="film &amp; video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  <s v="USD"/>
    <n v="1379614128"/>
    <n v="1377022128"/>
    <b v="1"/>
    <n v="563"/>
    <b v="1"/>
    <s v="film &amp; video/documentary"/>
    <n v="2.2882507142857142"/>
    <n v="56.901438721136763"/>
    <s v="film &amp; video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  <s v="USD"/>
    <n v="1364236524"/>
    <n v="1360352124"/>
    <b v="1"/>
    <n v="135"/>
    <b v="1"/>
    <s v="film &amp; video/documentary"/>
    <n v="1.0915333333333332"/>
    <n v="121.28148148148148"/>
    <s v="film &amp; video"/>
    <s v="documentary"/>
  </r>
  <r>
    <n v="287"/>
    <s v="In Country: A Documentary Film (POSTPRODUCTION)"/>
    <s v="War is hell. Why would anyone want to spend their weekends there?"/>
    <n v="15000"/>
    <n v="26445"/>
    <s v="successful"/>
    <s v="US"/>
    <s v="USD"/>
    <n v="1351828800"/>
    <n v="1349160018"/>
    <b v="1"/>
    <n v="290"/>
    <b v="1"/>
    <s v="film &amp; video/documentary"/>
    <n v="1.7629999999999999"/>
    <n v="91.189655172413794"/>
    <s v="film &amp; video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  <s v="USD"/>
    <n v="1340683393"/>
    <n v="1337659393"/>
    <b v="1"/>
    <n v="447"/>
    <b v="1"/>
    <s v="film &amp; video/documentary"/>
    <n v="1.0321061999999999"/>
    <n v="115.44812080536913"/>
    <s v="film &amp; video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  <s v="GBP"/>
    <n v="1383389834"/>
    <n v="1380797834"/>
    <b v="1"/>
    <n v="232"/>
    <b v="1"/>
    <s v="film &amp; video/documentary"/>
    <n v="1.0482"/>
    <n v="67.771551724137936"/>
    <s v="film &amp; video"/>
    <s v="documentary"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  <s v="USD"/>
    <n v="1296633540"/>
    <n v="1292316697"/>
    <b v="1"/>
    <n v="168"/>
    <b v="1"/>
    <s v="film &amp; video/documentary"/>
    <n v="1.0668444444444445"/>
    <n v="28.576190476190476"/>
    <s v="film &amp; video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  <s v="USD"/>
    <n v="1367366460"/>
    <n v="1365791246"/>
    <b v="1"/>
    <n v="128"/>
    <b v="1"/>
    <s v="film &amp; video/documentary"/>
    <n v="1.2001999999999999"/>
    <n v="46.8828125"/>
    <s v="film &amp; video"/>
    <s v="documentary"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  <s v="USD"/>
    <n v="1319860740"/>
    <n v="1317064599"/>
    <b v="1"/>
    <n v="493"/>
    <b v="1"/>
    <s v="film &amp; video/documentary"/>
    <n v="1.0150693333333334"/>
    <n v="154.42231237322514"/>
    <s v="film &amp; video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  <s v="USD"/>
    <n v="1398009714"/>
    <n v="1395417714"/>
    <b v="1"/>
    <n v="131"/>
    <b v="1"/>
    <s v="film &amp; video/documentary"/>
    <n v="1.0138461538461538"/>
    <n v="201.22137404580153"/>
    <s v="film &amp; video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  <s v="USD"/>
    <n v="1279555200"/>
    <n v="1276480894"/>
    <b v="1"/>
    <n v="50"/>
    <b v="1"/>
    <s v="film &amp; video/documentary"/>
    <n v="1"/>
    <n v="100"/>
    <s v="film &amp; video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  <s v="USD"/>
    <n v="1383264000"/>
    <n v="1378080409"/>
    <b v="1"/>
    <n v="665"/>
    <b v="1"/>
    <s v="film &amp; video/documentary"/>
    <n v="1.3310911999999999"/>
    <n v="100.08204511278196"/>
    <s v="film &amp; video"/>
    <s v="documentary"/>
  </r>
  <r>
    <n v="296"/>
    <s v="Bel Borba Is Here!"/>
    <s v="Bel Borba is Here is a feature film about the most inspiring Brazilian artist you've never heard of... until now."/>
    <n v="25000"/>
    <n v="29681.55"/>
    <s v="successful"/>
    <s v="US"/>
    <s v="USD"/>
    <n v="1347017083"/>
    <n v="1344857083"/>
    <b v="1"/>
    <n v="129"/>
    <b v="1"/>
    <s v="film &amp; video/documentary"/>
    <n v="1.187262"/>
    <n v="230.08953488372092"/>
    <s v="film &amp; video"/>
    <s v="documentary"/>
  </r>
  <r>
    <n v="297"/>
    <s v="Who Owns Yoga?"/>
    <s v="Who Owns Yoga? is a feature length documentary film that explores the changing nature of yoga in the modern world."/>
    <n v="20000"/>
    <n v="20128"/>
    <s v="successful"/>
    <s v="US"/>
    <s v="USD"/>
    <n v="1430452740"/>
    <n v="1427390901"/>
    <b v="1"/>
    <n v="142"/>
    <b v="1"/>
    <s v="film &amp; video/documentary"/>
    <n v="1.0064"/>
    <n v="141.74647887323943"/>
    <s v="film &amp; video"/>
    <s v="documentary"/>
  </r>
  <r>
    <n v="298"/>
    <s v="DisHonesty - A Documentary Feature Film"/>
    <s v="The truth is, we all lie - and by &quot;we,&quot; we mean everyone!"/>
    <n v="126000"/>
    <n v="137254.84"/>
    <s v="successful"/>
    <s v="US"/>
    <s v="USD"/>
    <n v="1399669200"/>
    <n v="1394536048"/>
    <b v="1"/>
    <n v="2436"/>
    <b v="1"/>
    <s v="film &amp; video/documentary"/>
    <n v="1.089324126984127"/>
    <n v="56.344351395730705"/>
    <s v="film &amp; video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  <s v="USD"/>
    <n v="1289975060"/>
    <n v="1287379460"/>
    <b v="1"/>
    <n v="244"/>
    <b v="1"/>
    <s v="film &amp; video/documentary"/>
    <n v="1.789525"/>
    <n v="73.341188524590166"/>
    <s v="film &amp; video"/>
    <s v="documentary"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  <s v="USD"/>
    <n v="1303686138"/>
    <n v="1301007738"/>
    <b v="1"/>
    <n v="298"/>
    <b v="1"/>
    <s v="film &amp; video/documentary"/>
    <n v="1.0172264"/>
    <n v="85.337785234899329"/>
    <s v="film &amp; video"/>
    <s v="documentary"/>
  </r>
  <r>
    <n v="301"/>
    <s v="WORLD FAIR"/>
    <s v="A film about personal memory, amateur cinematography, and visions of the future at the 1939 New York World's Fair."/>
    <n v="13000"/>
    <n v="15435.55"/>
    <s v="successful"/>
    <s v="US"/>
    <s v="USD"/>
    <n v="1363711335"/>
    <n v="1360258935"/>
    <b v="1"/>
    <n v="251"/>
    <b v="1"/>
    <s v="film &amp; video/documentary"/>
    <n v="1.1873499999999999"/>
    <n v="61.496215139442228"/>
    <s v="film &amp; video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  <s v="USD"/>
    <n v="1330115638"/>
    <n v="1327523638"/>
    <b v="1"/>
    <n v="108"/>
    <b v="1"/>
    <s v="film &amp; video/documentary"/>
    <n v="1.0045999999999999"/>
    <n v="93.018518518518519"/>
    <s v="film &amp; video"/>
    <s v="documentary"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  <s v="USD"/>
    <n v="1338601346"/>
    <n v="1336009346"/>
    <b v="1"/>
    <n v="82"/>
    <b v="1"/>
    <s v="film &amp; video/documentary"/>
    <n v="1.3746666666666667"/>
    <n v="50.292682926829265"/>
    <s v="film &amp; video"/>
    <s v="documentary"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  <s v="USD"/>
    <n v="1346464800"/>
    <n v="1343096197"/>
    <b v="1"/>
    <n v="74"/>
    <b v="1"/>
    <s v="film &amp; video/documentary"/>
    <n v="2.3164705882352941"/>
    <n v="106.43243243243244"/>
    <s v="film &amp; video"/>
    <s v="documentary"/>
  </r>
  <r>
    <n v="305"/>
    <s v="My Friend Mott-ly"/>
    <s v="A documentary that I am making about the difficult, but inspiring, life of a late friend of mine."/>
    <n v="7500"/>
    <n v="9775"/>
    <s v="successful"/>
    <s v="US"/>
    <s v="USD"/>
    <n v="1331392049"/>
    <n v="1328800049"/>
    <b v="1"/>
    <n v="189"/>
    <b v="1"/>
    <s v="film &amp; video/documentary"/>
    <n v="1.3033333333333332"/>
    <n v="51.719576719576722"/>
    <s v="film &amp; video"/>
    <s v="documentary"/>
  </r>
  <r>
    <n v="306"/>
    <s v="Escape/Artist: The Jason Escape Documentary"/>
    <s v="A feature-length documentary on the life of Boston escape artist Jason Escape."/>
    <n v="1000"/>
    <n v="2929"/>
    <s v="successful"/>
    <s v="US"/>
    <s v="USD"/>
    <n v="1363806333"/>
    <n v="1362081933"/>
    <b v="1"/>
    <n v="80"/>
    <b v="1"/>
    <s v="film &amp; video/documentary"/>
    <n v="2.9289999999999998"/>
    <n v="36.612499999999997"/>
    <s v="film &amp; video"/>
    <s v="documentary"/>
  </r>
  <r>
    <n v="307"/>
    <s v="Grammar Revolution"/>
    <s v="Why is grammar important?"/>
    <n v="22000"/>
    <n v="24490"/>
    <s v="successful"/>
    <s v="US"/>
    <s v="USD"/>
    <n v="1360276801"/>
    <n v="1357684801"/>
    <b v="1"/>
    <n v="576"/>
    <b v="1"/>
    <s v="film &amp; video/documentary"/>
    <n v="1.1131818181818183"/>
    <n v="42.517361111111114"/>
    <s v="film &amp; video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  <s v="USD"/>
    <n v="1299775210"/>
    <n v="1295887210"/>
    <b v="1"/>
    <n v="202"/>
    <b v="1"/>
    <s v="film &amp; video/documentary"/>
    <n v="1.0556666666666668"/>
    <n v="62.712871287128714"/>
    <s v="film &amp; video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  <s v="USD"/>
    <n v="1346695334"/>
    <n v="1344880934"/>
    <b v="1"/>
    <n v="238"/>
    <b v="1"/>
    <s v="film &amp; video/documentary"/>
    <n v="1.1894444444444445"/>
    <n v="89.957983193277315"/>
    <s v="film &amp; video"/>
    <s v="documentary"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  <s v="USD"/>
    <n v="1319076000"/>
    <n v="1317788623"/>
    <b v="1"/>
    <n v="36"/>
    <b v="1"/>
    <s v="film &amp; video/documentary"/>
    <n v="1.04129"/>
    <n v="28.924722222222222"/>
    <s v="film &amp; video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  <s v="USD"/>
    <n v="1325404740"/>
    <n v="1321852592"/>
    <b v="1"/>
    <n v="150"/>
    <b v="1"/>
    <s v="film &amp; video/documentary"/>
    <n v="1.0410165"/>
    <n v="138.8022"/>
    <s v="film &amp; video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  <s v="USD"/>
    <n v="1365973432"/>
    <n v="1363381432"/>
    <b v="1"/>
    <n v="146"/>
    <b v="1"/>
    <s v="film &amp; video/documentary"/>
    <n v="1.1187499999999999"/>
    <n v="61.301369863013697"/>
    <s v="film &amp; video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  <s v="USD"/>
    <n v="1281542340"/>
    <n v="1277702894"/>
    <b v="1"/>
    <n v="222"/>
    <b v="1"/>
    <s v="film &amp; video/documentary"/>
    <n v="1.0473529411764706"/>
    <n v="80.202702702702709"/>
    <s v="film &amp; video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  <s v="USD"/>
    <n v="1362167988"/>
    <n v="1359575988"/>
    <b v="1"/>
    <n v="120"/>
    <b v="1"/>
    <s v="film &amp; video/documentary"/>
    <n v="3.8515000000000001"/>
    <n v="32.095833333333331"/>
    <s v="film &amp; video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  <s v="USD"/>
    <n v="1345660334"/>
    <n v="1343068334"/>
    <b v="1"/>
    <n v="126"/>
    <b v="1"/>
    <s v="film &amp; video/documentary"/>
    <n v="1.01248"/>
    <n v="200.88888888888889"/>
    <s v="film &amp; video"/>
    <s v="documentary"/>
  </r>
  <r>
    <n v="316"/>
    <s v="THE SECRET TRIAL 5 - GRASSROOTS CROSS-CANADA TOUR"/>
    <s v="Award winning documentary The Secret Trial 5 needs your help for a Cross-Canada Tour!"/>
    <n v="15000"/>
    <n v="17066"/>
    <s v="successful"/>
    <s v="CA"/>
    <s v="CAD"/>
    <n v="1418273940"/>
    <n v="1415398197"/>
    <b v="1"/>
    <n v="158"/>
    <b v="1"/>
    <s v="film &amp; video/documentary"/>
    <n v="1.1377333333333333"/>
    <n v="108.01265822784811"/>
    <s v="film &amp; video"/>
    <s v="documentary"/>
  </r>
  <r>
    <n v="317"/>
    <s v="Good Men, Bad Men, and a Few Rowdy Ladies"/>
    <s v="The story of a cowboy town with a prison problem, and the colorful characters who call it home."/>
    <n v="30000"/>
    <n v="30241"/>
    <s v="successful"/>
    <s v="US"/>
    <s v="USD"/>
    <n v="1386778483"/>
    <n v="1384186483"/>
    <b v="1"/>
    <n v="316"/>
    <b v="1"/>
    <s v="film &amp; video/documentary"/>
    <n v="1.0080333333333333"/>
    <n v="95.699367088607602"/>
    <s v="film &amp; video"/>
    <s v="documentary"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  <s v="USD"/>
    <n v="1364342151"/>
    <n v="1361753751"/>
    <b v="1"/>
    <n v="284"/>
    <b v="1"/>
    <s v="film &amp; video/documentary"/>
    <n v="2.8332000000000002"/>
    <n v="49.880281690140848"/>
    <s v="film &amp; video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  <s v="USD"/>
    <n v="1265097540"/>
    <n v="1257538029"/>
    <b v="1"/>
    <n v="51"/>
    <b v="1"/>
    <s v="film &amp; video/documentary"/>
    <n v="1.1268"/>
    <n v="110.47058823529412"/>
    <s v="film &amp; video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  <s v="GBP"/>
    <n v="1450825200"/>
    <n v="1448284433"/>
    <b v="1"/>
    <n v="158"/>
    <b v="1"/>
    <s v="film &amp; video/documentary"/>
    <n v="1.0658000000000001"/>
    <n v="134.91139240506328"/>
    <s v="film &amp; video"/>
    <s v="documentary"/>
  </r>
  <r>
    <n v="321"/>
    <s v="An Impossible Project"/>
    <s v="The more digital the world, the more analog our dreams._x000a_A feature documentary shot on 35mm film."/>
    <n v="35000"/>
    <n v="35932"/>
    <s v="successful"/>
    <s v="DE"/>
    <s v="EUR"/>
    <n v="1478605386"/>
    <n v="1475577786"/>
    <b v="1"/>
    <n v="337"/>
    <b v="1"/>
    <s v="film &amp; video/documentary"/>
    <n v="1.0266285714285714"/>
    <n v="106.62314540059347"/>
    <s v="film &amp; video"/>
    <s v="documentary"/>
  </r>
  <r>
    <n v="322"/>
    <s v="Last of the Big Tuskers"/>
    <s v="A documentary film about the largest elephants on earth and what is being done to ensure their survival."/>
    <n v="25000"/>
    <n v="26978"/>
    <s v="successful"/>
    <s v="US"/>
    <s v="USD"/>
    <n v="1463146848"/>
    <n v="1460554848"/>
    <b v="1"/>
    <n v="186"/>
    <b v="1"/>
    <s v="film &amp; video/documentary"/>
    <n v="1.0791200000000001"/>
    <n v="145.04301075268816"/>
    <s v="film &amp; video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  <s v="USD"/>
    <n v="1482307140"/>
    <n v="1479886966"/>
    <b v="1"/>
    <n v="58"/>
    <b v="1"/>
    <s v="film &amp; video/documentary"/>
    <n v="1.2307407407407407"/>
    <n v="114.58620689655173"/>
    <s v="film &amp; video"/>
    <s v="documentary"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  <s v="USD"/>
    <n v="1438441308"/>
    <n v="1435590108"/>
    <b v="1"/>
    <n v="82"/>
    <b v="1"/>
    <s v="film &amp; video/documentary"/>
    <n v="1.016"/>
    <n v="105.3170731707317"/>
    <s v="film &amp; video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  <s v="USD"/>
    <n v="1482208233"/>
    <n v="1479184233"/>
    <b v="1"/>
    <n v="736"/>
    <b v="1"/>
    <s v="film &amp; video/documentary"/>
    <n v="1.04396"/>
    <n v="70.921195652173907"/>
    <s v="film &amp; video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  <s v="USD"/>
    <n v="1489532220"/>
    <n v="1486625606"/>
    <b v="1"/>
    <n v="1151"/>
    <b v="1"/>
    <s v="film &amp; video/documentary"/>
    <n v="1.1292973333333334"/>
    <n v="147.17167680278018"/>
    <s v="film &amp; video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  <s v="USD"/>
    <n v="1427011200"/>
    <n v="1424669929"/>
    <b v="1"/>
    <n v="34"/>
    <b v="1"/>
    <s v="film &amp; video/documentary"/>
    <n v="1.3640000000000001"/>
    <n v="160.47058823529412"/>
    <s v="film &amp; video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  <s v="USD"/>
    <n v="1446350400"/>
    <n v="1443739388"/>
    <b v="1"/>
    <n v="498"/>
    <b v="1"/>
    <s v="film &amp; video/documentary"/>
    <n v="1.036144"/>
    <n v="156.04578313253012"/>
    <s v="film &amp; video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  <s v="USD"/>
    <n v="1446868800"/>
    <n v="1444821127"/>
    <b v="1"/>
    <n v="167"/>
    <b v="1"/>
    <s v="film &amp; video/documentary"/>
    <n v="1.0549999999999999"/>
    <n v="63.17365269461078"/>
    <s v="film &amp; video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  <s v="USD"/>
    <n v="1368763140"/>
    <n v="1366028563"/>
    <b v="1"/>
    <n v="340"/>
    <b v="1"/>
    <s v="film &amp; video/documentary"/>
    <n v="1.0182857142857142"/>
    <n v="104.82352941176471"/>
    <s v="film &amp; video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  <s v="USD"/>
    <n v="1466171834"/>
    <n v="1463493434"/>
    <b v="1"/>
    <n v="438"/>
    <b v="1"/>
    <s v="film &amp; video/documentary"/>
    <n v="1.0660499999999999"/>
    <n v="97.356164383561648"/>
    <s v="film &amp; video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  <s v="USD"/>
    <n v="1446019200"/>
    <n v="1442420377"/>
    <b v="1"/>
    <n v="555"/>
    <b v="1"/>
    <s v="film &amp; video/documentary"/>
    <n v="1.13015"/>
    <n v="203.63063063063063"/>
    <s v="film &amp; video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  <s v="USD"/>
    <n v="1460038591"/>
    <n v="1457450191"/>
    <b v="1"/>
    <n v="266"/>
    <b v="1"/>
    <s v="film &amp; video/documentary"/>
    <n v="1.252275"/>
    <n v="188.31203007518798"/>
    <s v="film &amp; video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  <s v="USD"/>
    <n v="1431716400"/>
    <n v="1428423757"/>
    <b v="1"/>
    <n v="69"/>
    <b v="1"/>
    <s v="film &amp; video/documentary"/>
    <n v="1.0119"/>
    <n v="146.65217391304347"/>
    <s v="film &amp; video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  <s v="USD"/>
    <n v="1431122400"/>
    <n v="1428428515"/>
    <b v="1"/>
    <n v="80"/>
    <b v="1"/>
    <s v="film &amp; video/documentary"/>
    <n v="1.0276470588235294"/>
    <n v="109.1875"/>
    <s v="film &amp; video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  <s v="USD"/>
    <n v="1447427918"/>
    <n v="1444832318"/>
    <b v="1"/>
    <n v="493"/>
    <b v="1"/>
    <s v="film &amp; video/documentary"/>
    <n v="1.1683911999999999"/>
    <n v="59.249046653144013"/>
    <s v="film &amp; video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  <s v="USD"/>
    <n v="1426298708"/>
    <n v="1423710308"/>
    <b v="1"/>
    <n v="31"/>
    <b v="1"/>
    <s v="film &amp; video/documentary"/>
    <n v="1.0116833333333335"/>
    <n v="97.904838709677421"/>
    <s v="film &amp; video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  <s v="USD"/>
    <n v="1472864400"/>
    <n v="1468001290"/>
    <b v="1"/>
    <n v="236"/>
    <b v="1"/>
    <s v="film &amp; video/documentary"/>
    <n v="1.1013360000000001"/>
    <n v="70.000169491525426"/>
    <s v="film &amp; video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  <s v="USD"/>
    <n v="1430331268"/>
    <n v="1427739268"/>
    <b v="1"/>
    <n v="89"/>
    <b v="1"/>
    <s v="film &amp; video/documentary"/>
    <n v="1.0808333333333333"/>
    <n v="72.865168539325836"/>
    <s v="film &amp; video"/>
    <s v="documentary"/>
  </r>
  <r>
    <n v="340"/>
    <s v="Somaliland: The Abaarso Story"/>
    <s v="Feature-length documentary about five Somali Muslim students pursuing dreams of education in America"/>
    <n v="35000"/>
    <n v="43758"/>
    <s v="successful"/>
    <s v="US"/>
    <s v="USD"/>
    <n v="1489006800"/>
    <n v="1486397007"/>
    <b v="1"/>
    <n v="299"/>
    <b v="1"/>
    <s v="film &amp; video/documentary"/>
    <n v="1.2502285714285715"/>
    <n v="146.34782608695653"/>
    <s v="film &amp; video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  <s v="USD"/>
    <n v="1412135940"/>
    <n v="1410555998"/>
    <b v="1"/>
    <n v="55"/>
    <b v="1"/>
    <s v="film &amp; video/documentary"/>
    <n v="1.0671428571428572"/>
    <n v="67.909090909090907"/>
    <s v="film &amp; video"/>
    <s v="documentary"/>
  </r>
  <r>
    <n v="342"/>
    <s v="BREAKING A MONSTER a film about the band Unlocking The Truth"/>
    <s v="BREAKING A MONSTER needs your help to play in THEATERS!"/>
    <n v="55000"/>
    <n v="55201.52"/>
    <s v="successful"/>
    <s v="US"/>
    <s v="USD"/>
    <n v="1461955465"/>
    <n v="1459363465"/>
    <b v="1"/>
    <n v="325"/>
    <b v="1"/>
    <s v="film &amp; video/documentary"/>
    <n v="1.0036639999999999"/>
    <n v="169.85083076923075"/>
    <s v="film &amp; video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  <s v="USD"/>
    <n v="1415934000"/>
    <n v="1413308545"/>
    <b v="1"/>
    <n v="524"/>
    <b v="1"/>
    <s v="film &amp; video/documentary"/>
    <n v="1.0202863333333334"/>
    <n v="58.413339694656486"/>
    <s v="film &amp; video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  <s v="USD"/>
    <n v="1433125200"/>
    <n v="1429312694"/>
    <b v="1"/>
    <n v="285"/>
    <b v="1"/>
    <s v="film &amp; video/documentary"/>
    <n v="1.0208358208955224"/>
    <n v="119.99298245614035"/>
    <s v="film &amp; video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  <s v="USD"/>
    <n v="1432161590"/>
    <n v="1429569590"/>
    <b v="1"/>
    <n v="179"/>
    <b v="1"/>
    <s v="film &amp; video/documentary"/>
    <n v="1.2327586206896552"/>
    <n v="99.860335195530723"/>
    <s v="film &amp; video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  <s v="USD"/>
    <n v="1444824021"/>
    <n v="1442232021"/>
    <b v="1"/>
    <n v="188"/>
    <b v="1"/>
    <s v="film &amp; video/documentary"/>
    <n v="1.7028880000000002"/>
    <n v="90.579148936170213"/>
    <s v="film &amp; video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  <s v="USD"/>
    <n v="1447505609"/>
    <n v="1444910009"/>
    <b v="1"/>
    <n v="379"/>
    <b v="1"/>
    <s v="film &amp; video/documentary"/>
    <n v="1.1159049999999999"/>
    <n v="117.77361477572559"/>
    <s v="film &amp; video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  <s v="USD"/>
    <n v="1440165916"/>
    <n v="1437573916"/>
    <b v="1"/>
    <n v="119"/>
    <b v="1"/>
    <s v="film &amp; video/documentary"/>
    <n v="1.03"/>
    <n v="86.554621848739501"/>
    <s v="film &amp; video"/>
    <s v="documentary"/>
  </r>
  <r>
    <n v="349"/>
    <s v="Strangers To Peace: A Documentary"/>
    <s v="After 52 years of war, FARC guerrilla soldiers rejoin Colombian society to forge new lives of peace."/>
    <n v="11260"/>
    <n v="12007.18"/>
    <s v="successful"/>
    <s v="US"/>
    <s v="USD"/>
    <n v="1487937508"/>
    <n v="1485345508"/>
    <b v="1"/>
    <n v="167"/>
    <b v="1"/>
    <s v="film &amp; video/documentary"/>
    <n v="1.0663570159857905"/>
    <n v="71.899281437125751"/>
    <s v="film &amp; video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  <s v="USD"/>
    <n v="1473566340"/>
    <n v="1470274509"/>
    <b v="1"/>
    <n v="221"/>
    <b v="1"/>
    <s v="film &amp; video/documentary"/>
    <n v="1.1476"/>
    <n v="129.81900452488688"/>
    <s v="film &amp; video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  <s v="EUR"/>
    <n v="1460066954"/>
    <n v="1456614554"/>
    <b v="1"/>
    <n v="964"/>
    <b v="1"/>
    <s v="film &amp; video/documentary"/>
    <n v="1.2734117647058822"/>
    <n v="44.912863070539416"/>
    <s v="film &amp; video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  <s v="USD"/>
    <n v="1412740868"/>
    <n v="1410148868"/>
    <b v="1"/>
    <n v="286"/>
    <b v="1"/>
    <s v="film &amp; video/documentary"/>
    <n v="1.1656"/>
    <n v="40.755244755244753"/>
    <s v="film &amp; video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  <s v="USD"/>
    <n v="1447963219"/>
    <n v="1445367619"/>
    <b v="1"/>
    <n v="613"/>
    <b v="1"/>
    <s v="film &amp; video/documentary"/>
    <n v="1.0861819426615318"/>
    <n v="103.52394779771615"/>
    <s v="film &amp; video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  <s v="USD"/>
    <n v="1460141521"/>
    <n v="1457553121"/>
    <b v="1"/>
    <n v="29"/>
    <b v="1"/>
    <s v="film &amp; video/documentary"/>
    <n v="1.0394285714285714"/>
    <n v="125.44827586206897"/>
    <s v="film &amp; video"/>
    <s v="documentary"/>
  </r>
  <r>
    <n v="355"/>
    <s v="REZA ABDOH -Theatre Visionary"/>
    <s v="A documentary film about the late REZA ABDOH and his performance company DAR A LUZ."/>
    <n v="35000"/>
    <n v="40690"/>
    <s v="successful"/>
    <s v="US"/>
    <s v="USD"/>
    <n v="1417420994"/>
    <n v="1414738994"/>
    <b v="1"/>
    <n v="165"/>
    <b v="1"/>
    <s v="film &amp; video/documentary"/>
    <n v="1.1625714285714286"/>
    <n v="246.60606060606059"/>
    <s v="film &amp; video"/>
    <s v="documentary"/>
  </r>
  <r>
    <n v="356"/>
    <s v="43 and 80"/>
    <s v="A documentary about halibut conservation and how it impacts communities of Southeast Alaska."/>
    <n v="7500"/>
    <n v="7701.93"/>
    <s v="successful"/>
    <s v="US"/>
    <s v="USD"/>
    <n v="1458152193"/>
    <n v="1455563793"/>
    <b v="1"/>
    <n v="97"/>
    <b v="1"/>
    <s v="film &amp; video/documentary"/>
    <n v="1.0269239999999999"/>
    <n v="79.401340206185566"/>
    <s v="film &amp; video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  <s v="USD"/>
    <n v="1429852797"/>
    <n v="1426396797"/>
    <b v="1"/>
    <n v="303"/>
    <b v="1"/>
    <s v="film &amp; video/documentary"/>
    <n v="1.74"/>
    <n v="86.138613861386133"/>
    <s v="film &amp; video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  <s v="USD"/>
    <n v="1466002800"/>
    <n v="1463517521"/>
    <b v="1"/>
    <n v="267"/>
    <b v="1"/>
    <s v="film &amp; video/documentary"/>
    <n v="1.03088"/>
    <n v="193.04868913857678"/>
    <s v="film &amp; video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  <s v="USD"/>
    <n v="1415941920"/>
    <n v="1414028490"/>
    <b v="1"/>
    <n v="302"/>
    <b v="1"/>
    <s v="film &amp; video/documentary"/>
    <n v="1.0485537190082646"/>
    <n v="84.023178807947019"/>
    <s v="film &amp; video"/>
    <s v="documentary"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  <s v="USD"/>
    <n v="1437621060"/>
    <n v="1433799180"/>
    <b v="0"/>
    <n v="87"/>
    <b v="1"/>
    <s v="film &amp; video/documentary"/>
    <n v="1.0137499999999999"/>
    <n v="139.82758620689654"/>
    <s v="film &amp; video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  <s v="USD"/>
    <n v="1416704506"/>
    <n v="1414108906"/>
    <b v="0"/>
    <n v="354"/>
    <b v="1"/>
    <s v="film &amp; video/documentary"/>
    <n v="1.1107699999999998"/>
    <n v="109.82189265536722"/>
    <s v="film &amp; video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  <s v="USD"/>
    <n v="1407456000"/>
    <n v="1405573391"/>
    <b v="0"/>
    <n v="86"/>
    <b v="1"/>
    <s v="film &amp; video/documentary"/>
    <n v="1.2415933781686497"/>
    <n v="139.53488372093022"/>
    <s v="film &amp; video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  <s v="USD"/>
    <n v="1272828120"/>
    <n v="1268934736"/>
    <b v="0"/>
    <n v="26"/>
    <b v="1"/>
    <s v="film &amp; video/documentary"/>
    <n v="1.0133333333333334"/>
    <n v="347.84615384615387"/>
    <s v="film &amp; video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  <s v="USD"/>
    <n v="1403323140"/>
    <n v="1400704672"/>
    <b v="0"/>
    <n v="113"/>
    <b v="1"/>
    <s v="film &amp; video/documentary"/>
    <n v="1.1016142857142857"/>
    <n v="68.24159292035398"/>
    <s v="film &amp; video"/>
    <s v="documentary"/>
  </r>
  <r>
    <n v="365"/>
    <s v="A QUEER COUNTRY"/>
    <s v="Please help us finish this documentary about how Tel Aviv in Israel became a gay friendly liberal hub in a religious state"/>
    <n v="15000"/>
    <n v="15596"/>
    <s v="successful"/>
    <s v="GB"/>
    <s v="GBP"/>
    <n v="1393597999"/>
    <n v="1391005999"/>
    <b v="0"/>
    <n v="65"/>
    <b v="1"/>
    <s v="film &amp; video/documentary"/>
    <n v="1.0397333333333334"/>
    <n v="239.93846153846152"/>
    <s v="film &amp; video"/>
    <s v="documentary"/>
  </r>
  <r>
    <n v="366"/>
    <s v="A BUSHMAN ODYSSEY"/>
    <s v="One Bushman familyâ€™s struggle to survive genocide, dispossession and post-apartheid freedom in South Africa."/>
    <n v="38000"/>
    <n v="38500"/>
    <s v="successful"/>
    <s v="US"/>
    <s v="USD"/>
    <n v="1337540518"/>
    <n v="1334948518"/>
    <b v="0"/>
    <n v="134"/>
    <b v="1"/>
    <s v="film &amp; video/documentary"/>
    <n v="1.013157894736842"/>
    <n v="287.31343283582089"/>
    <s v="film &amp; video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  <s v="USD"/>
    <n v="1367384340"/>
    <n v="1363960278"/>
    <b v="0"/>
    <n v="119"/>
    <b v="1"/>
    <s v="film &amp; video/documentary"/>
    <n v="1.033501"/>
    <n v="86.84882352941176"/>
    <s v="film &amp; video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  <s v="USD"/>
    <n v="1426426322"/>
    <n v="1423405922"/>
    <b v="0"/>
    <n v="159"/>
    <b v="1"/>
    <s v="film &amp; video/documentary"/>
    <n v="1.04112"/>
    <n v="81.84905660377359"/>
    <s v="film &amp; video"/>
    <s v="documentary"/>
  </r>
  <r>
    <n v="369"/>
    <s v="Alpine Zone"/>
    <s v="A documentary of one woman's attempt at solo hiking 2,000 miles, in an effort to understand herself and societal expectations."/>
    <n v="6500"/>
    <n v="7160.12"/>
    <s v="successful"/>
    <s v="US"/>
    <s v="USD"/>
    <n v="1326633269"/>
    <n v="1324041269"/>
    <b v="0"/>
    <n v="167"/>
    <b v="1"/>
    <s v="film &amp; video/documentary"/>
    <n v="1.1015569230769231"/>
    <n v="42.874970059880241"/>
    <s v="film &amp; video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  <s v="USD"/>
    <n v="1483729500"/>
    <n v="1481137500"/>
    <b v="0"/>
    <n v="43"/>
    <b v="1"/>
    <s v="film &amp; video/documentary"/>
    <n v="1.2202"/>
    <n v="709.41860465116281"/>
    <s v="film &amp; video"/>
    <s v="documentary"/>
  </r>
  <r>
    <n v="371"/>
    <s v="Unbranded"/>
    <s v="3,000 Miles. 18 Wild Horses. 6 Months. 5 States. 4 men. A documentary about Conservation, Exploration, and Wild Mustangs."/>
    <n v="150000"/>
    <n v="171253"/>
    <s v="successful"/>
    <s v="US"/>
    <s v="USD"/>
    <n v="1359743139"/>
    <n v="1355855139"/>
    <b v="0"/>
    <n v="1062"/>
    <b v="1"/>
    <s v="film &amp; video/documentary"/>
    <n v="1.1416866666666667"/>
    <n v="161.25517890772127"/>
    <s v="film &amp; video"/>
    <s v="documentary"/>
  </r>
  <r>
    <n v="372"/>
    <s v="Wild Equus"/>
    <s v="A short documentary exploring the uses of 'Natural Horsemanship' across Europe"/>
    <n v="300"/>
    <n v="376"/>
    <s v="successful"/>
    <s v="GB"/>
    <s v="GBP"/>
    <n v="1459872000"/>
    <n v="1456408244"/>
    <b v="0"/>
    <n v="9"/>
    <b v="1"/>
    <s v="film &amp; video/documentary"/>
    <n v="1.2533333333333334"/>
    <n v="41.777777777777779"/>
    <s v="film &amp; video"/>
    <s v="documentary"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  <s v="USD"/>
    <n v="1342648398"/>
    <n v="1340056398"/>
    <b v="0"/>
    <n v="89"/>
    <b v="1"/>
    <s v="film &amp; video/documentary"/>
    <n v="1.0666666666666667"/>
    <n v="89.887640449438209"/>
    <s v="film &amp; video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  <s v="USD"/>
    <n v="1316208031"/>
    <n v="1312320031"/>
    <b v="0"/>
    <n v="174"/>
    <b v="1"/>
    <s v="film &amp; video/documentary"/>
    <n v="1.3065"/>
    <n v="45.051724137931032"/>
    <s v="film &amp; video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  <s v="USD"/>
    <n v="1393694280"/>
    <n v="1390088311"/>
    <b v="0"/>
    <n v="14"/>
    <b v="1"/>
    <s v="film &amp; video/documentary"/>
    <n v="1.2"/>
    <n v="42.857142857142854"/>
    <s v="film &amp; video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  <s v="GBP"/>
    <n v="1472122316"/>
    <n v="1469443916"/>
    <b v="0"/>
    <n v="48"/>
    <b v="1"/>
    <s v="film &amp; video/documentary"/>
    <n v="1.0595918367346939"/>
    <n v="54.083333333333336"/>
    <s v="film &amp; video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  <s v="USD"/>
    <n v="1447484460"/>
    <n v="1444888868"/>
    <b v="0"/>
    <n v="133"/>
    <b v="1"/>
    <s v="film &amp; video/documentary"/>
    <n v="1.1439999999999999"/>
    <n v="103.21804511278195"/>
    <s v="film &amp; video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  <s v="CAD"/>
    <n v="1453765920"/>
    <n v="1451655808"/>
    <b v="0"/>
    <n v="83"/>
    <b v="1"/>
    <s v="film &amp; video/documentary"/>
    <n v="1.1176666666666666"/>
    <n v="40.397590361445786"/>
    <s v="film &amp; video"/>
    <s v="documentary"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  <s v="USD"/>
    <n v="1336062672"/>
    <n v="1332174672"/>
    <b v="0"/>
    <n v="149"/>
    <b v="1"/>
    <s v="film &amp; video/documentary"/>
    <n v="1.1608000000000001"/>
    <n v="116.85906040268456"/>
    <s v="film &amp; video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  <s v="USD"/>
    <n v="1453569392"/>
    <n v="1451409392"/>
    <b v="0"/>
    <n v="49"/>
    <b v="1"/>
    <s v="film &amp; video/documentary"/>
    <n v="1.415"/>
    <n v="115.51020408163265"/>
    <s v="film &amp; video"/>
    <s v="documentary"/>
  </r>
  <r>
    <n v="381"/>
    <s v="Clearwater"/>
    <s v="Set in the ancient waters of the Puget Sound, Clearwater is a universal story about the need to adapt to change."/>
    <n v="25000"/>
    <n v="26182.5"/>
    <s v="successful"/>
    <s v="US"/>
    <s v="USD"/>
    <n v="1343624400"/>
    <n v="1340642717"/>
    <b v="0"/>
    <n v="251"/>
    <b v="1"/>
    <s v="film &amp; video/documentary"/>
    <n v="1.0472999999999999"/>
    <n v="104.31274900398407"/>
    <s v="film &amp; video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  <s v="USD"/>
    <n v="1346950900"/>
    <n v="1345741300"/>
    <b v="0"/>
    <n v="22"/>
    <b v="1"/>
    <s v="film &amp; video/documentary"/>
    <n v="2.5583333333333331"/>
    <n v="69.772727272727266"/>
    <s v="film &amp; video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  <s v="USD"/>
    <n v="1400467759"/>
    <n v="1398480559"/>
    <b v="0"/>
    <n v="48"/>
    <b v="1"/>
    <s v="film &amp; video/documentary"/>
    <n v="2.0670670670670672"/>
    <n v="43.020833333333336"/>
    <s v="film &amp; video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  <s v="USD"/>
    <n v="1420569947"/>
    <n v="1417977947"/>
    <b v="0"/>
    <n v="383"/>
    <b v="1"/>
    <s v="film &amp; video/documentary"/>
    <n v="1.1210500000000001"/>
    <n v="58.540469973890339"/>
    <s v="film &amp; video"/>
    <s v="documentary"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  <s v="USD"/>
    <n v="1416582101"/>
    <n v="1413986501"/>
    <b v="0"/>
    <n v="237"/>
    <b v="1"/>
    <s v="film &amp; video/documentary"/>
    <n v="1.05982"/>
    <n v="111.79535864978902"/>
    <s v="film &amp; video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  <s v="USD"/>
    <n v="1439246991"/>
    <n v="1437950991"/>
    <b v="0"/>
    <n v="13"/>
    <b v="1"/>
    <s v="film &amp; video/documentary"/>
    <n v="1.0016666666666667"/>
    <n v="46.230769230769234"/>
    <s v="film &amp; video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  <s v="USD"/>
    <n v="1439618400"/>
    <n v="1436976858"/>
    <b v="0"/>
    <n v="562"/>
    <b v="1"/>
    <s v="film &amp; video/documentary"/>
    <n v="2.1398947368421051"/>
    <n v="144.69039145907473"/>
    <s v="film &amp; video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  <s v="USD"/>
    <n v="1469670580"/>
    <n v="1467078580"/>
    <b v="0"/>
    <n v="71"/>
    <b v="1"/>
    <s v="film &amp; video/documentary"/>
    <n v="1.2616000000000001"/>
    <n v="88.845070422535215"/>
    <s v="film &amp; video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  <s v="USD"/>
    <n v="1394233140"/>
    <n v="1391477450"/>
    <b v="0"/>
    <n v="1510"/>
    <b v="1"/>
    <s v="film &amp; video/documentary"/>
    <n v="1.8153547058823529"/>
    <n v="81.75107284768211"/>
    <s v="film &amp; video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  <s v="USD"/>
    <n v="1431046372"/>
    <n v="1429318372"/>
    <b v="0"/>
    <n v="14"/>
    <b v="1"/>
    <s v="film &amp; video/documentary"/>
    <n v="1"/>
    <n v="71.428571428571431"/>
    <s v="film &amp; video"/>
    <s v="documentary"/>
  </r>
  <r>
    <n v="391"/>
    <s v="Science, Sex and the Ladies"/>
    <s v="Too many women feel confused about their orgasm and shame about their desire. This movie aims to change that."/>
    <n v="20000"/>
    <n v="20122"/>
    <s v="successful"/>
    <s v="US"/>
    <s v="USD"/>
    <n v="1324169940"/>
    <n v="1321578051"/>
    <b v="0"/>
    <n v="193"/>
    <b v="1"/>
    <s v="film &amp; video/documentary"/>
    <n v="1.0061"/>
    <n v="104.25906735751295"/>
    <s v="film &amp; video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  <s v="USD"/>
    <n v="1315450800"/>
    <n v="1312823571"/>
    <b v="0"/>
    <n v="206"/>
    <b v="1"/>
    <s v="film &amp; video/documentary"/>
    <n v="1.009027027027027"/>
    <n v="90.616504854368927"/>
    <s v="film &amp; video"/>
    <s v="documentary"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  <s v="USD"/>
    <n v="1381424452"/>
    <n v="1378746052"/>
    <b v="0"/>
    <n v="351"/>
    <b v="1"/>
    <s v="film &amp; video/documentary"/>
    <n v="1.10446"/>
    <n v="157.33048433048432"/>
    <s v="film &amp; video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  <s v="EUR"/>
    <n v="1460918282"/>
    <n v="1455737882"/>
    <b v="0"/>
    <n v="50"/>
    <b v="1"/>
    <s v="film &amp; video/documentary"/>
    <n v="1.118936170212766"/>
    <n v="105.18"/>
    <s v="film &amp; video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  <s v="USD"/>
    <n v="1335562320"/>
    <n v="1332452960"/>
    <b v="0"/>
    <n v="184"/>
    <b v="1"/>
    <s v="film &amp; video/documentary"/>
    <n v="1.0804450000000001"/>
    <n v="58.719836956521746"/>
    <s v="film &amp; video"/>
    <s v="documentary"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  <s v="USD"/>
    <n v="1341668006"/>
    <n v="1340372006"/>
    <b v="0"/>
    <n v="196"/>
    <b v="1"/>
    <s v="film &amp; video/documentary"/>
    <n v="1.0666666666666667"/>
    <n v="81.632653061224488"/>
    <s v="film &amp; video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  <s v="USD"/>
    <n v="1283312640"/>
    <n v="1279651084"/>
    <b v="0"/>
    <n v="229"/>
    <b v="1"/>
    <s v="film &amp; video/documentary"/>
    <n v="1.0390027322404372"/>
    <n v="56.460043668122275"/>
    <s v="film &amp; video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  <s v="USD"/>
    <n v="1430334126"/>
    <n v="1426446126"/>
    <b v="0"/>
    <n v="67"/>
    <b v="1"/>
    <s v="film &amp; video/documentary"/>
    <n v="1.2516"/>
    <n v="140.1044776119403"/>
    <s v="film &amp; video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  <s v="GBP"/>
    <n v="1481716800"/>
    <n v="1479070867"/>
    <b v="0"/>
    <n v="95"/>
    <b v="1"/>
    <s v="film &amp; video/documentary"/>
    <n v="1.0680499999999999"/>
    <n v="224.85263157894738"/>
    <s v="film &amp; video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  <s v="USD"/>
    <n v="1400297400"/>
    <n v="1397661347"/>
    <b v="0"/>
    <n v="62"/>
    <b v="1"/>
    <s v="film &amp; video/documentary"/>
    <n v="1.1230249999999999"/>
    <n v="181.13306451612902"/>
    <s v="film &amp; video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  <s v="USD"/>
    <n v="1312747970"/>
    <n v="1310155970"/>
    <b v="0"/>
    <n v="73"/>
    <b v="1"/>
    <s v="film &amp; video/documentary"/>
    <n v="1.0381199999999999"/>
    <n v="711.04109589041093"/>
    <s v="film &amp; video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  <s v="USD"/>
    <n v="1446731817"/>
    <n v="1444913817"/>
    <b v="0"/>
    <n v="43"/>
    <b v="1"/>
    <s v="film &amp; video/documentary"/>
    <n v="1.4165000000000001"/>
    <n v="65.883720930232556"/>
    <s v="film &amp; video"/>
    <s v="documentary"/>
  </r>
  <r>
    <n v="403"/>
    <s v="MONDO BANANA"/>
    <s v="A documentary adventure about bananas - and people. Your round-trip ticket into the heart of banana-cultures!!"/>
    <n v="5000"/>
    <n v="5263"/>
    <s v="successful"/>
    <s v="US"/>
    <s v="USD"/>
    <n v="1312960080"/>
    <n v="1308900441"/>
    <b v="0"/>
    <n v="70"/>
    <b v="1"/>
    <s v="film &amp; video/documentary"/>
    <n v="1.0526"/>
    <n v="75.185714285714283"/>
    <s v="film &amp; video"/>
    <s v="documentary"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  <s v="USD"/>
    <n v="1391641440"/>
    <n v="1389107062"/>
    <b v="0"/>
    <n v="271"/>
    <b v="1"/>
    <s v="film &amp; video/documentary"/>
    <n v="1.0309142857142857"/>
    <n v="133.14391143911439"/>
    <s v="film &amp; video"/>
    <s v="documentary"/>
  </r>
  <r>
    <n v="405"/>
    <s v="The Healing Effect Movie"/>
    <s v="Come, join our movie movement.  A new documentary about the healing power of food."/>
    <n v="2820"/>
    <n v="3036"/>
    <s v="successful"/>
    <s v="US"/>
    <s v="USD"/>
    <n v="1394071339"/>
    <n v="1391479339"/>
    <b v="0"/>
    <n v="55"/>
    <b v="1"/>
    <s v="film &amp; video/documentary"/>
    <n v="1.0765957446808512"/>
    <n v="55.2"/>
    <s v="film &amp; video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  <s v="USD"/>
    <n v="1304920740"/>
    <n v="1301975637"/>
    <b v="0"/>
    <n v="35"/>
    <b v="1"/>
    <s v="film &amp; video/documentary"/>
    <n v="1.0770464285714285"/>
    <n v="86.163714285714292"/>
    <s v="film &amp; video"/>
    <s v="documentary"/>
  </r>
  <r>
    <n v="407"/>
    <s v="Haymarket Documentary"/>
    <s v="The story of the 1886 Haymarket Riot explored through the history of the Haymarket Police Memorial Statue."/>
    <n v="2000"/>
    <n v="2031"/>
    <s v="successful"/>
    <s v="US"/>
    <s v="USD"/>
    <n v="1321739650"/>
    <n v="1316552050"/>
    <b v="0"/>
    <n v="22"/>
    <b v="1"/>
    <s v="film &amp; video/documentary"/>
    <n v="1.0155000000000001"/>
    <n v="92.318181818181813"/>
    <s v="film &amp; video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  <s v="USD"/>
    <n v="1383676790"/>
    <n v="1380217190"/>
    <b v="0"/>
    <n v="38"/>
    <b v="1"/>
    <s v="film &amp; video/documentary"/>
    <n v="1.0143766666666667"/>
    <n v="160.16473684210527"/>
    <s v="film &amp; video"/>
    <s v="documentary"/>
  </r>
  <r>
    <n v="409"/>
    <s v="The Lost Generation"/>
    <s v="I am working on a project that explores the relationship between education to work for youth within the European Union."/>
    <n v="500"/>
    <n v="684"/>
    <s v="successful"/>
    <s v="GB"/>
    <s v="GBP"/>
    <n v="1469220144"/>
    <n v="1466628144"/>
    <b v="0"/>
    <n v="15"/>
    <b v="1"/>
    <s v="film &amp; video/documentary"/>
    <n v="1.3680000000000001"/>
    <n v="45.6"/>
    <s v="film &amp; video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  <s v="CAD"/>
    <n v="1434670397"/>
    <n v="1429486397"/>
    <b v="0"/>
    <n v="7"/>
    <b v="1"/>
    <s v="film &amp; video/documentary"/>
    <n v="1.2829999999999999"/>
    <n v="183.28571428571428"/>
    <s v="film &amp; video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  <s v="USD"/>
    <n v="1387688400"/>
    <n v="1384920804"/>
    <b v="0"/>
    <n v="241"/>
    <b v="1"/>
    <s v="film &amp; video/documentary"/>
    <n v="1.0105"/>
    <n v="125.78838174273859"/>
    <s v="film &amp; video"/>
    <s v="documentary"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  <s v="USD"/>
    <n v="1343238578"/>
    <n v="1341856178"/>
    <b v="0"/>
    <n v="55"/>
    <b v="1"/>
    <s v="film &amp; video/documentary"/>
    <n v="1.2684"/>
    <n v="57.654545454545456"/>
    <s v="film &amp; video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  <s v="USD"/>
    <n v="1342731811"/>
    <n v="1340139811"/>
    <b v="0"/>
    <n v="171"/>
    <b v="1"/>
    <s v="film &amp; video/documentary"/>
    <n v="1.0508593749999999"/>
    <n v="78.660818713450297"/>
    <s v="film &amp; video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  <s v="USD"/>
    <n v="1381541465"/>
    <n v="1378949465"/>
    <b v="0"/>
    <n v="208"/>
    <b v="1"/>
    <s v="film &amp; video/documentary"/>
    <n v="1.0285405405405406"/>
    <n v="91.480769230769226"/>
    <s v="film &amp; video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  <s v="CAD"/>
    <n v="1413547200"/>
    <n v="1411417602"/>
    <b v="0"/>
    <n v="21"/>
    <b v="1"/>
    <s v="film &amp; video/documentary"/>
    <n v="1.0214714285714286"/>
    <n v="68.09809523809524"/>
    <s v="film &amp; video"/>
    <s v="documentary"/>
  </r>
  <r>
    <n v="416"/>
    <s v="Fire in the Heart of the City"/>
    <s v="35,000 pounds of food to a city. Highlighting the &quot;Convoy New Britain&quot; event from birth to beyond."/>
    <n v="1000"/>
    <n v="1202.17"/>
    <s v="successful"/>
    <s v="US"/>
    <s v="USD"/>
    <n v="1391851831"/>
    <n v="1389259831"/>
    <b v="0"/>
    <n v="25"/>
    <b v="1"/>
    <s v="film &amp; video/documentary"/>
    <n v="1.2021700000000002"/>
    <n v="48.086800000000004"/>
    <s v="film &amp; video"/>
    <s v="documentary"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  <s v="USD"/>
    <n v="1365395580"/>
    <n v="1364426260"/>
    <b v="0"/>
    <n v="52"/>
    <b v="1"/>
    <s v="film &amp; video/documentary"/>
    <n v="1.0024761904761905"/>
    <n v="202.42307692307693"/>
    <s v="film &amp; video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  <s v="USD"/>
    <n v="1437633997"/>
    <n v="1435041997"/>
    <b v="0"/>
    <n v="104"/>
    <b v="1"/>
    <s v="film &amp; video/documentary"/>
    <n v="1.0063392857142857"/>
    <n v="216.75"/>
    <s v="film &amp; video"/>
    <s v="documentary"/>
  </r>
  <r>
    <n v="419"/>
    <s v="BEYOND LOCAL"/>
    <s v="Beyond Local is a personal journey through an art-centric and musically talented community that fosters creativity."/>
    <n v="8000"/>
    <n v="8035"/>
    <s v="successful"/>
    <s v="US"/>
    <s v="USD"/>
    <n v="1372536787"/>
    <n v="1367352787"/>
    <b v="0"/>
    <n v="73"/>
    <b v="1"/>
    <s v="film &amp; video/documentary"/>
    <n v="1.004375"/>
    <n v="110.06849315068493"/>
    <s v="film &amp; video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  <s v="USD"/>
    <n v="1394772031"/>
    <n v="1392183631"/>
    <b v="0"/>
    <n v="3"/>
    <b v="0"/>
    <s v="film &amp; video/animation"/>
    <n v="4.3939393939393936E-3"/>
    <n v="4.833333333333333"/>
    <s v="film &amp; video"/>
    <s v="animation"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  <s v="USD"/>
    <n v="1440157656"/>
    <n v="1434973656"/>
    <b v="0"/>
    <n v="6"/>
    <b v="0"/>
    <s v="film &amp; video/animation"/>
    <n v="2.0066666666666667E-2"/>
    <n v="50.166666666666664"/>
    <s v="film &amp; video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  <s v="USD"/>
    <n v="1410416097"/>
    <n v="1407824097"/>
    <b v="0"/>
    <n v="12"/>
    <b v="0"/>
    <s v="film &amp; video/animation"/>
    <n v="1.0749999999999999E-2"/>
    <n v="35.833333333333336"/>
    <s v="film &amp; video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  <s v="USD"/>
    <n v="1370470430"/>
    <n v="1367878430"/>
    <b v="0"/>
    <n v="13"/>
    <b v="0"/>
    <s v="film &amp; video/animation"/>
    <n v="7.6499999999999997E-3"/>
    <n v="11.76923076923077"/>
    <s v="film &amp; video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  <s v="USD"/>
    <n v="1332748899"/>
    <n v="1327568499"/>
    <b v="0"/>
    <n v="5"/>
    <b v="0"/>
    <s v="film &amp; video/animation"/>
    <n v="6.7966666666666675E-2"/>
    <n v="40.78"/>
    <s v="film &amp; video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  <s v="USD"/>
    <n v="1448660404"/>
    <n v="1443472804"/>
    <b v="0"/>
    <n v="2"/>
    <b v="0"/>
    <s v="film &amp; video/animation"/>
    <n v="1.2E-4"/>
    <n v="3"/>
    <s v="film &amp; video"/>
    <s v="animation"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  <s v="USD"/>
    <n v="1456851914"/>
    <n v="1454259914"/>
    <b v="0"/>
    <n v="8"/>
    <b v="0"/>
    <s v="film &amp; video/animation"/>
    <n v="1.3299999999999999E-2"/>
    <n v="16.625"/>
    <s v="film &amp; video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  <s v="USD"/>
    <n v="1445540340"/>
    <n v="1444340940"/>
    <b v="0"/>
    <n v="0"/>
    <b v="0"/>
    <s v="film &amp; video/animation"/>
    <n v="0"/>
    <e v="#DIV/0!"/>
    <s v="film &amp; video"/>
    <s v="animation"/>
  </r>
  <r>
    <n v="428"/>
    <s v="Little Clay Bible - Zacchaeus"/>
    <s v="Fresh, fun, entertaining Bible stories on YouTube, stop-motion style."/>
    <n v="12000"/>
    <n v="676"/>
    <s v="failed"/>
    <s v="US"/>
    <s v="USD"/>
    <n v="1402956000"/>
    <n v="1400523845"/>
    <b v="0"/>
    <n v="13"/>
    <b v="0"/>
    <s v="film &amp; video/animation"/>
    <n v="5.6333333333333332E-2"/>
    <n v="52"/>
    <s v="film &amp; video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  <s v="USD"/>
    <n v="1259297940"/>
    <n v="1252964282"/>
    <b v="0"/>
    <n v="0"/>
    <b v="0"/>
    <s v="film &amp; video/animation"/>
    <n v="0"/>
    <e v="#DIV/0!"/>
    <s v="film &amp; video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  <s v="USD"/>
    <n v="1378866867"/>
    <n v="1377570867"/>
    <b v="0"/>
    <n v="5"/>
    <b v="0"/>
    <s v="film &amp; video/animation"/>
    <n v="2.4E-2"/>
    <n v="4.8"/>
    <s v="film &amp; video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  <s v="GBP"/>
    <n v="1467752083"/>
    <n v="1465160083"/>
    <b v="0"/>
    <n v="8"/>
    <b v="0"/>
    <s v="film &amp; video/animation"/>
    <n v="0.13833333333333334"/>
    <n v="51.875"/>
    <s v="film &amp; video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  <s v="USD"/>
    <n v="1445448381"/>
    <n v="1440264381"/>
    <b v="0"/>
    <n v="8"/>
    <b v="0"/>
    <s v="film &amp; video/animation"/>
    <n v="9.5000000000000001E-2"/>
    <n v="71.25"/>
    <s v="film &amp; video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  <s v="USD"/>
    <n v="1444576022"/>
    <n v="1439392022"/>
    <b v="0"/>
    <n v="0"/>
    <b v="0"/>
    <s v="film &amp; video/animation"/>
    <n v="0"/>
    <e v="#DIV/0!"/>
    <s v="film &amp; video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  <s v="USD"/>
    <n v="1385931702"/>
    <n v="1383076902"/>
    <b v="0"/>
    <n v="2"/>
    <b v="0"/>
    <s v="film &amp; video/animation"/>
    <n v="0.05"/>
    <n v="62.5"/>
    <s v="film &amp; video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  <s v="USD"/>
    <n v="1379094980"/>
    <n v="1376502980"/>
    <b v="0"/>
    <n v="3"/>
    <b v="0"/>
    <s v="film &amp; video/animation"/>
    <n v="2.7272727272727273E-5"/>
    <n v="1"/>
    <s v="film &amp; video"/>
    <s v="animation"/>
  </r>
  <r>
    <n v="436"/>
    <s v="Blinky"/>
    <s v="Blinky is the story of a naÃ¯ve simpleton who suddenly finds himself struggling to adapt to changes within his environment."/>
    <n v="1000"/>
    <n v="0"/>
    <s v="failed"/>
    <s v="US"/>
    <s v="USD"/>
    <n v="1375260113"/>
    <n v="1372668113"/>
    <b v="0"/>
    <n v="0"/>
    <b v="0"/>
    <s v="film &amp; video/animation"/>
    <n v="0"/>
    <e v="#DIV/0!"/>
    <s v="film &amp; video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  <s v="CAD"/>
    <n v="1475912326"/>
    <n v="1470728326"/>
    <b v="0"/>
    <n v="0"/>
    <b v="0"/>
    <s v="film &amp; video/animation"/>
    <n v="0"/>
    <e v="#DIV/0!"/>
    <s v="film &amp; video"/>
    <s v="animation"/>
  </r>
  <r>
    <n v="438"/>
    <s v="In Game: The Animated Series"/>
    <s v="As Smyton pushes himself to become respected, he unlocks secrets about himself and the world around him."/>
    <n v="20000"/>
    <n v="1876"/>
    <s v="failed"/>
    <s v="US"/>
    <s v="USD"/>
    <n v="1447830958"/>
    <n v="1445235358"/>
    <b v="0"/>
    <n v="11"/>
    <b v="0"/>
    <s v="film &amp; video/animation"/>
    <n v="9.3799999999999994E-2"/>
    <n v="170.54545454545453"/>
    <s v="film &amp; video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  <s v="USD"/>
    <n v="1413569818"/>
    <n v="1412705818"/>
    <b v="0"/>
    <n v="0"/>
    <b v="0"/>
    <s v="film &amp; video/animation"/>
    <n v="0"/>
    <e v="#DIV/0!"/>
    <s v="film &amp; video"/>
    <s v="animation"/>
  </r>
  <r>
    <n v="440"/>
    <s v="Consumed"/>
    <s v="A stop-motion animation made by a one girl team, with a camera, creativity, and a lot of determination."/>
    <n v="5000"/>
    <n v="5"/>
    <s v="failed"/>
    <s v="US"/>
    <s v="USD"/>
    <n v="1458859153"/>
    <n v="1456270753"/>
    <b v="0"/>
    <n v="1"/>
    <b v="0"/>
    <s v="film &amp; video/animation"/>
    <n v="1E-3"/>
    <n v="5"/>
    <s v="film &amp; video"/>
    <s v="animation"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  <s v="GBP"/>
    <n v="1383418996"/>
    <n v="1380826996"/>
    <b v="0"/>
    <n v="0"/>
    <b v="0"/>
    <s v="film &amp; video/animation"/>
    <n v="0"/>
    <e v="#DIV/0!"/>
    <s v="film &amp; video"/>
    <s v="animation"/>
  </r>
  <r>
    <n v="442"/>
    <s v="The Paranormal Idiot"/>
    <s v="Doomsday is here"/>
    <n v="17000"/>
    <n v="6691"/>
    <s v="failed"/>
    <s v="US"/>
    <s v="USD"/>
    <n v="1424380783"/>
    <n v="1421788783"/>
    <b v="0"/>
    <n v="17"/>
    <b v="0"/>
    <s v="film &amp; video/animation"/>
    <n v="0.39358823529411763"/>
    <n v="393.58823529411762"/>
    <s v="film &amp; video"/>
    <s v="animation"/>
  </r>
  <r>
    <n v="443"/>
    <s v="Bad Teddy Studios"/>
    <s v="We love cartoons!! We want to make more but it costs money to so. Be apart of your daily dose of WTF!?! Pledge now!!"/>
    <n v="10000"/>
    <n v="10"/>
    <s v="failed"/>
    <s v="CA"/>
    <s v="CAD"/>
    <n v="1391991701"/>
    <n v="1389399701"/>
    <b v="0"/>
    <n v="2"/>
    <b v="0"/>
    <s v="film &amp; video/animation"/>
    <n v="1E-3"/>
    <n v="5"/>
    <s v="film &amp; video"/>
    <s v="animation"/>
  </r>
  <r>
    <n v="444"/>
    <s v="Discovering the Other Woman"/>
    <s v="An upcoming animated web sitcom series centered around dealing with life, love, and relationships."/>
    <n v="1000"/>
    <n v="50"/>
    <s v="failed"/>
    <s v="US"/>
    <s v="USD"/>
    <n v="1329342361"/>
    <n v="1324158361"/>
    <b v="0"/>
    <n v="1"/>
    <b v="0"/>
    <s v="film &amp; video/animation"/>
    <n v="0.05"/>
    <n v="50"/>
    <s v="film &amp; video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  <s v="USD"/>
    <n v="1432195375"/>
    <n v="1430899375"/>
    <b v="0"/>
    <n v="2"/>
    <b v="0"/>
    <s v="film &amp; video/animation"/>
    <n v="3.3333333333333335E-5"/>
    <n v="1"/>
    <s v="film &amp; video"/>
    <s v="animation"/>
  </r>
  <r>
    <n v="446"/>
    <s v="DisChord"/>
    <s v="A faith based animated short. (The same guy who said a picture is worth a thousand words also said a cartoon is worth two thousand.)"/>
    <n v="10500"/>
    <n v="766"/>
    <s v="failed"/>
    <s v="US"/>
    <s v="USD"/>
    <n v="1425434420"/>
    <n v="1422842420"/>
    <b v="0"/>
    <n v="16"/>
    <b v="0"/>
    <s v="film &amp; video/animation"/>
    <n v="7.2952380952380949E-2"/>
    <n v="47.875"/>
    <s v="film &amp; video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  <s v="GBP"/>
    <n v="1364041163"/>
    <n v="1361884763"/>
    <b v="0"/>
    <n v="1"/>
    <b v="0"/>
    <s v="film &amp; video/animation"/>
    <n v="1.6666666666666666E-4"/>
    <n v="5"/>
    <s v="film &amp; video"/>
    <s v="animation"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  <s v="USD"/>
    <n v="1400091095"/>
    <n v="1398363095"/>
    <b v="0"/>
    <n v="4"/>
    <b v="0"/>
    <s v="film &amp; video/animation"/>
    <n v="3.2804E-2"/>
    <n v="20.502500000000001"/>
    <s v="film &amp; video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  <s v="GBP"/>
    <n v="1382017085"/>
    <n v="1379425085"/>
    <b v="0"/>
    <n v="5"/>
    <b v="0"/>
    <s v="film &amp; video/animation"/>
    <n v="2.2499999999999999E-2"/>
    <n v="9"/>
    <s v="film &amp; video"/>
    <s v="animation"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  <s v="USD"/>
    <n v="1392417800"/>
    <n v="1389825800"/>
    <b v="0"/>
    <n v="7"/>
    <b v="0"/>
    <s v="film &amp; video/animation"/>
    <n v="7.92E-3"/>
    <n v="56.571428571428569"/>
    <s v="film &amp; video"/>
    <s v="animation"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  <s v="USD"/>
    <n v="1390669791"/>
    <n v="1388077791"/>
    <b v="0"/>
    <n v="0"/>
    <b v="0"/>
    <s v="film &amp; video/animation"/>
    <n v="0"/>
    <e v="#DIV/0!"/>
    <s v="film &amp; video"/>
    <s v="animation"/>
  </r>
  <r>
    <n v="452"/>
    <s v="Lost in the Shadows"/>
    <s v="A man must find his way out of the depths of the shadows by using the aid of a little girl."/>
    <n v="750"/>
    <n v="480"/>
    <s v="failed"/>
    <s v="US"/>
    <s v="USD"/>
    <n v="1431536015"/>
    <n v="1428944015"/>
    <b v="0"/>
    <n v="12"/>
    <b v="0"/>
    <s v="film &amp; video/animation"/>
    <n v="0.64"/>
    <n v="40"/>
    <s v="film &amp; video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  <s v="USD"/>
    <n v="1424375279"/>
    <n v="1422992879"/>
    <b v="0"/>
    <n v="2"/>
    <b v="0"/>
    <s v="film &amp; video/animation"/>
    <n v="2.740447957839262E-4"/>
    <n v="13"/>
    <s v="film &amp; video"/>
    <s v="animation"/>
  </r>
  <r>
    <n v="454"/>
    <s v="Super Hi-Speed Road Strikers"/>
    <s v="Itâ€™s an Action/Adventure Anime for The Yuusha Brave series, G1 Transformer, and the Fast and the Furious Fans!"/>
    <n v="10000"/>
    <n v="82"/>
    <s v="failed"/>
    <s v="US"/>
    <s v="USD"/>
    <n v="1417007640"/>
    <n v="1414343571"/>
    <b v="0"/>
    <n v="5"/>
    <b v="0"/>
    <s v="film &amp; video/animation"/>
    <n v="8.2000000000000007E-3"/>
    <n v="16.399999999999999"/>
    <s v="film &amp; video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  <s v="USD"/>
    <n v="1334622660"/>
    <n v="1330733022"/>
    <b v="0"/>
    <n v="2"/>
    <b v="0"/>
    <s v="film &amp; video/animation"/>
    <n v="6.9230769230769226E-4"/>
    <n v="22.5"/>
    <s v="film &amp; video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  <s v="USD"/>
    <n v="1382414340"/>
    <n v="1380559201"/>
    <b v="0"/>
    <n v="3"/>
    <b v="0"/>
    <s v="film &amp; video/animation"/>
    <n v="6.8631863186318634E-3"/>
    <n v="20.333333333333332"/>
    <s v="film &amp; video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  <s v="CAD"/>
    <n v="1408213512"/>
    <n v="1405621512"/>
    <b v="0"/>
    <n v="0"/>
    <b v="0"/>
    <s v="film &amp; video/animation"/>
    <n v="0"/>
    <e v="#DIV/0!"/>
    <s v="film &amp; video"/>
    <s v="animation"/>
  </r>
  <r>
    <n v="458"/>
    <s v="DE_dust2: Hacker's Wrath"/>
    <s v="An animated parody of the game, Counter-Strike. The sequel to the very popular Counter-Strike: DE_dust2. Hacker is back!"/>
    <n v="10000"/>
    <n v="821"/>
    <s v="failed"/>
    <s v="GB"/>
    <s v="GBP"/>
    <n v="1368550060"/>
    <n v="1365958060"/>
    <b v="0"/>
    <n v="49"/>
    <b v="0"/>
    <s v="film &amp; video/animation"/>
    <n v="8.2100000000000006E-2"/>
    <n v="16.755102040816325"/>
    <s v="film &amp; video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  <s v="USD"/>
    <n v="1321201327"/>
    <n v="1316013727"/>
    <b v="0"/>
    <n v="1"/>
    <b v="0"/>
    <s v="film &amp; video/animation"/>
    <n v="6.4102564102564103E-4"/>
    <n v="25"/>
    <s v="film &amp; video"/>
    <s v="animation"/>
  </r>
  <r>
    <n v="460"/>
    <s v="Darwin's Kiss"/>
    <s v="An animated web series about biological evolution gone haywire."/>
    <n v="8500"/>
    <n v="25"/>
    <s v="failed"/>
    <s v="US"/>
    <s v="USD"/>
    <n v="1401595200"/>
    <n v="1398862875"/>
    <b v="0"/>
    <n v="2"/>
    <b v="0"/>
    <s v="film &amp; video/animation"/>
    <n v="2.9411764705882353E-3"/>
    <n v="12.5"/>
    <s v="film &amp; video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  <s v="GBP"/>
    <n v="1370204367"/>
    <n v="1368476367"/>
    <b v="0"/>
    <n v="0"/>
    <b v="0"/>
    <s v="film &amp; video/animation"/>
    <n v="0"/>
    <e v="#DIV/0!"/>
    <s v="film &amp; video"/>
    <s v="animation"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  <s v="USD"/>
    <n v="1312945341"/>
    <n v="1307761341"/>
    <b v="0"/>
    <n v="0"/>
    <b v="0"/>
    <s v="film &amp; video/animation"/>
    <n v="0"/>
    <e v="#DIV/0!"/>
    <s v="film &amp; video"/>
    <s v="animation"/>
  </r>
  <r>
    <n v="463"/>
    <s v="Tuskegee Redtails"/>
    <s v="Depicts the contribution the Tuskegee airmen made in certain historical events that helped turn the tide in World War II."/>
    <n v="55000"/>
    <n v="1250"/>
    <s v="failed"/>
    <s v="US"/>
    <s v="USD"/>
    <n v="1316883753"/>
    <n v="1311699753"/>
    <b v="0"/>
    <n v="11"/>
    <b v="0"/>
    <s v="film &amp; video/animation"/>
    <n v="2.2727272727272728E-2"/>
    <n v="113.63636363636364"/>
    <s v="film &amp; video"/>
    <s v="animation"/>
  </r>
  <r>
    <n v="464"/>
    <s v="PokÃ©Movie - A PokÃ©monâ„¢ school project"/>
    <s v="We are three students that want to make a short PokÃ©mon movie as a school project!"/>
    <n v="1010"/>
    <n v="1"/>
    <s v="failed"/>
    <s v="DE"/>
    <s v="EUR"/>
    <n v="1463602935"/>
    <n v="1461874935"/>
    <b v="0"/>
    <n v="1"/>
    <b v="0"/>
    <s v="film &amp; video/animation"/>
    <n v="9.9009900990099011E-4"/>
    <n v="1"/>
    <s v="film &amp; video"/>
    <s v="animation"/>
  </r>
  <r>
    <n v="465"/>
    <s v="&quot;Amp&quot; A Story About a Robot"/>
    <s v="&quot;Amp&quot; is a short film about a robot with needs."/>
    <n v="512"/>
    <n v="138"/>
    <s v="failed"/>
    <s v="US"/>
    <s v="USD"/>
    <n v="1403837574"/>
    <n v="1402455174"/>
    <b v="0"/>
    <n v="8"/>
    <b v="0"/>
    <s v="film &amp; video/animation"/>
    <n v="0.26953125"/>
    <n v="17.25"/>
    <s v="film &amp; video"/>
    <s v="animation"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  <s v="USD"/>
    <n v="1347057464"/>
    <n v="1344465464"/>
    <b v="0"/>
    <n v="5"/>
    <b v="0"/>
    <s v="film &amp; video/animation"/>
    <n v="7.6E-3"/>
    <n v="15.2"/>
    <s v="film &amp; video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  <s v="USD"/>
    <n v="1348849134"/>
    <n v="1344961134"/>
    <b v="0"/>
    <n v="39"/>
    <b v="0"/>
    <s v="film &amp; video/animation"/>
    <n v="0.21575"/>
    <n v="110.64102564102564"/>
    <s v="film &amp; video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  <s v="USD"/>
    <n v="1341978665"/>
    <n v="1336795283"/>
    <b v="0"/>
    <n v="0"/>
    <b v="0"/>
    <s v="film &amp; video/animation"/>
    <n v="0"/>
    <e v="#DIV/0!"/>
    <s v="film &amp; video"/>
    <s v="animation"/>
  </r>
  <r>
    <n v="469"/>
    <s v="Dreamland PERSONALISED Animated Shorts Film"/>
    <s v="Create a personalised animation film using your child's name and photo."/>
    <n v="6000"/>
    <n v="0"/>
    <s v="failed"/>
    <s v="GB"/>
    <s v="GBP"/>
    <n v="1409960724"/>
    <n v="1404776724"/>
    <b v="0"/>
    <n v="0"/>
    <b v="0"/>
    <s v="film &amp; video/animation"/>
    <n v="0"/>
    <e v="#DIV/0!"/>
    <s v="film &amp; video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  <s v="USD"/>
    <n v="1389844800"/>
    <n v="1385524889"/>
    <b v="0"/>
    <n v="2"/>
    <b v="0"/>
    <s v="film &amp; video/animation"/>
    <n v="1.0200000000000001E-2"/>
    <n v="25.5"/>
    <s v="film &amp; video"/>
    <s v="animation"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  <s v="USD"/>
    <n v="1397924379"/>
    <n v="1394039979"/>
    <b v="0"/>
    <n v="170"/>
    <b v="0"/>
    <s v="film &amp; video/animation"/>
    <n v="0.11892727272727273"/>
    <n v="38.476470588235294"/>
    <s v="film &amp; video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  <s v="USD"/>
    <n v="1408831718"/>
    <n v="1406239718"/>
    <b v="0"/>
    <n v="5"/>
    <b v="0"/>
    <s v="film &amp; video/animation"/>
    <n v="0.17624999999999999"/>
    <n v="28.2"/>
    <s v="film &amp; video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  <s v="USD"/>
    <n v="1410972319"/>
    <n v="1408380319"/>
    <b v="0"/>
    <n v="14"/>
    <b v="0"/>
    <s v="film &amp; video/animation"/>
    <n v="2.87E-2"/>
    <n v="61.5"/>
    <s v="film &amp; video"/>
    <s v="animation"/>
  </r>
  <r>
    <n v="474"/>
    <s v="TAO Mr. Fantastic!!"/>
    <s v="Time travel the light Mr. Fantastic!  Spin the dimensions toward other continuums and worlds.  Hold onto your panties."/>
    <n v="3300"/>
    <n v="1"/>
    <s v="failed"/>
    <s v="US"/>
    <s v="USD"/>
    <n v="1487318029"/>
    <n v="1484726029"/>
    <b v="0"/>
    <n v="1"/>
    <b v="0"/>
    <s v="film &amp; video/animation"/>
    <n v="3.0303030303030303E-4"/>
    <n v="1"/>
    <s v="film &amp; video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  <s v="USD"/>
    <n v="1430877843"/>
    <n v="1428285843"/>
    <b v="0"/>
    <n v="0"/>
    <b v="0"/>
    <s v="film &amp; video/animation"/>
    <n v="0"/>
    <e v="#DIV/0!"/>
    <s v="film &amp; video"/>
    <s v="animation"/>
  </r>
  <r>
    <n v="476"/>
    <s v="Sight Word Music Videos"/>
    <s v="Animated Music Videos that teach kids how to read."/>
    <n v="220000"/>
    <n v="4906.59"/>
    <s v="failed"/>
    <s v="US"/>
    <s v="USD"/>
    <n v="1401767940"/>
    <n v="1398727441"/>
    <b v="0"/>
    <n v="124"/>
    <b v="0"/>
    <s v="film &amp; video/animation"/>
    <n v="2.2302681818181819E-2"/>
    <n v="39.569274193548388"/>
    <s v="film &amp; video"/>
    <s v="animation"/>
  </r>
  <r>
    <n v="477"/>
    <s v="Hymn of Unity"/>
    <s v="A Comedy-drama animation revolving around a man who finds a problematic pair of headphones that literally take over his whole life."/>
    <n v="1500"/>
    <n v="0"/>
    <s v="failed"/>
    <s v="US"/>
    <s v="USD"/>
    <n v="1337371334"/>
    <n v="1332187334"/>
    <b v="0"/>
    <n v="0"/>
    <b v="0"/>
    <s v="film &amp; video/animation"/>
    <n v="0"/>
    <e v="#DIV/0!"/>
    <s v="film &amp; video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  <s v="USD"/>
    <n v="1427921509"/>
    <n v="1425333109"/>
    <b v="0"/>
    <n v="0"/>
    <b v="0"/>
    <s v="film &amp; video/animation"/>
    <n v="0"/>
    <e v="#DIV/0!"/>
    <s v="film &amp; video"/>
    <s v="animation"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  <s v="USD"/>
    <n v="1416566835"/>
    <n v="1411379235"/>
    <b v="0"/>
    <n v="55"/>
    <b v="0"/>
    <s v="film &amp; video/animation"/>
    <n v="0.3256"/>
    <n v="88.8"/>
    <s v="film &amp; video"/>
    <s v="animation"/>
  </r>
  <r>
    <n v="480"/>
    <s v="The CafÃ©"/>
    <s v="To court his muse, an artist must first outsmart her dog.  A short animated film collaboration by Dana and Terrence Masson."/>
    <n v="40000"/>
    <n v="7764"/>
    <s v="failed"/>
    <s v="US"/>
    <s v="USD"/>
    <n v="1376049615"/>
    <n v="1373457615"/>
    <b v="0"/>
    <n v="140"/>
    <b v="0"/>
    <s v="film &amp; video/animation"/>
    <n v="0.19409999999999999"/>
    <n v="55.457142857142856"/>
    <s v="film &amp; video"/>
    <s v="animation"/>
  </r>
  <r>
    <n v="481"/>
    <s v="ERA"/>
    <s v="The year is 2043. Test subject David Beck has been augmented with psychokinetic abilities. He uses his newfound gifts to thwart evil."/>
    <n v="30000"/>
    <n v="1830"/>
    <s v="failed"/>
    <s v="US"/>
    <s v="USD"/>
    <n v="1349885289"/>
    <n v="1347293289"/>
    <b v="0"/>
    <n v="21"/>
    <b v="0"/>
    <s v="film &amp; video/animation"/>
    <n v="6.0999999999999999E-2"/>
    <n v="87.142857142857139"/>
    <s v="film &amp; video"/>
    <s v="animation"/>
  </r>
  <r>
    <n v="482"/>
    <s v="Animated Stand-up Routines Shenanigans"/>
    <s v="Help me quit my day job and also create animated Stand-up routines from local up and coming comedians."/>
    <n v="10000"/>
    <n v="10"/>
    <s v="failed"/>
    <s v="US"/>
    <s v="USD"/>
    <n v="1460644440"/>
    <n v="1458336690"/>
    <b v="0"/>
    <n v="1"/>
    <b v="0"/>
    <s v="film &amp; video/animation"/>
    <n v="1E-3"/>
    <n v="10"/>
    <s v="film &amp; video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  <s v="GBP"/>
    <n v="1359434672"/>
    <n v="1354250672"/>
    <b v="0"/>
    <n v="147"/>
    <b v="0"/>
    <s v="film &amp; video/animation"/>
    <n v="0.502"/>
    <n v="51.224489795918366"/>
    <s v="film &amp; video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  <s v="GBP"/>
    <n v="1446766372"/>
    <n v="1443220372"/>
    <b v="0"/>
    <n v="11"/>
    <b v="0"/>
    <s v="film &amp; video/animation"/>
    <n v="1.8625E-3"/>
    <n v="13.545454545454545"/>
    <s v="film &amp; video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  <s v="GBP"/>
    <n v="1368792499"/>
    <n v="1366200499"/>
    <b v="0"/>
    <n v="125"/>
    <b v="0"/>
    <s v="film &amp; video/animation"/>
    <n v="0.21906971229845085"/>
    <n v="66.520080000000007"/>
    <s v="film &amp; video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  <s v="AUD"/>
    <n v="1401662239"/>
    <n v="1399070239"/>
    <b v="0"/>
    <n v="1"/>
    <b v="0"/>
    <s v="film &amp; video/animation"/>
    <n v="9.0909090909090904E-5"/>
    <n v="50"/>
    <s v="film &amp; video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  <s v="CAD"/>
    <n v="1482678994"/>
    <n v="1477491394"/>
    <b v="0"/>
    <n v="0"/>
    <b v="0"/>
    <s v="film &amp; video/animation"/>
    <n v="0"/>
    <e v="#DIV/0!"/>
    <s v="film &amp; video"/>
    <s v="animation"/>
  </r>
  <r>
    <n v="488"/>
    <s v="City Animals independent cartoon series"/>
    <s v="When humans left the earth, the animals took over the city. What could go wrong? Well...everything!"/>
    <n v="12000"/>
    <n v="0"/>
    <s v="failed"/>
    <s v="US"/>
    <s v="USD"/>
    <n v="1483924700"/>
    <n v="1481332700"/>
    <b v="0"/>
    <n v="0"/>
    <b v="0"/>
    <s v="film &amp; video/animation"/>
    <n v="0"/>
    <e v="#DIV/0!"/>
    <s v="film &amp; video"/>
    <s v="animation"/>
  </r>
  <r>
    <n v="489"/>
    <s v="THE GUINEAS SHOW"/>
    <s v="Help America's favorite dysfunctional immigrant family THE GUINEAS launch the first season of their animated web series."/>
    <n v="74997"/>
    <n v="215"/>
    <s v="failed"/>
    <s v="US"/>
    <s v="USD"/>
    <n v="1325763180"/>
    <n v="1323084816"/>
    <b v="0"/>
    <n v="3"/>
    <b v="0"/>
    <s v="film &amp; video/animation"/>
    <n v="2.8667813379201833E-3"/>
    <n v="71.666666666666671"/>
    <s v="film &amp; video"/>
    <s v="animation"/>
  </r>
  <r>
    <n v="490"/>
    <s v="PROJECT IS CANCELLED"/>
    <s v="Cancelled"/>
    <n v="1000"/>
    <n v="0"/>
    <s v="failed"/>
    <s v="US"/>
    <s v="USD"/>
    <n v="1345677285"/>
    <n v="1343085285"/>
    <b v="0"/>
    <n v="0"/>
    <b v="0"/>
    <s v="film &amp; video/animation"/>
    <n v="0"/>
    <e v="#DIV/0!"/>
    <s v="film &amp; video"/>
    <s v="animation"/>
  </r>
  <r>
    <n v="491"/>
    <s v="Guess What? Gus"/>
    <s v="&quot;Guess What? Gus&quot; is a magical animated comedy that follow a new kid who playful antics for attention make the news."/>
    <n v="10000"/>
    <n v="0"/>
    <s v="failed"/>
    <s v="US"/>
    <s v="USD"/>
    <n v="1453937699"/>
    <n v="1451345699"/>
    <b v="0"/>
    <n v="0"/>
    <b v="0"/>
    <s v="film &amp; video/animation"/>
    <n v="0"/>
    <e v="#DIV/0!"/>
    <s v="film &amp; video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  <s v="SEK"/>
    <n v="1476319830"/>
    <n v="1471135830"/>
    <b v="0"/>
    <n v="0"/>
    <b v="0"/>
    <s v="film &amp; video/animation"/>
    <n v="0"/>
    <e v="#DIV/0!"/>
    <s v="film &amp; video"/>
    <s v="animation"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  <s v="GBP"/>
    <n v="1432142738"/>
    <n v="1429550738"/>
    <b v="0"/>
    <n v="0"/>
    <b v="0"/>
    <s v="film &amp; video/animation"/>
    <n v="0"/>
    <e v="#DIV/0!"/>
    <s v="film &amp; video"/>
    <s v="animation"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  <s v="USD"/>
    <n v="1404356400"/>
    <n v="1402343765"/>
    <b v="0"/>
    <n v="3"/>
    <b v="0"/>
    <s v="film &amp; video/animation"/>
    <n v="1.5499999999999999E-3"/>
    <n v="10.333333333333334"/>
    <s v="film &amp; video"/>
    <s v="animation"/>
  </r>
  <r>
    <n v="495"/>
    <s v="Average Heroes pilot"/>
    <s v="two friends set out to conquer and reach the level cap of the quest watch, how will they do it when they're 2 teenage idiots"/>
    <n v="7000"/>
    <n v="0"/>
    <s v="failed"/>
    <s v="US"/>
    <s v="USD"/>
    <n v="1437076305"/>
    <n v="1434484305"/>
    <b v="0"/>
    <n v="0"/>
    <b v="0"/>
    <s v="film &amp; video/animation"/>
    <n v="0"/>
    <e v="#DIV/0!"/>
    <s v="film &amp; video"/>
    <s v="animation"/>
  </r>
  <r>
    <n v="496"/>
    <s v="Airships and Anatasia: The Movie"/>
    <s v="The movie is about the adventures of Ethan, Danna, The mysterious inventor and more."/>
    <n v="60000"/>
    <n v="1"/>
    <s v="failed"/>
    <s v="US"/>
    <s v="USD"/>
    <n v="1392070874"/>
    <n v="1386886874"/>
    <b v="0"/>
    <n v="1"/>
    <b v="0"/>
    <s v="film &amp; video/animation"/>
    <n v="1.6666666666666667E-5"/>
    <n v="1"/>
    <s v="film &amp; video"/>
    <s v="animation"/>
  </r>
  <r>
    <n v="497"/>
    <s v="Galaxy Probe Kids"/>
    <s v="live-action/animated series pilot."/>
    <n v="4480"/>
    <n v="30"/>
    <s v="failed"/>
    <s v="US"/>
    <s v="USD"/>
    <n v="1419483600"/>
    <n v="1414889665"/>
    <b v="0"/>
    <n v="3"/>
    <b v="0"/>
    <s v="film &amp; video/animation"/>
    <n v="6.6964285714285711E-3"/>
    <n v="10"/>
    <s v="film &amp; video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  <s v="USD"/>
    <n v="1324664249"/>
    <n v="1321035449"/>
    <b v="0"/>
    <n v="22"/>
    <b v="0"/>
    <s v="film &amp; video/animation"/>
    <n v="4.5985132395404561E-2"/>
    <n v="136.09090909090909"/>
    <s v="film &amp; video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  <s v="USD"/>
    <n v="1255381140"/>
    <n v="1250630968"/>
    <b v="0"/>
    <n v="26"/>
    <b v="0"/>
    <s v="film &amp; video/animation"/>
    <n v="9.5500000000000002E-2"/>
    <n v="73.461538461538467"/>
    <s v="film &amp; video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  <s v="USD"/>
    <n v="1273356960"/>
    <n v="1268255751"/>
    <b v="0"/>
    <n v="4"/>
    <b v="0"/>
    <s v="film &amp; video/animation"/>
    <n v="3.307692307692308E-2"/>
    <n v="53.75"/>
    <s v="film &amp; video"/>
    <s v="animation"/>
  </r>
  <r>
    <n v="501"/>
    <s v="World War 4"/>
    <s v="Based on the invention portfolio of a patented inventor World War Four is a look into the future of warfare and humanity as a whole"/>
    <n v="10000"/>
    <n v="0"/>
    <s v="failed"/>
    <s v="US"/>
    <s v="USD"/>
    <n v="1310189851"/>
    <n v="1307597851"/>
    <b v="0"/>
    <n v="0"/>
    <b v="0"/>
    <s v="film &amp; video/animation"/>
    <n v="0"/>
    <e v="#DIV/0!"/>
    <s v="film &amp; video"/>
    <s v="animation"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  <s v="USD"/>
    <n v="1332073025"/>
    <n v="1329484625"/>
    <b v="0"/>
    <n v="4"/>
    <b v="0"/>
    <s v="film &amp; video/animation"/>
    <n v="1.15E-2"/>
    <n v="57.5"/>
    <s v="film &amp; video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  <s v="GBP"/>
    <n v="1421498303"/>
    <n v="1418906303"/>
    <b v="0"/>
    <n v="9"/>
    <b v="0"/>
    <s v="film &amp; video/animation"/>
    <n v="1.7538461538461537E-2"/>
    <n v="12.666666666666666"/>
    <s v="film &amp; video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  <s v="USD"/>
    <n v="1334097387"/>
    <n v="1328916987"/>
    <b v="0"/>
    <n v="5"/>
    <b v="0"/>
    <s v="film &amp; video/animation"/>
    <n v="1.3673469387755101E-2"/>
    <n v="67"/>
    <s v="film &amp; video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  <s v="USD"/>
    <n v="1451010086"/>
    <n v="1447122086"/>
    <b v="0"/>
    <n v="14"/>
    <b v="0"/>
    <s v="film &amp; video/animation"/>
    <n v="4.3333333333333331E-3"/>
    <n v="3.7142857142857144"/>
    <s v="film &amp; video"/>
    <s v="animation"/>
  </r>
  <r>
    <n v="506"/>
    <s v="Age of Spirit: The Battle in Heaven"/>
    <s v="A feature-length 3D animation that depicts what happened when the Son of the Morning rebelled against God."/>
    <n v="200000"/>
    <n v="250"/>
    <s v="failed"/>
    <s v="US"/>
    <s v="USD"/>
    <n v="1376140520"/>
    <n v="1373548520"/>
    <b v="0"/>
    <n v="1"/>
    <b v="0"/>
    <s v="film &amp; video/animation"/>
    <n v="1.25E-3"/>
    <n v="250"/>
    <s v="film &amp; video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  <s v="USD"/>
    <n v="1350687657"/>
    <n v="1346799657"/>
    <b v="0"/>
    <n v="10"/>
    <b v="0"/>
    <s v="film &amp; video/animation"/>
    <n v="3.2000000000000001E-2"/>
    <n v="64"/>
    <s v="film &amp; video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  <s v="USD"/>
    <n v="1337955240"/>
    <n v="1332808501"/>
    <b v="0"/>
    <n v="3"/>
    <b v="0"/>
    <s v="film &amp; video/animation"/>
    <n v="8.0000000000000002E-3"/>
    <n v="133.33333333333334"/>
    <s v="film &amp; video"/>
    <s v="animation"/>
  </r>
  <r>
    <n v="509"/>
    <s v="Indian in Chelsea - Web Animated series"/>
    <s v="A hilarious comedy podcast being turned into an animated series  about an indian servant and his boss."/>
    <n v="5000"/>
    <n v="10"/>
    <s v="failed"/>
    <s v="GB"/>
    <s v="GBP"/>
    <n v="1435504170"/>
    <n v="1432912170"/>
    <b v="0"/>
    <n v="1"/>
    <b v="0"/>
    <s v="film &amp; video/animation"/>
    <n v="2E-3"/>
    <n v="10"/>
    <s v="film &amp; video"/>
    <s v="animation"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  <s v="USD"/>
    <n v="1456805639"/>
    <n v="1454213639"/>
    <b v="0"/>
    <n v="0"/>
    <b v="0"/>
    <s v="film &amp; video/animation"/>
    <n v="0"/>
    <e v="#DIV/0!"/>
    <s v="film &amp; video"/>
    <s v="animation"/>
  </r>
  <r>
    <n v="511"/>
    <s v="Stuck On An Eyeland"/>
    <s v="A project that incorporates animation and comic art into a relevant story. 4 boys, 1 eyeland, and a whole lot of drama!!!"/>
    <n v="5000"/>
    <n v="150"/>
    <s v="failed"/>
    <s v="US"/>
    <s v="USD"/>
    <n v="1365228982"/>
    <n v="1362640582"/>
    <b v="0"/>
    <n v="5"/>
    <b v="0"/>
    <s v="film &amp; video/animation"/>
    <n v="0.03"/>
    <n v="30"/>
    <s v="film &amp; video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  <s v="USD"/>
    <n v="1479667727"/>
    <n v="1475776127"/>
    <b v="0"/>
    <n v="2"/>
    <b v="0"/>
    <s v="film &amp; video/animation"/>
    <n v="1.3749999999999999E-3"/>
    <n v="5.5"/>
    <s v="film &amp; video"/>
    <s v="animation"/>
  </r>
  <r>
    <n v="513"/>
    <s v="Paradigm Spiral - The Animated Series"/>
    <s v="A sci-fi fantasy 2.5D anime styled series about some guys trying to save the world, probably..."/>
    <n v="50000"/>
    <n v="6962"/>
    <s v="failed"/>
    <s v="US"/>
    <s v="USD"/>
    <n v="1471244400"/>
    <n v="1467387705"/>
    <b v="0"/>
    <n v="68"/>
    <b v="0"/>
    <s v="film &amp; video/animation"/>
    <n v="0.13924"/>
    <n v="102.38235294117646"/>
    <s v="film &amp; video"/>
    <s v="animation"/>
  </r>
  <r>
    <n v="514"/>
    <s v="I'm Sticking With You."/>
    <s v="A film created entirely out of paper, visual effects and found objects depicts how one man created a new life for himself."/>
    <n v="1500"/>
    <n v="50"/>
    <s v="failed"/>
    <s v="CA"/>
    <s v="CAD"/>
    <n v="1407595447"/>
    <n v="1405003447"/>
    <b v="0"/>
    <n v="3"/>
    <b v="0"/>
    <s v="film &amp; video/animation"/>
    <n v="3.3333333333333333E-2"/>
    <n v="16.666666666666668"/>
    <s v="film &amp; video"/>
    <s v="animation"/>
  </r>
  <r>
    <n v="515"/>
    <s v="A Tale of Faith - An Animated Short Film"/>
    <s v="A Tale of Faith is an animated short film based on the heartwarming tale by Rebbe Nachman of Breslov."/>
    <n v="97000"/>
    <n v="24651"/>
    <s v="failed"/>
    <s v="US"/>
    <s v="USD"/>
    <n v="1451389601"/>
    <n v="1447933601"/>
    <b v="0"/>
    <n v="34"/>
    <b v="0"/>
    <s v="film &amp; video/animation"/>
    <n v="0.25413402061855672"/>
    <n v="725.02941176470586"/>
    <s v="film &amp; video"/>
    <s v="animation"/>
  </r>
  <r>
    <n v="516"/>
    <s v="Shipmates"/>
    <s v="A big brother style comedy animation series starring famous seafarers"/>
    <n v="5000"/>
    <n v="0"/>
    <s v="failed"/>
    <s v="GB"/>
    <s v="GBP"/>
    <n v="1432752080"/>
    <n v="1427568080"/>
    <b v="0"/>
    <n v="0"/>
    <b v="0"/>
    <s v="film &amp; video/animation"/>
    <n v="0"/>
    <e v="#DIV/0!"/>
    <s v="film &amp; video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  <s v="USD"/>
    <n v="1486046761"/>
    <n v="1483454761"/>
    <b v="0"/>
    <n v="3"/>
    <b v="0"/>
    <s v="film &amp; video/animation"/>
    <n v="1.3666666666666667E-2"/>
    <n v="68.333333333333329"/>
    <s v="film &amp; video"/>
    <s v="animation"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  <s v="USD"/>
    <n v="1441550760"/>
    <n v="1438958824"/>
    <b v="0"/>
    <n v="0"/>
    <b v="0"/>
    <s v="film &amp; video/animation"/>
    <n v="0"/>
    <e v="#DIV/0!"/>
    <s v="film &amp; video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  <s v="USD"/>
    <n v="1354699421"/>
    <n v="1352107421"/>
    <b v="0"/>
    <n v="70"/>
    <b v="0"/>
    <s v="film &amp; video/animation"/>
    <n v="0.22881426547787684"/>
    <n v="39.228571428571428"/>
    <s v="film &amp; video"/>
    <s v="animation"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  <s v="GBP"/>
    <n v="1449766261"/>
    <n v="1447174261"/>
    <b v="0"/>
    <n v="34"/>
    <b v="1"/>
    <s v="theater/plays"/>
    <n v="1.0209999999999999"/>
    <n v="150.14705882352942"/>
    <s v="theater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  <s v="USD"/>
    <n v="1477976340"/>
    <n v="1475460819"/>
    <b v="0"/>
    <n v="56"/>
    <b v="1"/>
    <s v="theater/plays"/>
    <n v="1.0464"/>
    <n v="93.428571428571431"/>
    <s v="theater"/>
    <s v="plays"/>
  </r>
  <r>
    <n v="522"/>
    <s v="COMPASS PLAYERS"/>
    <s v="*** TO MAKE DONATIONS IN THE FUTURE                                   GO TO OUR WEBSITE: www.compassplayers.com ***"/>
    <n v="3000"/>
    <n v="3440"/>
    <s v="successful"/>
    <s v="US"/>
    <s v="USD"/>
    <n v="1458518325"/>
    <n v="1456793925"/>
    <b v="0"/>
    <n v="31"/>
    <b v="1"/>
    <s v="theater/plays"/>
    <n v="1.1466666666666667"/>
    <n v="110.96774193548387"/>
    <s v="theater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  <s v="USD"/>
    <n v="1442805076"/>
    <n v="1440213076"/>
    <b v="0"/>
    <n v="84"/>
    <b v="1"/>
    <s v="theater/plays"/>
    <n v="1.206"/>
    <n v="71.785714285714292"/>
    <s v="theater"/>
    <s v="plays"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  <s v="GBP"/>
    <n v="1464801169"/>
    <n v="1462209169"/>
    <b v="0"/>
    <n v="130"/>
    <b v="1"/>
    <s v="theater/plays"/>
    <n v="1.0867285714285715"/>
    <n v="29.258076923076924"/>
    <s v="theater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  <s v="USD"/>
    <n v="1410601041"/>
    <n v="1406713041"/>
    <b v="0"/>
    <n v="12"/>
    <b v="1"/>
    <s v="theater/plays"/>
    <n v="1"/>
    <n v="1000"/>
    <s v="theater"/>
    <s v="plays"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  <s v="GBP"/>
    <n v="1438966800"/>
    <n v="1436278344"/>
    <b v="0"/>
    <n v="23"/>
    <b v="1"/>
    <s v="theater/plays"/>
    <n v="1.1399999999999999"/>
    <n v="74.347826086956516"/>
    <s v="theater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  <s v="USD"/>
    <n v="1487347500"/>
    <n v="1484715366"/>
    <b v="0"/>
    <n v="158"/>
    <b v="1"/>
    <s v="theater/plays"/>
    <n v="1.0085"/>
    <n v="63.829113924050631"/>
    <s v="theater"/>
    <s v="plays"/>
  </r>
  <r>
    <n v="528"/>
    <s v="Devastated No Matter What"/>
    <s v="A Festival Backed Production of a Full-Length Play."/>
    <n v="1150"/>
    <n v="1330"/>
    <s v="successful"/>
    <s v="US"/>
    <s v="USD"/>
    <n v="1434921600"/>
    <n v="1433109907"/>
    <b v="0"/>
    <n v="30"/>
    <b v="1"/>
    <s v="theater/plays"/>
    <n v="1.1565217391304348"/>
    <n v="44.333333333333336"/>
    <s v="theater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  <s v="CAD"/>
    <n v="1484110800"/>
    <n v="1482281094"/>
    <b v="0"/>
    <n v="18"/>
    <b v="1"/>
    <s v="theater/plays"/>
    <n v="1.3041666666666667"/>
    <n v="86.944444444444443"/>
    <s v="theater"/>
    <s v="plays"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  <s v="USD"/>
    <n v="1435111200"/>
    <n v="1433254268"/>
    <b v="0"/>
    <n v="29"/>
    <b v="1"/>
    <s v="theater/plays"/>
    <n v="1.0778267254038179"/>
    <n v="126.55172413793103"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  <s v="USD"/>
    <n v="1481957940"/>
    <n v="1478050429"/>
    <b v="0"/>
    <n v="31"/>
    <b v="1"/>
    <s v="theater/plays"/>
    <n v="1"/>
    <n v="129.03225806451613"/>
    <s v="theater"/>
    <s v="plays"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  <s v="USD"/>
    <n v="1463098208"/>
    <n v="1460506208"/>
    <b v="0"/>
    <n v="173"/>
    <b v="1"/>
    <s v="theater/plays"/>
    <n v="1.2324999999999999"/>
    <n v="71.242774566473983"/>
    <s v="theater"/>
    <s v="plays"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  <s v="GBP"/>
    <n v="1463394365"/>
    <n v="1461320765"/>
    <b v="0"/>
    <n v="17"/>
    <b v="1"/>
    <s v="theater/plays"/>
    <n v="1.002"/>
    <n v="117.88235294117646"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  <s v="NOK"/>
    <n v="1446418800"/>
    <n v="1443036470"/>
    <b v="0"/>
    <n v="48"/>
    <b v="1"/>
    <s v="theater/plays"/>
    <n v="1.0466666666666666"/>
    <n v="327.08333333333331"/>
    <s v="theater"/>
    <s v="plays"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  <s v="GBP"/>
    <n v="1483707905"/>
    <n v="1481115905"/>
    <b v="0"/>
    <n v="59"/>
    <b v="1"/>
    <s v="theater/plays"/>
    <n v="1.0249999999999999"/>
    <n v="34.745762711864408"/>
    <s v="theater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  <s v="GBP"/>
    <n v="1438624800"/>
    <n v="1435133807"/>
    <b v="0"/>
    <n v="39"/>
    <b v="1"/>
    <s v="theater/plays"/>
    <n v="1.1825757575757576"/>
    <n v="100.06410256410257"/>
    <s v="theater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  <s v="USD"/>
    <n v="1446665191"/>
    <n v="1444069591"/>
    <b v="0"/>
    <n v="59"/>
    <b v="1"/>
    <s v="theater/plays"/>
    <n v="1.2050000000000001"/>
    <n v="40.847457627118644"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  <s v="USD"/>
    <n v="1463166263"/>
    <n v="1460574263"/>
    <b v="0"/>
    <n v="60"/>
    <b v="1"/>
    <s v="theater/plays"/>
    <n v="3.0242"/>
    <n v="252.01666666666668"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  <s v="GBP"/>
    <n v="1467681107"/>
    <n v="1465866707"/>
    <b v="0"/>
    <n v="20"/>
    <b v="1"/>
    <s v="theater/plays"/>
    <n v="1.00644"/>
    <n v="25.161000000000001"/>
    <s v="theater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  <s v="USD"/>
    <n v="1423078606"/>
    <n v="1420486606"/>
    <b v="0"/>
    <n v="1"/>
    <b v="0"/>
    <s v="technology/web"/>
    <n v="6.666666666666667E-5"/>
    <n v="1"/>
    <s v="technology"/>
    <s v="web"/>
  </r>
  <r>
    <n v="541"/>
    <s v="Deviations"/>
    <s v="A website dedicated to local Kink Communities; to find others with matching interests and bring them together."/>
    <n v="4500"/>
    <n v="25"/>
    <s v="failed"/>
    <s v="US"/>
    <s v="USD"/>
    <n v="1446080834"/>
    <n v="1443488834"/>
    <b v="0"/>
    <n v="1"/>
    <b v="0"/>
    <s v="technology/web"/>
    <n v="5.5555555555555558E-3"/>
    <n v="25"/>
    <s v="technology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  <s v="USD"/>
    <n v="1462293716"/>
    <n v="1457113316"/>
    <b v="0"/>
    <n v="1"/>
    <b v="0"/>
    <s v="technology/web"/>
    <n v="3.9999999999999998E-6"/>
    <n v="1"/>
    <s v="technology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  <s v="AUD"/>
    <n v="1414807962"/>
    <n v="1412215962"/>
    <b v="0"/>
    <n v="2"/>
    <b v="0"/>
    <s v="technology/web"/>
    <n v="3.1818181818181819E-3"/>
    <n v="35"/>
    <s v="technology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  <s v="USD"/>
    <n v="1467647160"/>
    <n v="1465055160"/>
    <b v="0"/>
    <n v="2"/>
    <b v="0"/>
    <s v="technology/web"/>
    <n v="1.2E-2"/>
    <n v="3"/>
    <s v="technology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  <s v="EUR"/>
    <n v="1447600389"/>
    <n v="1444140789"/>
    <b v="0"/>
    <n v="34"/>
    <b v="0"/>
    <s v="technology/web"/>
    <n v="0.27383999999999997"/>
    <n v="402.70588235294116"/>
    <s v="technology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  <s v="USD"/>
    <n v="1445097715"/>
    <n v="1441209715"/>
    <b v="0"/>
    <n v="2"/>
    <b v="0"/>
    <s v="technology/web"/>
    <n v="8.6666666666666663E-4"/>
    <n v="26"/>
    <s v="technology"/>
    <s v="web"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  <s v="GBP"/>
    <n v="1455122564"/>
    <n v="1452530564"/>
    <b v="0"/>
    <n v="0"/>
    <b v="0"/>
    <s v="technology/web"/>
    <n v="0"/>
    <e v="#DIV/0!"/>
    <s v="technology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  <s v="GBP"/>
    <n v="1446154848"/>
    <n v="1443562848"/>
    <b v="0"/>
    <n v="1"/>
    <b v="0"/>
    <s v="technology/web"/>
    <n v="8.9999999999999998E-4"/>
    <n v="9"/>
    <s v="technology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  <s v="GBP"/>
    <n v="1436368622"/>
    <n v="1433776622"/>
    <b v="0"/>
    <n v="8"/>
    <b v="0"/>
    <s v="technology/web"/>
    <n v="2.7199999999999998E-2"/>
    <n v="8.5"/>
    <s v="technology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  <s v="CAD"/>
    <n v="1485838800"/>
    <n v="1484756245"/>
    <b v="0"/>
    <n v="4"/>
    <b v="0"/>
    <s v="technology/web"/>
    <n v="7.0000000000000001E-3"/>
    <n v="8.75"/>
    <s v="technology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  <s v="USD"/>
    <n v="1438451580"/>
    <n v="1434609424"/>
    <b v="0"/>
    <n v="28"/>
    <b v="0"/>
    <s v="technology/web"/>
    <n v="5.0413333333333331E-2"/>
    <n v="135.03571428571428"/>
    <s v="technology"/>
    <s v="web"/>
  </r>
  <r>
    <n v="552"/>
    <s v="Spinnable Social Media"/>
    <s v="Axoral is a 3d interactive social media interface, with the potential to be so much more, but we need your help!"/>
    <n v="45000"/>
    <n v="0"/>
    <s v="failed"/>
    <s v="CA"/>
    <s v="CAD"/>
    <n v="1452350896"/>
    <n v="1447166896"/>
    <b v="0"/>
    <n v="0"/>
    <b v="0"/>
    <s v="technology/web"/>
    <n v="0"/>
    <e v="#DIV/0!"/>
    <s v="technology"/>
    <s v="web"/>
  </r>
  <r>
    <n v="553"/>
    <s v="sellorshopusa.com"/>
    <s v="Groundbreaking New Classifieds Website Grows Into Largest Nationwide Coverage By Turning Users Into Entrepreneurs"/>
    <n v="25000"/>
    <n v="123"/>
    <s v="failed"/>
    <s v="US"/>
    <s v="USD"/>
    <n v="1415988991"/>
    <n v="1413393391"/>
    <b v="0"/>
    <n v="6"/>
    <b v="0"/>
    <s v="technology/web"/>
    <n v="4.9199999999999999E-3"/>
    <n v="20.5"/>
    <s v="technology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  <s v="USD"/>
    <n v="1413735972"/>
    <n v="1411143972"/>
    <b v="0"/>
    <n v="22"/>
    <b v="0"/>
    <s v="technology/web"/>
    <n v="0.36589147286821705"/>
    <n v="64.36363636363636"/>
    <s v="technology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  <s v="GBP"/>
    <n v="1465720143"/>
    <n v="1463128143"/>
    <b v="0"/>
    <n v="0"/>
    <b v="0"/>
    <s v="technology/web"/>
    <n v="0"/>
    <e v="#DIV/0!"/>
    <s v="technology"/>
    <s v="web"/>
  </r>
  <r>
    <n v="556"/>
    <s v="Braille Academy"/>
    <s v="An educational platform for learning Unified English Braille Code"/>
    <n v="8000"/>
    <n v="200"/>
    <s v="failed"/>
    <s v="US"/>
    <s v="USD"/>
    <n v="1452112717"/>
    <n v="1449520717"/>
    <b v="0"/>
    <n v="1"/>
    <b v="0"/>
    <s v="technology/web"/>
    <n v="2.5000000000000001E-2"/>
    <n v="200"/>
    <s v="technology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  <s v="EUR"/>
    <n v="1480721803"/>
    <n v="1478126203"/>
    <b v="0"/>
    <n v="20"/>
    <b v="0"/>
    <s v="technology/web"/>
    <n v="9.1066666666666674E-3"/>
    <n v="68.3"/>
    <s v="technology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  <s v="USD"/>
    <n v="1427227905"/>
    <n v="1424639505"/>
    <b v="0"/>
    <n v="0"/>
    <b v="0"/>
    <s v="technology/web"/>
    <n v="0"/>
    <e v="#DIV/0!"/>
    <s v="technology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  <s v="USD"/>
    <n v="1449989260"/>
    <n v="1447397260"/>
    <b v="0"/>
    <n v="1"/>
    <b v="0"/>
    <s v="technology/web"/>
    <n v="2.0833333333333335E-4"/>
    <n v="50"/>
    <s v="technology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  <s v="CAD"/>
    <n v="1418841045"/>
    <n v="1416249045"/>
    <b v="0"/>
    <n v="3"/>
    <b v="0"/>
    <s v="technology/web"/>
    <n v="1.2E-4"/>
    <n v="4"/>
    <s v="technology"/>
    <s v="web"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  <s v="USD"/>
    <n v="1445874513"/>
    <n v="1442850513"/>
    <b v="0"/>
    <n v="2"/>
    <b v="0"/>
    <s v="technology/web"/>
    <n v="3.6666666666666666E-3"/>
    <n v="27.5"/>
    <s v="technology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  <s v="EUR"/>
    <n v="1482052815"/>
    <n v="1479460815"/>
    <b v="0"/>
    <n v="0"/>
    <b v="0"/>
    <s v="technology/web"/>
    <n v="0"/>
    <e v="#DIV/0!"/>
    <s v="technology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  <s v="AUD"/>
    <n v="1424137247"/>
    <n v="1421545247"/>
    <b v="0"/>
    <n v="2"/>
    <b v="0"/>
    <s v="technology/web"/>
    <n v="9.0666666666666662E-4"/>
    <n v="34"/>
    <s v="technology"/>
    <s v="web"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  <s v="EUR"/>
    <n v="1457822275"/>
    <n v="1455230275"/>
    <b v="0"/>
    <n v="1"/>
    <b v="0"/>
    <s v="technology/web"/>
    <n v="5.5555555555555558E-5"/>
    <n v="1"/>
    <s v="technology"/>
    <s v="web"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  <s v="GBP"/>
    <n v="1436554249"/>
    <n v="1433962249"/>
    <b v="0"/>
    <n v="0"/>
    <b v="0"/>
    <s v="technology/web"/>
    <n v="0"/>
    <e v="#DIV/0!"/>
    <s v="technology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  <s v="USD"/>
    <n v="1468513533"/>
    <n v="1465921533"/>
    <b v="0"/>
    <n v="1"/>
    <b v="0"/>
    <s v="technology/web"/>
    <n v="2.0000000000000001E-4"/>
    <n v="1"/>
    <s v="technology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  <s v="USD"/>
    <n v="1420143194"/>
    <n v="1417551194"/>
    <b v="0"/>
    <n v="0"/>
    <b v="0"/>
    <s v="technology/web"/>
    <n v="0"/>
    <e v="#DIV/0!"/>
    <s v="technology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  <s v="NZD"/>
    <n v="1452942000"/>
    <n v="1449785223"/>
    <b v="0"/>
    <n v="5"/>
    <b v="0"/>
    <s v="technology/web"/>
    <n v="0.01"/>
    <n v="49"/>
    <s v="technology"/>
    <s v="web"/>
  </r>
  <r>
    <n v="569"/>
    <s v="Mioti"/>
    <s v="Mioti is an indie game marketplace that doubles as a community for developers to join networks and discuss projects."/>
    <n v="2500"/>
    <n v="20"/>
    <s v="failed"/>
    <s v="CA"/>
    <s v="CAD"/>
    <n v="1451679612"/>
    <n v="1449087612"/>
    <b v="0"/>
    <n v="1"/>
    <b v="0"/>
    <s v="technology/web"/>
    <n v="8.0000000000000002E-3"/>
    <n v="20"/>
    <s v="technology"/>
    <s v="web"/>
  </r>
  <r>
    <n v="570"/>
    <s v="Relaunching in May"/>
    <s v="Humans have AM/FM/Satellite radio, kids have radio Disney, pets have DogCatRadio."/>
    <n v="85000"/>
    <n v="142"/>
    <s v="failed"/>
    <s v="US"/>
    <s v="USD"/>
    <n v="1455822569"/>
    <n v="1453230569"/>
    <b v="0"/>
    <n v="1"/>
    <b v="0"/>
    <s v="technology/web"/>
    <n v="1.6705882352941177E-3"/>
    <n v="142"/>
    <s v="technology"/>
    <s v="web"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  <s v="USD"/>
    <n v="1437969540"/>
    <n v="1436297723"/>
    <b v="0"/>
    <n v="2"/>
    <b v="0"/>
    <s v="technology/web"/>
    <n v="4.2399999999999998E-3"/>
    <n v="53"/>
    <s v="technology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  <s v="USD"/>
    <n v="1446660688"/>
    <n v="1444065088"/>
    <b v="0"/>
    <n v="0"/>
    <b v="0"/>
    <s v="technology/web"/>
    <n v="0"/>
    <e v="#DIV/0!"/>
    <s v="technology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  <s v="USD"/>
    <n v="1421543520"/>
    <n v="1416445931"/>
    <b v="0"/>
    <n v="9"/>
    <b v="0"/>
    <s v="technology/web"/>
    <n v="3.892538925389254E-3"/>
    <n v="38.444444444444443"/>
    <s v="technology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  <s v="GBP"/>
    <n v="1476873507"/>
    <n v="1474281507"/>
    <b v="0"/>
    <n v="4"/>
    <b v="0"/>
    <s v="technology/web"/>
    <n v="7.1556350626118068E-3"/>
    <n v="20"/>
    <s v="technology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  <s v="EUR"/>
    <n v="1434213443"/>
    <n v="1431621443"/>
    <b v="0"/>
    <n v="4"/>
    <b v="0"/>
    <s v="technology/web"/>
    <n v="4.3166666666666666E-3"/>
    <n v="64.75"/>
    <s v="technology"/>
    <s v="web"/>
  </r>
  <r>
    <n v="576"/>
    <s v="Uthtopia"/>
    <s v="UthTopia Is a social media organization that believes in positive online usage, youth mentorship, and youth empowerment."/>
    <n v="80000"/>
    <n v="1"/>
    <s v="failed"/>
    <s v="US"/>
    <s v="USD"/>
    <n v="1427537952"/>
    <n v="1422357552"/>
    <b v="0"/>
    <n v="1"/>
    <b v="0"/>
    <s v="technology/web"/>
    <n v="1.2500000000000001E-5"/>
    <n v="1"/>
    <s v="technology"/>
    <s v="web"/>
  </r>
  <r>
    <n v="577"/>
    <s v="everydayrelay"/>
    <s v="Emails are one of pervasively used mode of communication today. However, emails can be personal and sometimes discretion is needed."/>
    <n v="5000"/>
    <n v="10"/>
    <s v="failed"/>
    <s v="US"/>
    <s v="USD"/>
    <n v="1463753302"/>
    <n v="1458569302"/>
    <b v="0"/>
    <n v="1"/>
    <b v="0"/>
    <s v="technology/web"/>
    <n v="2E-3"/>
    <n v="10"/>
    <s v="technology"/>
    <s v="web"/>
  </r>
  <r>
    <n v="578"/>
    <s v="weBuy Crowdsourced Shopping"/>
    <s v="weBuy trade built on technology and Crowd Sourced Power"/>
    <n v="125000"/>
    <n v="14"/>
    <s v="failed"/>
    <s v="GB"/>
    <s v="GBP"/>
    <n v="1441633993"/>
    <n v="1439560393"/>
    <b v="0"/>
    <n v="7"/>
    <b v="0"/>
    <s v="technology/web"/>
    <n v="1.12E-4"/>
    <n v="2"/>
    <s v="technology"/>
    <s v="web"/>
  </r>
  <r>
    <n v="579"/>
    <s v="Course: Learn Cryptography"/>
    <s v="Learn classic and public key cryptography with a full proof-of-concept system in JavaScript."/>
    <n v="12000"/>
    <n v="175"/>
    <s v="failed"/>
    <s v="US"/>
    <s v="USD"/>
    <n v="1419539223"/>
    <n v="1416947223"/>
    <b v="0"/>
    <n v="5"/>
    <b v="0"/>
    <s v="technology/web"/>
    <n v="1.4583333333333334E-2"/>
    <n v="35"/>
    <s v="technology"/>
    <s v="web"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  <s v="USD"/>
    <n v="1474580867"/>
    <n v="1471988867"/>
    <b v="0"/>
    <n v="1"/>
    <b v="0"/>
    <s v="technology/web"/>
    <n v="3.3333333333333332E-4"/>
    <n v="1"/>
    <s v="technology"/>
    <s v="web"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  <s v="USD"/>
    <n v="1438474704"/>
    <n v="1435882704"/>
    <b v="0"/>
    <n v="0"/>
    <b v="0"/>
    <s v="technology/web"/>
    <n v="0"/>
    <e v="#DIV/0!"/>
    <s v="technology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  <s v="USD"/>
    <n v="1426442400"/>
    <n v="1424454319"/>
    <b v="0"/>
    <n v="0"/>
    <b v="0"/>
    <s v="technology/web"/>
    <n v="0"/>
    <e v="#DIV/0!"/>
    <s v="technology"/>
    <s v="web"/>
  </r>
  <r>
    <n v="583"/>
    <s v="HackersArchive.com"/>
    <s v="HackersArchive.com will help rid the web of viruses and scams found everywhere else you look!"/>
    <n v="9000"/>
    <n v="1"/>
    <s v="failed"/>
    <s v="US"/>
    <s v="USD"/>
    <n v="1426800687"/>
    <n v="1424212287"/>
    <b v="0"/>
    <n v="1"/>
    <b v="0"/>
    <s v="technology/web"/>
    <n v="1.1111111111111112E-4"/>
    <n v="1"/>
    <s v="technology"/>
    <s v="web"/>
  </r>
  <r>
    <n v="584"/>
    <s v="scriptCall - The Personal Presentation Platform"/>
    <s v="Script Call takes your presentation from the wall to your audience; from your device to theirs."/>
    <n v="1000"/>
    <n v="10"/>
    <s v="failed"/>
    <s v="US"/>
    <s v="USD"/>
    <n v="1426522316"/>
    <n v="1423933916"/>
    <b v="0"/>
    <n v="2"/>
    <b v="0"/>
    <s v="technology/web"/>
    <n v="0.01"/>
    <n v="5"/>
    <s v="technology"/>
    <s v="web"/>
  </r>
  <r>
    <n v="585"/>
    <s v="Link Card"/>
    <s v="SAVE UP TO 40% WHEN YOU SPEND!_x000a__x000a_PRE-ORDER YOUR LINK CARD TODAY"/>
    <n v="9000"/>
    <n v="0"/>
    <s v="failed"/>
    <s v="GB"/>
    <s v="GBP"/>
    <n v="1448928000"/>
    <n v="1444123377"/>
    <b v="0"/>
    <n v="0"/>
    <b v="0"/>
    <s v="technology/web"/>
    <n v="0"/>
    <e v="#DIV/0!"/>
    <s v="technology"/>
    <s v="web"/>
  </r>
  <r>
    <n v="586"/>
    <s v="Employ College 2K"/>
    <s v="Employ College is a movement for companies to hire college graduates from their respected institutions."/>
    <n v="10000"/>
    <n v="56"/>
    <s v="failed"/>
    <s v="US"/>
    <s v="USD"/>
    <n v="1424032207"/>
    <n v="1421440207"/>
    <b v="0"/>
    <n v="4"/>
    <b v="0"/>
    <s v="technology/web"/>
    <n v="5.5999999999999999E-3"/>
    <n v="14"/>
    <s v="technology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  <s v="CAD"/>
    <n v="1429207833"/>
    <n v="1426615833"/>
    <b v="0"/>
    <n v="7"/>
    <b v="0"/>
    <s v="technology/web"/>
    <n v="9.0833333333333335E-2"/>
    <n v="389.28571428571428"/>
    <s v="technology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  <s v="EUR"/>
    <n v="1479410886"/>
    <n v="1474223286"/>
    <b v="0"/>
    <n v="2"/>
    <b v="0"/>
    <s v="technology/web"/>
    <n v="3.3444444444444443E-2"/>
    <n v="150.5"/>
    <s v="technology"/>
    <s v="web"/>
  </r>
  <r>
    <n v="589"/>
    <s v="Get Neighborly"/>
    <s v="Services closer than you think..."/>
    <n v="7500"/>
    <n v="1"/>
    <s v="failed"/>
    <s v="US"/>
    <s v="USD"/>
    <n v="1436366699"/>
    <n v="1435070699"/>
    <b v="0"/>
    <n v="1"/>
    <b v="0"/>
    <s v="technology/web"/>
    <n v="1.3333333333333334E-4"/>
    <n v="1"/>
    <s v="technology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  <s v="GBP"/>
    <n v="1454936460"/>
    <n v="1452259131"/>
    <b v="0"/>
    <n v="9"/>
    <b v="0"/>
    <s v="technology/web"/>
    <n v="4.4600000000000001E-2"/>
    <n v="24.777777777777779"/>
    <s v="technology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  <s v="USD"/>
    <n v="1437570130"/>
    <n v="1434978130"/>
    <b v="0"/>
    <n v="2"/>
    <b v="0"/>
    <s v="technology/web"/>
    <n v="6.0999999999999997E-4"/>
    <n v="30.5"/>
    <s v="technology"/>
    <s v="web"/>
  </r>
  <r>
    <n v="592"/>
    <s v="Go Start A Biz"/>
    <s v="Together, we can build a FREE, business start-up system that will help aspiring entrepreneurs change their economic circumstances."/>
    <n v="7500"/>
    <n v="250"/>
    <s v="failed"/>
    <s v="US"/>
    <s v="USD"/>
    <n v="1417584860"/>
    <n v="1414992860"/>
    <b v="0"/>
    <n v="1"/>
    <b v="0"/>
    <s v="technology/web"/>
    <n v="3.3333333333333333E-2"/>
    <n v="250"/>
    <s v="technology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  <s v="GBP"/>
    <n v="1428333345"/>
    <n v="1425744945"/>
    <b v="0"/>
    <n v="7"/>
    <b v="0"/>
    <s v="technology/web"/>
    <n v="0.23"/>
    <n v="16.428571428571427"/>
    <s v="technology"/>
    <s v="web"/>
  </r>
  <r>
    <n v="594"/>
    <s v="Unleashed Fitness"/>
    <s v="Creating a fitness site that will change the fitness game forever!"/>
    <n v="25000"/>
    <n v="26"/>
    <s v="failed"/>
    <s v="US"/>
    <s v="USD"/>
    <n v="1460832206"/>
    <n v="1458240206"/>
    <b v="0"/>
    <n v="2"/>
    <b v="0"/>
    <s v="technology/web"/>
    <n v="1.0399999999999999E-3"/>
    <n v="13"/>
    <s v="technology"/>
    <s v="web"/>
  </r>
  <r>
    <n v="595"/>
    <s v="MyBestInterest.org"/>
    <s v="MyBestInterest.org elminates election research by quickly identifying the candidates that will best represent your interests."/>
    <n v="100000"/>
    <n v="426"/>
    <s v="failed"/>
    <s v="US"/>
    <s v="USD"/>
    <n v="1430703638"/>
    <n v="1426815638"/>
    <b v="0"/>
    <n v="8"/>
    <b v="0"/>
    <s v="technology/web"/>
    <n v="4.2599999999999999E-3"/>
    <n v="53.25"/>
    <s v="technology"/>
    <s v="web"/>
  </r>
  <r>
    <n v="596"/>
    <s v="DigitaliBook free library"/>
    <s v="We present digitaibook,com site which can become a free electronic library with your help,"/>
    <n v="20000"/>
    <n v="6"/>
    <s v="failed"/>
    <s v="US"/>
    <s v="USD"/>
    <n v="1478122292"/>
    <n v="1475530292"/>
    <b v="0"/>
    <n v="2"/>
    <b v="0"/>
    <s v="technology/web"/>
    <n v="2.9999999999999997E-4"/>
    <n v="3"/>
    <s v="technology"/>
    <s v="web"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  <s v="USD"/>
    <n v="1469980800"/>
    <n v="1466787335"/>
    <b v="0"/>
    <n v="2"/>
    <b v="0"/>
    <s v="technology/web"/>
    <n v="2.6666666666666666E-3"/>
    <n v="10"/>
    <s v="technology"/>
    <s v="web"/>
  </r>
  <r>
    <n v="598"/>
    <s v="Goals not creeds"/>
    <s v="This is a project to create a crowd-funding site for Urantia Book readers worldwide."/>
    <n v="2500"/>
    <n v="850"/>
    <s v="failed"/>
    <s v="US"/>
    <s v="USD"/>
    <n v="1417737781"/>
    <n v="1415145781"/>
    <b v="0"/>
    <n v="7"/>
    <b v="0"/>
    <s v="technology/web"/>
    <n v="0.34"/>
    <n v="121.42857142857143"/>
    <s v="technology"/>
    <s v="web"/>
  </r>
  <r>
    <n v="599"/>
    <s v="Mail 4 Jail"/>
    <s v="We send care packages to incarcerated individuals throughout the country that include specific items hand picked by the sender."/>
    <n v="50000"/>
    <n v="31"/>
    <s v="failed"/>
    <s v="US"/>
    <s v="USD"/>
    <n v="1425827760"/>
    <n v="1423769402"/>
    <b v="0"/>
    <n v="2"/>
    <b v="0"/>
    <s v="technology/web"/>
    <n v="6.2E-4"/>
    <n v="15.5"/>
    <s v="technology"/>
    <s v="web"/>
  </r>
  <r>
    <n v="600"/>
    <s v="Anaheim California here we come but we need your help."/>
    <s v="Science Technology Engineering and Math + youth = a brighter tomorrow."/>
    <n v="5000"/>
    <n v="100"/>
    <s v="canceled"/>
    <s v="US"/>
    <s v="USD"/>
    <n v="1431198562"/>
    <n v="1426014562"/>
    <b v="0"/>
    <n v="1"/>
    <b v="0"/>
    <s v="technology/web"/>
    <n v="0.02"/>
    <n v="100"/>
    <s v="technology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  <s v="CAD"/>
    <n v="1419626139"/>
    <n v="1417034139"/>
    <b v="0"/>
    <n v="6"/>
    <b v="0"/>
    <s v="technology/web"/>
    <n v="1.4E-2"/>
    <n v="23.333333333333332"/>
    <s v="technology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  <s v="USD"/>
    <n v="1434654215"/>
    <n v="1432062215"/>
    <b v="0"/>
    <n v="0"/>
    <b v="0"/>
    <s v="technology/web"/>
    <n v="0"/>
    <e v="#DIV/0!"/>
    <s v="technology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  <s v="USD"/>
    <n v="1408029623"/>
    <n v="1405437623"/>
    <b v="0"/>
    <n v="13"/>
    <b v="0"/>
    <s v="technology/web"/>
    <n v="3.9334666666666664E-2"/>
    <n v="45.386153846153846"/>
    <s v="technology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  <s v="USD"/>
    <n v="1409187056"/>
    <n v="1406595056"/>
    <b v="0"/>
    <n v="0"/>
    <b v="0"/>
    <s v="technology/web"/>
    <n v="0"/>
    <e v="#DIV/0!"/>
    <s v="technology"/>
    <s v="web"/>
  </r>
  <r>
    <n v="605"/>
    <s v="Teach Your Parents iPad (Canceled)"/>
    <s v="An iPad support care package for your parents / seniors."/>
    <n v="5000"/>
    <n v="131"/>
    <s v="canceled"/>
    <s v="US"/>
    <s v="USD"/>
    <n v="1440318908"/>
    <n v="1436430908"/>
    <b v="0"/>
    <n v="8"/>
    <b v="0"/>
    <s v="technology/web"/>
    <n v="2.6200000000000001E-2"/>
    <n v="16.375"/>
    <s v="technology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  <s v="EUR"/>
    <n v="1432479600"/>
    <n v="1428507409"/>
    <b v="0"/>
    <n v="1"/>
    <b v="0"/>
    <s v="technology/web"/>
    <n v="2E-3"/>
    <n v="10"/>
    <s v="technology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  <s v="USD"/>
    <n v="1448225336"/>
    <n v="1445629736"/>
    <b v="0"/>
    <n v="0"/>
    <b v="0"/>
    <s v="technology/web"/>
    <n v="0"/>
    <e v="#DIV/0!"/>
    <s v="technology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  <s v="USD"/>
    <n v="1434405980"/>
    <n v="1431813980"/>
    <b v="0"/>
    <n v="5"/>
    <b v="0"/>
    <s v="technology/web"/>
    <n v="9.7400000000000004E-3"/>
    <n v="292.2"/>
    <s v="technology"/>
    <s v="web"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  <s v="GBP"/>
    <n v="1448761744"/>
    <n v="1446166144"/>
    <b v="0"/>
    <n v="1"/>
    <b v="0"/>
    <s v="technology/web"/>
    <n v="6.41025641025641E-3"/>
    <n v="5"/>
    <s v="technology"/>
    <s v="web"/>
  </r>
  <r>
    <n v="610"/>
    <s v="UniteChrist (Canceled)"/>
    <s v="We are creating a Christian social network to empower, educate, and connect Christians all over the world."/>
    <n v="13803"/>
    <n v="0"/>
    <s v="canceled"/>
    <s v="US"/>
    <s v="USD"/>
    <n v="1429732586"/>
    <n v="1427140586"/>
    <b v="0"/>
    <n v="0"/>
    <b v="0"/>
    <s v="technology/web"/>
    <n v="0"/>
    <e v="#DIV/0!"/>
    <s v="technology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  <s v="EUR"/>
    <n v="1453210037"/>
    <n v="1448026037"/>
    <b v="0"/>
    <n v="0"/>
    <b v="0"/>
    <s v="technology/web"/>
    <n v="0"/>
    <e v="#DIV/0!"/>
    <s v="technology"/>
    <s v="web"/>
  </r>
  <r>
    <n v="612"/>
    <s v="Web Streaming 2.0 (Canceled)"/>
    <s v="A Fast and Reliable new Web platform to stream videos from Internet"/>
    <n v="10000"/>
    <n v="0"/>
    <s v="canceled"/>
    <s v="IT"/>
    <s v="EUR"/>
    <n v="1472777146"/>
    <n v="1470185146"/>
    <b v="0"/>
    <n v="0"/>
    <b v="0"/>
    <s v="technology/web"/>
    <n v="0"/>
    <e v="#DIV/0!"/>
    <s v="technology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  <s v="USD"/>
    <n v="1443675540"/>
    <n v="1441022120"/>
    <b v="0"/>
    <n v="121"/>
    <b v="0"/>
    <s v="technology/web"/>
    <n v="0.21363333333333334"/>
    <n v="105.93388429752066"/>
    <s v="technology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  <s v="USD"/>
    <n v="1466731740"/>
    <n v="1464139740"/>
    <b v="0"/>
    <n v="0"/>
    <b v="0"/>
    <s v="technology/web"/>
    <n v="0"/>
    <e v="#DIV/0!"/>
    <s v="technology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  <s v="NZD"/>
    <n v="1443149759"/>
    <n v="1440557759"/>
    <b v="0"/>
    <n v="0"/>
    <b v="0"/>
    <s v="technology/web"/>
    <n v="0"/>
    <e v="#DIV/0!"/>
    <s v="technology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  <s v="EUR"/>
    <n v="1488013307"/>
    <n v="1485421307"/>
    <b v="0"/>
    <n v="0"/>
    <b v="0"/>
    <s v="technology/web"/>
    <n v="0"/>
    <e v="#DIV/0!"/>
    <s v="technology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  <s v="GBP"/>
    <n v="1431072843"/>
    <n v="1427184843"/>
    <b v="0"/>
    <n v="3"/>
    <b v="0"/>
    <s v="technology/web"/>
    <n v="0.03"/>
    <n v="20"/>
    <s v="technology"/>
    <s v="web"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  <s v="USD"/>
    <n v="1449689203"/>
    <n v="1447097203"/>
    <b v="0"/>
    <n v="0"/>
    <b v="0"/>
    <s v="technology/web"/>
    <n v="0"/>
    <e v="#DIV/0!"/>
    <s v="technology"/>
    <s v="web"/>
  </r>
  <r>
    <n v="619"/>
    <s v="Big Data (Canceled)"/>
    <s v="Big Data Sets for researchers interested in improving the quality of life."/>
    <n v="2500000"/>
    <n v="1"/>
    <s v="canceled"/>
    <s v="US"/>
    <s v="USD"/>
    <n v="1416933390"/>
    <n v="1411745790"/>
    <b v="0"/>
    <n v="1"/>
    <b v="0"/>
    <s v="technology/web"/>
    <n v="3.9999999999999998E-7"/>
    <n v="1"/>
    <s v="technology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  <s v="CAD"/>
    <n v="1408986738"/>
    <n v="1405098738"/>
    <b v="0"/>
    <n v="1"/>
    <b v="0"/>
    <s v="technology/web"/>
    <n v="0.01"/>
    <n v="300"/>
    <s v="technology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  <s v="USD"/>
    <n v="1467934937"/>
    <n v="1465342937"/>
    <b v="0"/>
    <n v="3"/>
    <b v="0"/>
    <s v="technology/web"/>
    <n v="1.044E-2"/>
    <n v="87"/>
    <s v="technology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  <s v="USD"/>
    <n v="1467398138"/>
    <n v="1465670138"/>
    <b v="0"/>
    <n v="9"/>
    <b v="0"/>
    <s v="technology/web"/>
    <n v="5.6833333333333333E-2"/>
    <n v="37.888888888888886"/>
    <s v="technology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  <s v="AUD"/>
    <n v="1432771997"/>
    <n v="1430179997"/>
    <b v="0"/>
    <n v="0"/>
    <b v="0"/>
    <s v="technology/web"/>
    <n v="0"/>
    <e v="#DIV/0!"/>
    <s v="technology"/>
    <s v="web"/>
  </r>
  <r>
    <n v="624"/>
    <s v="NeedSomeLoven.com (Canceled)"/>
    <s v="I am designing a fun, high tech dating website, with over 25 cool features. It is innovate as well as user friendly."/>
    <n v="5000"/>
    <n v="0"/>
    <s v="canceled"/>
    <s v="US"/>
    <s v="USD"/>
    <n v="1431647041"/>
    <n v="1429055041"/>
    <b v="0"/>
    <n v="0"/>
    <b v="0"/>
    <s v="technology/web"/>
    <n v="0"/>
    <e v="#DIV/0!"/>
    <s v="technology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  <s v="CAD"/>
    <n v="1490560177"/>
    <n v="1487971777"/>
    <b v="0"/>
    <n v="0"/>
    <b v="0"/>
    <s v="technology/web"/>
    <n v="0"/>
    <e v="#DIV/0!"/>
    <s v="technology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  <s v="USD"/>
    <n v="1439644920"/>
    <n v="1436793939"/>
    <b v="0"/>
    <n v="39"/>
    <b v="0"/>
    <s v="technology/web"/>
    <n v="0.17380000000000001"/>
    <n v="111.41025641025641"/>
    <s v="technology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  <s v="SEK"/>
    <n v="1457996400"/>
    <n v="1452842511"/>
    <b v="0"/>
    <n v="1"/>
    <b v="0"/>
    <s v="technology/web"/>
    <n v="2.0000000000000001E-4"/>
    <n v="90"/>
    <s v="technology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  <s v="USD"/>
    <n v="1405269457"/>
    <n v="1402677457"/>
    <b v="0"/>
    <n v="0"/>
    <b v="0"/>
    <s v="technology/web"/>
    <n v="0"/>
    <e v="#DIV/0!"/>
    <s v="technology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  <s v="AUD"/>
    <n v="1463239108"/>
    <n v="1460647108"/>
    <b v="0"/>
    <n v="3"/>
    <b v="0"/>
    <s v="technology/web"/>
    <n v="1.75E-3"/>
    <n v="116.66666666666667"/>
    <s v="technology"/>
    <s v="web"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  <s v="USD"/>
    <n v="1441516200"/>
    <n v="1438959121"/>
    <b v="0"/>
    <n v="1"/>
    <b v="0"/>
    <s v="technology/web"/>
    <n v="8.3340278356529708E-4"/>
    <n v="10"/>
    <s v="technology"/>
    <s v="web"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  <s v="CAD"/>
    <n v="1464460329"/>
    <n v="1461954729"/>
    <b v="0"/>
    <n v="9"/>
    <b v="0"/>
    <s v="technology/web"/>
    <n v="1.38E-2"/>
    <n v="76.666666666666671"/>
    <s v="technology"/>
    <s v="web"/>
  </r>
  <r>
    <n v="632"/>
    <s v="UniWherse.com - Bring students future (Canceled)"/>
    <s v="Our goal is to create a system, students can find universities that best match their interests."/>
    <n v="20000"/>
    <n v="0"/>
    <s v="canceled"/>
    <s v="NL"/>
    <s v="EUR"/>
    <n v="1448470165"/>
    <n v="1445874565"/>
    <b v="0"/>
    <n v="0"/>
    <b v="0"/>
    <s v="technology/web"/>
    <n v="0"/>
    <e v="#DIV/0!"/>
    <s v="technology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  <s v="USD"/>
    <n v="1466204400"/>
    <n v="1463469062"/>
    <b v="0"/>
    <n v="25"/>
    <b v="0"/>
    <s v="technology/web"/>
    <n v="0.1245"/>
    <n v="49.8"/>
    <s v="technology"/>
    <s v="web"/>
  </r>
  <r>
    <n v="634"/>
    <s v="pitchtograndma (Canceled)"/>
    <s v="We help companies to explain what they do in simple, grandma-would-understand terms."/>
    <n v="5000"/>
    <n v="1"/>
    <s v="canceled"/>
    <s v="US"/>
    <s v="USD"/>
    <n v="1424989029"/>
    <n v="1422397029"/>
    <b v="0"/>
    <n v="1"/>
    <b v="0"/>
    <s v="technology/web"/>
    <n v="2.0000000000000001E-4"/>
    <n v="1"/>
    <s v="technology"/>
    <s v="web"/>
  </r>
  <r>
    <n v="635"/>
    <s v="Pleero, A Technology Team Building Website (Canceled)"/>
    <s v="Network used for building technology development teams."/>
    <n v="25000"/>
    <n v="2"/>
    <s v="canceled"/>
    <s v="US"/>
    <s v="USD"/>
    <n v="1428804762"/>
    <n v="1426212762"/>
    <b v="0"/>
    <n v="1"/>
    <b v="0"/>
    <s v="technology/web"/>
    <n v="8.0000000000000007E-5"/>
    <n v="2"/>
    <s v="technology"/>
    <s v="web"/>
  </r>
  <r>
    <n v="636"/>
    <s v="Keto Advice (Canceled)"/>
    <s v="With no central location for keto knowledge, keto advice will be a community run knowledge base."/>
    <n v="2000"/>
    <n v="4"/>
    <s v="canceled"/>
    <s v="GB"/>
    <s v="GBP"/>
    <n v="1433587620"/>
    <n v="1430996150"/>
    <b v="0"/>
    <n v="1"/>
    <b v="0"/>
    <s v="technology/web"/>
    <n v="2E-3"/>
    <n v="4"/>
    <s v="technology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  <s v="GBP"/>
    <n v="1488063840"/>
    <n v="1485558318"/>
    <b v="0"/>
    <n v="0"/>
    <b v="0"/>
    <s v="technology/web"/>
    <n v="0"/>
    <e v="#DIV/0!"/>
    <s v="technology"/>
    <s v="web"/>
  </r>
  <r>
    <n v="638"/>
    <s v="W (Canceled)"/>
    <s v="O0"/>
    <n v="200000"/>
    <n v="18"/>
    <s v="canceled"/>
    <s v="DE"/>
    <s v="EUR"/>
    <n v="1490447662"/>
    <n v="1485267262"/>
    <b v="0"/>
    <n v="6"/>
    <b v="0"/>
    <s v="technology/web"/>
    <n v="9.0000000000000006E-5"/>
    <n v="3"/>
    <s v="technology"/>
    <s v="web"/>
  </r>
  <r>
    <n v="639"/>
    <s v="Kids Educational Social Media Site (Canceled)"/>
    <s v="Development of a Safe and Educational Social Media site for kids."/>
    <n v="1000000"/>
    <n v="1"/>
    <s v="canceled"/>
    <s v="US"/>
    <s v="USD"/>
    <n v="1413208795"/>
    <n v="1408024795"/>
    <b v="0"/>
    <n v="1"/>
    <b v="0"/>
    <s v="technology/web"/>
    <n v="9.9999999999999995E-7"/>
    <n v="1"/>
    <s v="technology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  <s v="EUR"/>
    <n v="1480028400"/>
    <n v="1478685915"/>
    <b v="0"/>
    <n v="2"/>
    <b v="1"/>
    <s v="technology/wearables"/>
    <n v="1.4428571428571428"/>
    <n v="50.5"/>
    <s v="technology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  <s v="USD"/>
    <n v="1439473248"/>
    <n v="1436881248"/>
    <b v="0"/>
    <n v="315"/>
    <b v="1"/>
    <s v="technology/wearables"/>
    <n v="1.1916249999999999"/>
    <n v="151.31746031746033"/>
    <s v="technology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  <s v="EUR"/>
    <n v="1439998674"/>
    <n v="1436888274"/>
    <b v="0"/>
    <n v="2174"/>
    <b v="1"/>
    <s v="technology/wearables"/>
    <n v="14.604850000000001"/>
    <n v="134.3592456301748"/>
    <s v="technology"/>
    <s v="wearables"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  <s v="USD"/>
    <n v="1433085875"/>
    <n v="1428333875"/>
    <b v="0"/>
    <n v="152"/>
    <b v="1"/>
    <s v="technology/wearables"/>
    <n v="1.0580799999999999"/>
    <n v="174.02631578947367"/>
    <s v="technology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  <s v="USD"/>
    <n v="1414544400"/>
    <n v="1410883139"/>
    <b v="0"/>
    <n v="1021"/>
    <b v="1"/>
    <s v="technology/wearables"/>
    <n v="3.0011791999999997"/>
    <n v="73.486268364348675"/>
    <s v="technology"/>
    <s v="wearables"/>
  </r>
  <r>
    <n v="645"/>
    <s v="Carbon Fiber Collar Stays"/>
    <s v="Ever wanted to own something made out of carbon fiber? Now you can!"/>
    <n v="2000"/>
    <n v="5574"/>
    <s v="successful"/>
    <s v="US"/>
    <s v="USD"/>
    <n v="1470962274"/>
    <n v="1468370274"/>
    <b v="0"/>
    <n v="237"/>
    <b v="1"/>
    <s v="technology/wearables"/>
    <n v="2.7869999999999999"/>
    <n v="23.518987341772153"/>
    <s v="technology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  <s v="USD"/>
    <n v="1407788867"/>
    <n v="1405196867"/>
    <b v="0"/>
    <n v="27"/>
    <b v="1"/>
    <s v="technology/wearables"/>
    <n v="1.3187625000000001"/>
    <n v="39.074444444444445"/>
    <s v="technology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  <s v="CAD"/>
    <n v="1458235549"/>
    <n v="1455647149"/>
    <b v="0"/>
    <n v="17"/>
    <b v="1"/>
    <s v="technology/wearables"/>
    <n v="1.0705"/>
    <n v="125.94117647058823"/>
    <s v="technology"/>
    <s v="wearables"/>
  </r>
  <r>
    <n v="648"/>
    <s v="Audio Jacket"/>
    <s v="Get ready for the next product that you canâ€™t live without"/>
    <n v="35000"/>
    <n v="44388"/>
    <s v="successful"/>
    <s v="US"/>
    <s v="USD"/>
    <n v="1413304708"/>
    <n v="1410280708"/>
    <b v="0"/>
    <n v="27"/>
    <b v="1"/>
    <s v="technology/wearables"/>
    <n v="1.2682285714285715"/>
    <n v="1644"/>
    <s v="technology"/>
    <s v="wearables"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  <s v="USD"/>
    <n v="1410904413"/>
    <n v="1409090013"/>
    <b v="0"/>
    <n v="82"/>
    <b v="1"/>
    <s v="technology/wearables"/>
    <n v="1.3996"/>
    <n v="42.670731707317074"/>
    <s v="technology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  <s v="USD"/>
    <n v="1418953984"/>
    <n v="1413766384"/>
    <b v="0"/>
    <n v="48"/>
    <b v="1"/>
    <s v="technology/wearables"/>
    <n v="1.1240000000000001"/>
    <n v="35.125"/>
    <s v="technology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  <s v="USD"/>
    <n v="1418430311"/>
    <n v="1415838311"/>
    <b v="0"/>
    <n v="105"/>
    <b v="1"/>
    <s v="technology/wearables"/>
    <n v="1.00528"/>
    <n v="239.35238095238094"/>
    <s v="technology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  <s v="USD"/>
    <n v="1480613650"/>
    <n v="1478018050"/>
    <b v="0"/>
    <n v="28"/>
    <b v="1"/>
    <s v="technology/wearables"/>
    <n v="1.0046666666666666"/>
    <n v="107.64285714285714"/>
    <s v="technology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  <s v="USD"/>
    <n v="1440082240"/>
    <n v="1436885440"/>
    <b v="0"/>
    <n v="1107"/>
    <b v="1"/>
    <s v="technology/wearables"/>
    <n v="1.4144600000000001"/>
    <n v="95.830623306233065"/>
    <s v="technology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  <s v="USD"/>
    <n v="1436396313"/>
    <n v="1433804313"/>
    <b v="0"/>
    <n v="1013"/>
    <b v="1"/>
    <s v="technology/wearables"/>
    <n v="2.6729166666666666"/>
    <n v="31.663376110562684"/>
    <s v="technology"/>
    <s v="wearables"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  <s v="USD"/>
    <n v="1426197512"/>
    <n v="1423609112"/>
    <b v="0"/>
    <n v="274"/>
    <b v="1"/>
    <s v="technology/wearables"/>
    <n v="1.4688749999999999"/>
    <n v="42.886861313868614"/>
    <s v="technology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  <s v="USD"/>
    <n v="1460917119"/>
    <n v="1455736719"/>
    <b v="0"/>
    <n v="87"/>
    <b v="1"/>
    <s v="technology/wearables"/>
    <n v="2.1356000000000002"/>
    <n v="122.73563218390805"/>
    <s v="technology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  <s v="USD"/>
    <n v="1450901872"/>
    <n v="1448309872"/>
    <b v="0"/>
    <n v="99"/>
    <b v="1"/>
    <s v="technology/wearables"/>
    <n v="1.2569999999999999"/>
    <n v="190.45454545454547"/>
    <s v="technology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  <s v="USD"/>
    <n v="1437933600"/>
    <n v="1435117889"/>
    <b v="0"/>
    <n v="276"/>
    <b v="1"/>
    <s v="technology/wearables"/>
    <n v="1.0446206037108834"/>
    <n v="109.33695652173913"/>
    <s v="technology"/>
    <s v="wearables"/>
  </r>
  <r>
    <n v="659"/>
    <s v="Lulu Watch Designs - Apple Watch"/>
    <s v="Sync up your lifestyle"/>
    <n v="3000"/>
    <n v="3017"/>
    <s v="successful"/>
    <s v="US"/>
    <s v="USD"/>
    <n v="1440339295"/>
    <n v="1437747295"/>
    <b v="0"/>
    <n v="21"/>
    <b v="1"/>
    <s v="technology/wearables"/>
    <n v="1.0056666666666667"/>
    <n v="143.66666666666666"/>
    <s v="technology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  <s v="USD"/>
    <n v="1415558879"/>
    <n v="1412963279"/>
    <b v="0"/>
    <n v="18"/>
    <b v="0"/>
    <s v="technology/wearables"/>
    <n v="3.058E-2"/>
    <n v="84.944444444444443"/>
    <s v="technology"/>
    <s v="wearables"/>
  </r>
  <r>
    <n v="661"/>
    <s v="AirString"/>
    <s v="AirString keeps your AirPods from getting lost by keeping the pair together with a  durable and premium quality string."/>
    <n v="10000"/>
    <n v="95"/>
    <s v="failed"/>
    <s v="US"/>
    <s v="USD"/>
    <n v="1477236559"/>
    <n v="1474644559"/>
    <b v="0"/>
    <n v="9"/>
    <b v="0"/>
    <s v="technology/wearables"/>
    <n v="9.4999999999999998E-3"/>
    <n v="10.555555555555555"/>
    <s v="technology"/>
    <s v="wearables"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  <s v="USD"/>
    <n v="1421404247"/>
    <n v="1418812247"/>
    <b v="0"/>
    <n v="4"/>
    <b v="0"/>
    <s v="technology/wearables"/>
    <n v="4.0000000000000001E-3"/>
    <n v="39"/>
    <s v="technology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  <s v="DKK"/>
    <n v="1437250456"/>
    <n v="1434658456"/>
    <b v="0"/>
    <n v="7"/>
    <b v="0"/>
    <s v="technology/wearables"/>
    <n v="3.5000000000000001E-3"/>
    <n v="100"/>
    <s v="technology"/>
    <s v="wearables"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  <s v="USD"/>
    <n v="1428940775"/>
    <n v="1426348775"/>
    <b v="0"/>
    <n v="29"/>
    <b v="0"/>
    <s v="technology/wearables"/>
    <n v="7.5333333333333335E-2"/>
    <n v="31.172413793103448"/>
    <s v="technology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  <s v="USD"/>
    <n v="1484327061"/>
    <n v="1479143061"/>
    <b v="0"/>
    <n v="12"/>
    <b v="0"/>
    <s v="technology/wearables"/>
    <n v="0.18640000000000001"/>
    <n v="155.33333333333334"/>
    <s v="technology"/>
    <s v="wearables"/>
  </r>
  <r>
    <n v="666"/>
    <s v="Ducky Diapers"/>
    <s v="Have you ever dreamed of having a pet duckling, but concerned about all the pooping, here is a a solution to help solve that issue."/>
    <n v="200000"/>
    <n v="8"/>
    <s v="failed"/>
    <s v="US"/>
    <s v="USD"/>
    <n v="1408305498"/>
    <n v="1405713498"/>
    <b v="0"/>
    <n v="4"/>
    <b v="0"/>
    <s v="technology/wearables"/>
    <n v="4.0000000000000003E-5"/>
    <n v="2"/>
    <s v="technology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  <s v="EUR"/>
    <n v="1477731463"/>
    <n v="1474275463"/>
    <b v="0"/>
    <n v="28"/>
    <b v="0"/>
    <s v="technology/wearables"/>
    <n v="0.1002"/>
    <n v="178.92857142857142"/>
    <s v="technology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  <s v="USD"/>
    <n v="1431374222"/>
    <n v="1427486222"/>
    <b v="0"/>
    <n v="25"/>
    <b v="0"/>
    <s v="technology/wearables"/>
    <n v="4.5600000000000002E-2"/>
    <n v="27.36"/>
    <s v="technology"/>
    <s v="wearables"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  <s v="SEK"/>
    <n v="1467817258"/>
    <n v="1465225258"/>
    <b v="0"/>
    <n v="28"/>
    <b v="0"/>
    <s v="technology/wearables"/>
    <n v="0.21507499999999999"/>
    <n v="1536.25"/>
    <s v="technology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  <s v="EUR"/>
    <n v="1466323800"/>
    <n v="1463418120"/>
    <b v="0"/>
    <n v="310"/>
    <b v="0"/>
    <s v="technology/wearables"/>
    <n v="0.29276666666666668"/>
    <n v="84.99677419354839"/>
    <s v="technology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  <s v="USD"/>
    <n v="1421208000"/>
    <n v="1418315852"/>
    <b v="0"/>
    <n v="15"/>
    <b v="0"/>
    <s v="technology/wearables"/>
    <n v="0.39426666666666665"/>
    <n v="788.5333333333333"/>
    <s v="technology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  <s v="USD"/>
    <n v="1420088340"/>
    <n v="1417410964"/>
    <b v="0"/>
    <n v="215"/>
    <b v="0"/>
    <s v="technology/wearables"/>
    <n v="0.21628"/>
    <n v="50.29767441860465"/>
    <s v="technology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  <s v="USD"/>
    <n v="1409602217"/>
    <n v="1405714217"/>
    <b v="0"/>
    <n v="3"/>
    <b v="0"/>
    <s v="technology/wearables"/>
    <n v="2.0500000000000002E-3"/>
    <n v="68.333333333333329"/>
    <s v="technology"/>
    <s v="wearables"/>
  </r>
  <r>
    <n v="674"/>
    <s v="Something To Wear For Hearing Sounds By Feeling Vibrations"/>
    <s v="Listen to sounds by feeling an array of vibrational patterns against your body."/>
    <n v="50000"/>
    <n v="15"/>
    <s v="failed"/>
    <s v="US"/>
    <s v="USD"/>
    <n v="1407811627"/>
    <n v="1402627627"/>
    <b v="0"/>
    <n v="2"/>
    <b v="0"/>
    <s v="technology/wearables"/>
    <n v="2.9999999999999997E-4"/>
    <n v="7.5"/>
    <s v="technology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  <s v="USD"/>
    <n v="1420095540"/>
    <n v="1417558804"/>
    <b v="0"/>
    <n v="26"/>
    <b v="0"/>
    <s v="technology/wearables"/>
    <n v="0.14849999999999999"/>
    <n v="34.269230769230766"/>
    <s v="technology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  <s v="CAD"/>
    <n v="1423333581"/>
    <n v="1420741581"/>
    <b v="0"/>
    <n v="24"/>
    <b v="0"/>
    <s v="technology/wearables"/>
    <n v="1.4710000000000001E-2"/>
    <n v="61.291666666666664"/>
    <s v="technology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  <s v="EUR"/>
    <n v="1467106895"/>
    <n v="1463218895"/>
    <b v="0"/>
    <n v="96"/>
    <b v="0"/>
    <s v="technology/wearables"/>
    <n v="0.25584000000000001"/>
    <n v="133.25"/>
    <s v="technology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  <s v="USD"/>
    <n v="1463821338"/>
    <n v="1461229338"/>
    <b v="0"/>
    <n v="17"/>
    <b v="0"/>
    <s v="technology/wearables"/>
    <n v="3.8206896551724136E-2"/>
    <n v="65.17647058823529"/>
    <s v="technology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  <s v="USD"/>
    <n v="1472920909"/>
    <n v="1467736909"/>
    <b v="0"/>
    <n v="94"/>
    <b v="0"/>
    <s v="technology/wearables"/>
    <n v="0.15485964912280703"/>
    <n v="93.90425531914893"/>
    <s v="technology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  <s v="USD"/>
    <n v="1410955331"/>
    <n v="1407931331"/>
    <b v="0"/>
    <n v="129"/>
    <b v="0"/>
    <s v="technology/wearables"/>
    <n v="0.25912000000000002"/>
    <n v="150.65116279069767"/>
    <s v="technology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  <s v="USD"/>
    <n v="1477509604"/>
    <n v="1474917604"/>
    <b v="0"/>
    <n v="1"/>
    <b v="0"/>
    <s v="technology/wearables"/>
    <n v="4.0000000000000002E-4"/>
    <n v="1"/>
    <s v="technology"/>
    <s v="wearables"/>
  </r>
  <r>
    <n v="682"/>
    <s v="Deception Belt"/>
    <s v="The Deception Belt is an innovative belt with app capability, designed to assist any user gain control over their appetite."/>
    <n v="50000"/>
    <n v="53"/>
    <s v="failed"/>
    <s v="US"/>
    <s v="USD"/>
    <n v="1489512122"/>
    <n v="1486923722"/>
    <b v="0"/>
    <n v="4"/>
    <b v="0"/>
    <s v="technology/wearables"/>
    <n v="1.06E-3"/>
    <n v="13.25"/>
    <s v="technology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  <s v="USD"/>
    <n v="1477949764"/>
    <n v="1474493764"/>
    <b v="0"/>
    <n v="3"/>
    <b v="0"/>
    <s v="technology/wearables"/>
    <n v="8.5142857142857138E-3"/>
    <n v="99.333333333333329"/>
    <s v="technology"/>
    <s v="wearables"/>
  </r>
  <r>
    <n v="684"/>
    <s v="Arcus Motion Analyzer | The Versatile Smart Ring"/>
    <s v="Arcus gives your fingers super powers."/>
    <n v="320000"/>
    <n v="23948"/>
    <s v="failed"/>
    <s v="US"/>
    <s v="USD"/>
    <n v="1406257200"/>
    <n v="1403176891"/>
    <b v="0"/>
    <n v="135"/>
    <b v="0"/>
    <s v="technology/wearables"/>
    <n v="7.4837500000000001E-2"/>
    <n v="177.39259259259259"/>
    <s v="technology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  <s v="USD"/>
    <n v="1421095672"/>
    <n v="1417207672"/>
    <b v="0"/>
    <n v="10"/>
    <b v="0"/>
    <s v="technology/wearables"/>
    <n v="0.27650000000000002"/>
    <n v="55.3"/>
    <s v="technology"/>
    <s v="wearables"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  <s v="EUR"/>
    <n v="1438618170"/>
    <n v="1436026170"/>
    <b v="0"/>
    <n v="0"/>
    <b v="0"/>
    <s v="technology/wearables"/>
    <n v="0"/>
    <e v="#DIV/0!"/>
    <s v="technology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  <s v="MXN"/>
    <n v="1486317653"/>
    <n v="1481133653"/>
    <b v="0"/>
    <n v="6"/>
    <b v="0"/>
    <s v="technology/wearables"/>
    <n v="3.5499999999999997E-2"/>
    <n v="591.66666666666663"/>
    <s v="technology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  <s v="USD"/>
    <n v="1444876253"/>
    <n v="1442284253"/>
    <b v="0"/>
    <n v="36"/>
    <b v="0"/>
    <s v="technology/wearables"/>
    <n v="0.72989999999999999"/>
    <n v="405.5"/>
    <s v="technology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  <s v="USD"/>
    <n v="1481173140"/>
    <n v="1478016097"/>
    <b v="0"/>
    <n v="336"/>
    <b v="0"/>
    <s v="technology/wearables"/>
    <n v="0.57648750000000004"/>
    <n v="343.14732142857144"/>
    <s v="technology"/>
    <s v="wearables"/>
  </r>
  <r>
    <n v="690"/>
    <s v="BLOXSHIELD"/>
    <s v="A radiation shield for your fitness tracker, smartwatch or other wearable smart device"/>
    <n v="20000"/>
    <n v="2468"/>
    <s v="failed"/>
    <s v="US"/>
    <s v="USD"/>
    <n v="1473400800"/>
    <n v="1469718841"/>
    <b v="0"/>
    <n v="34"/>
    <b v="0"/>
    <s v="technology/wearables"/>
    <n v="0.1234"/>
    <n v="72.588235294117652"/>
    <s v="technology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  <s v="USD"/>
    <n v="1435711246"/>
    <n v="1433292046"/>
    <b v="0"/>
    <n v="10"/>
    <b v="0"/>
    <s v="technology/wearables"/>
    <n v="5.1999999999999998E-3"/>
    <n v="26"/>
    <s v="technology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  <s v="GBP"/>
    <n v="1482397263"/>
    <n v="1479805263"/>
    <b v="0"/>
    <n v="201"/>
    <b v="0"/>
    <s v="technology/wearables"/>
    <n v="6.5299999999999997E-2"/>
    <n v="6.4975124378109452"/>
    <s v="technology"/>
    <s v="wearables"/>
  </r>
  <r>
    <n v="693"/>
    <s v="Prana: Wearable for Breathing and Posture"/>
    <s v="Prana is the first wearable combining breath and posture tracking to make your sitting time count."/>
    <n v="100000"/>
    <n v="35338"/>
    <s v="failed"/>
    <s v="US"/>
    <s v="USD"/>
    <n v="1430421827"/>
    <n v="1427829827"/>
    <b v="0"/>
    <n v="296"/>
    <b v="0"/>
    <s v="technology/wearables"/>
    <n v="0.35338000000000003"/>
    <n v="119.38513513513513"/>
    <s v="technology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  <s v="USD"/>
    <n v="1485964559"/>
    <n v="1483372559"/>
    <b v="0"/>
    <n v="7"/>
    <b v="0"/>
    <s v="technology/wearables"/>
    <n v="3.933333333333333E-3"/>
    <n v="84.285714285714292"/>
    <s v="technology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  <s v="USD"/>
    <n v="1414758620"/>
    <n v="1412166620"/>
    <b v="0"/>
    <n v="7"/>
    <b v="0"/>
    <s v="technology/wearables"/>
    <n v="1.06E-2"/>
    <n v="90.857142857142861"/>
    <s v="technology"/>
    <s v="wearables"/>
  </r>
  <r>
    <n v="696"/>
    <s v="trustee"/>
    <s v="Show your fidelity by wearing the Trustee rings! Show where you are (at)!"/>
    <n v="175000"/>
    <n v="1"/>
    <s v="failed"/>
    <s v="NL"/>
    <s v="EUR"/>
    <n v="1406326502"/>
    <n v="1403734502"/>
    <b v="0"/>
    <n v="1"/>
    <b v="0"/>
    <s v="technology/wearables"/>
    <n v="5.7142857142857145E-6"/>
    <n v="1"/>
    <s v="technology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  <s v="EUR"/>
    <n v="1454502789"/>
    <n v="1453206789"/>
    <b v="0"/>
    <n v="114"/>
    <b v="0"/>
    <s v="technology/wearables"/>
    <n v="0.46379999999999999"/>
    <n v="20.342105263157894"/>
    <s v="technology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  <s v="USD"/>
    <n v="1411005600"/>
    <n v="1408141245"/>
    <b v="0"/>
    <n v="29"/>
    <b v="0"/>
    <s v="technology/wearables"/>
    <n v="0.15390000000000001"/>
    <n v="530.68965517241384"/>
    <s v="technology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  <s v="USD"/>
    <n v="1385136000"/>
    <n v="1381923548"/>
    <b v="0"/>
    <n v="890"/>
    <b v="0"/>
    <s v="technology/wearables"/>
    <n v="0.824221076923077"/>
    <n v="120.39184269662923"/>
    <s v="technology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  <s v="EUR"/>
    <n v="1484065881"/>
    <n v="1481473881"/>
    <b v="0"/>
    <n v="31"/>
    <b v="0"/>
    <s v="technology/wearables"/>
    <n v="2.6866666666666667E-2"/>
    <n v="13"/>
    <s v="technology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  <s v="GBP"/>
    <n v="1406130880"/>
    <n v="1403538880"/>
    <b v="0"/>
    <n v="21"/>
    <b v="0"/>
    <s v="technology/wearables"/>
    <n v="0.26600000000000001"/>
    <n v="291.33333333333331"/>
    <s v="technology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  <s v="USD"/>
    <n v="1480011987"/>
    <n v="1477416387"/>
    <b v="0"/>
    <n v="37"/>
    <b v="0"/>
    <s v="technology/wearables"/>
    <n v="0.30813400000000002"/>
    <n v="124.9191891891892"/>
    <s v="technology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  <s v="USD"/>
    <n v="1485905520"/>
    <n v="1481150949"/>
    <b v="0"/>
    <n v="7"/>
    <b v="0"/>
    <s v="technology/wearables"/>
    <n v="5.5800000000000002E-2"/>
    <n v="119.57142857142857"/>
    <s v="technology"/>
    <s v="wearables"/>
  </r>
  <r>
    <n v="704"/>
    <s v="ZNITCH- The Evolution in Helmet Safety"/>
    <s v="Turn you helmet into the safest helmet and don't worry about a thing,you will always have the right fit!!"/>
    <n v="55000"/>
    <n v="481"/>
    <s v="failed"/>
    <s v="CA"/>
    <s v="CAD"/>
    <n v="1487565468"/>
    <n v="1482381468"/>
    <b v="0"/>
    <n v="4"/>
    <b v="0"/>
    <s v="technology/wearables"/>
    <n v="8.7454545454545458E-3"/>
    <n v="120.25"/>
    <s v="technology"/>
    <s v="wearables"/>
  </r>
  <r>
    <n v="705"/>
    <s v="SomnoScope"/>
    <s v="The closest thing ever to the Holy Grail of wearables technology"/>
    <n v="100000"/>
    <n v="977"/>
    <s v="failed"/>
    <s v="NL"/>
    <s v="EUR"/>
    <n v="1484999278"/>
    <n v="1482407278"/>
    <b v="0"/>
    <n v="5"/>
    <b v="0"/>
    <s v="technology/wearables"/>
    <n v="9.7699999999999992E-3"/>
    <n v="195.4"/>
    <s v="technology"/>
    <s v="wearables"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  <s v="EUR"/>
    <n v="1481740740"/>
    <n v="1478130783"/>
    <b v="0"/>
    <n v="0"/>
    <b v="0"/>
    <s v="technology/wearables"/>
    <n v="0"/>
    <e v="#DIV/0!"/>
    <s v="technology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  <s v="GBP"/>
    <n v="1483286127"/>
    <n v="1479830127"/>
    <b v="0"/>
    <n v="456"/>
    <b v="0"/>
    <s v="technology/wearables"/>
    <n v="0.78927352941176465"/>
    <n v="117.69868421052631"/>
    <s v="technology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  <s v="GBP"/>
    <n v="1410616600"/>
    <n v="1405432600"/>
    <b v="0"/>
    <n v="369"/>
    <b v="0"/>
    <s v="technology/wearables"/>
    <n v="0.22092500000000001"/>
    <n v="23.948509485094849"/>
    <s v="technology"/>
    <s v="wearables"/>
  </r>
  <r>
    <n v="709"/>
    <s v="lumiglove"/>
    <s v="A &quot;handheld&quot; light, which eases the way you illuminate objects and/or paths."/>
    <n v="15000"/>
    <n v="61"/>
    <s v="failed"/>
    <s v="US"/>
    <s v="USD"/>
    <n v="1417741159"/>
    <n v="1415149159"/>
    <b v="0"/>
    <n v="2"/>
    <b v="0"/>
    <s v="technology/wearables"/>
    <n v="4.0666666666666663E-3"/>
    <n v="30.5"/>
    <s v="technology"/>
    <s v="wearables"/>
  </r>
  <r>
    <n v="710"/>
    <s v="Hate York Shirt 2.0"/>
    <s v="Shirts, so technologically advanced, they connect mentally to their audience upon sight."/>
    <n v="1200"/>
    <n v="0"/>
    <s v="failed"/>
    <s v="CA"/>
    <s v="CAD"/>
    <n v="1408495440"/>
    <n v="1405640302"/>
    <b v="0"/>
    <n v="0"/>
    <b v="0"/>
    <s v="technology/wearables"/>
    <n v="0"/>
    <e v="#DIV/0!"/>
    <s v="technology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  <s v="EUR"/>
    <n v="1481716868"/>
    <n v="1478257268"/>
    <b v="0"/>
    <n v="338"/>
    <b v="0"/>
    <s v="technology/wearables"/>
    <n v="0.33790999999999999"/>
    <n v="99.973372781065095"/>
    <s v="technology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  <s v="USD"/>
    <n v="1455466832"/>
    <n v="1452874832"/>
    <b v="0"/>
    <n v="4"/>
    <b v="0"/>
    <s v="technology/wearables"/>
    <n v="2.1649484536082476E-3"/>
    <n v="26.25"/>
    <s v="technology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  <s v="EUR"/>
    <n v="1465130532"/>
    <n v="1462538532"/>
    <b v="0"/>
    <n v="1"/>
    <b v="0"/>
    <s v="technology/wearables"/>
    <n v="7.9600000000000001E-3"/>
    <n v="199"/>
    <s v="technology"/>
    <s v="wearables"/>
  </r>
  <r>
    <n v="714"/>
    <s v="Prep Packs Survival Belt"/>
    <s v="The Prep Packs Survival Belt allows you to carry all of the essentials for outdoor survival inside your belt buckle"/>
    <n v="15000"/>
    <n v="2249"/>
    <s v="failed"/>
    <s v="US"/>
    <s v="USD"/>
    <n v="1488308082"/>
    <n v="1483124082"/>
    <b v="0"/>
    <n v="28"/>
    <b v="0"/>
    <s v="technology/wearables"/>
    <n v="0.14993333333333334"/>
    <n v="80.321428571428569"/>
    <s v="technology"/>
    <s v="wearables"/>
  </r>
  <r>
    <n v="715"/>
    <s v="Mouse^3"/>
    <s v="Mouse^3 is the next generation of input devices. With cursor control and customized gesture recognition, its applications are endless!"/>
    <n v="27500"/>
    <n v="1389"/>
    <s v="failed"/>
    <s v="US"/>
    <s v="USD"/>
    <n v="1446693040"/>
    <n v="1443233440"/>
    <b v="0"/>
    <n v="12"/>
    <b v="0"/>
    <s v="technology/wearables"/>
    <n v="5.0509090909090906E-2"/>
    <n v="115.75"/>
    <s v="technology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  <s v="USD"/>
    <n v="1417392000"/>
    <n v="1414511307"/>
    <b v="0"/>
    <n v="16"/>
    <b v="0"/>
    <s v="technology/wearables"/>
    <n v="0.10214285714285715"/>
    <n v="44.6875"/>
    <s v="technology"/>
    <s v="wearables"/>
  </r>
  <r>
    <n v="717"/>
    <s v="cool air belt"/>
    <s v="Cool air flowing under clothing keeps you cool."/>
    <n v="100000"/>
    <n v="305"/>
    <s v="failed"/>
    <s v="US"/>
    <s v="USD"/>
    <n v="1409949002"/>
    <n v="1407357002"/>
    <b v="0"/>
    <n v="4"/>
    <b v="0"/>
    <s v="technology/wearables"/>
    <n v="3.0500000000000002E-3"/>
    <n v="76.25"/>
    <s v="technology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  <s v="USD"/>
    <n v="1487397540"/>
    <n v="1484684247"/>
    <b v="0"/>
    <n v="4"/>
    <b v="0"/>
    <s v="technology/wearables"/>
    <n v="7.4999999999999997E-3"/>
    <n v="22.5"/>
    <s v="technology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  <s v="USD"/>
    <n v="1456189076"/>
    <n v="1454979476"/>
    <b v="0"/>
    <n v="10"/>
    <b v="0"/>
    <s v="technology/wearables"/>
    <n v="1.2933333333333333E-2"/>
    <n v="19.399999999999999"/>
    <s v="technology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  <s v="USD"/>
    <n v="1327851291"/>
    <n v="1325432091"/>
    <b v="0"/>
    <n v="41"/>
    <b v="1"/>
    <s v="publishing/nonfiction"/>
    <n v="1.4394736842105262"/>
    <n v="66.707317073170728"/>
    <s v="publishing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  <s v="USD"/>
    <n v="1406900607"/>
    <n v="1403012607"/>
    <b v="0"/>
    <n v="119"/>
    <b v="1"/>
    <s v="publishing/nonfiction"/>
    <n v="1.2210975609756098"/>
    <n v="84.142857142857139"/>
    <s v="publishing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  <s v="USD"/>
    <n v="1333909178"/>
    <n v="1331320778"/>
    <b v="0"/>
    <n v="153"/>
    <b v="1"/>
    <s v="publishing/nonfiction"/>
    <n v="1.3202400000000001"/>
    <n v="215.72549019607843"/>
    <s v="publishing"/>
    <s v="nonfiction"/>
  </r>
  <r>
    <n v="723"/>
    <s v="The 2015 Pro Football Beast Book"/>
    <s v="The Definitive (and Slightly Ridiculous) Guide to Enjoying the 2015 Pro Football Season"/>
    <n v="5000"/>
    <n v="5469"/>
    <s v="successful"/>
    <s v="US"/>
    <s v="USD"/>
    <n v="1438228740"/>
    <n v="1435606549"/>
    <b v="0"/>
    <n v="100"/>
    <b v="1"/>
    <s v="publishing/nonfiction"/>
    <n v="1.0938000000000001"/>
    <n v="54.69"/>
    <s v="publishing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  <s v="USD"/>
    <n v="1309447163"/>
    <n v="1306855163"/>
    <b v="0"/>
    <n v="143"/>
    <b v="1"/>
    <s v="publishing/nonfiction"/>
    <n v="1.0547157142857144"/>
    <n v="51.62944055944056"/>
    <s v="publishing"/>
    <s v="nonfiction"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  <s v="USD"/>
    <n v="1450018912"/>
    <n v="1447426912"/>
    <b v="0"/>
    <n v="140"/>
    <b v="1"/>
    <s v="publishing/nonfiction"/>
    <n v="1.0035000000000001"/>
    <n v="143.35714285714286"/>
    <s v="publishing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  <s v="USD"/>
    <n v="1365728487"/>
    <n v="1363136487"/>
    <b v="0"/>
    <n v="35"/>
    <b v="1"/>
    <s v="publishing/nonfiction"/>
    <n v="1.014"/>
    <n v="72.428571428571431"/>
    <s v="publishing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  <s v="USD"/>
    <n v="1358198400"/>
    <n v="1354580949"/>
    <b v="0"/>
    <n v="149"/>
    <b v="1"/>
    <s v="publishing/nonfiction"/>
    <n v="1.5551428571428572"/>
    <n v="36.530201342281877"/>
    <s v="publishing"/>
    <s v="nonfiction"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  <s v="USD"/>
    <n v="1313957157"/>
    <n v="1310069157"/>
    <b v="0"/>
    <n v="130"/>
    <b v="1"/>
    <s v="publishing/nonfiction"/>
    <n v="1.05566"/>
    <n v="60.903461538461535"/>
    <s v="publishing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  <s v="USD"/>
    <n v="1348028861"/>
    <n v="1342844861"/>
    <b v="0"/>
    <n v="120"/>
    <b v="1"/>
    <s v="publishing/nonfiction"/>
    <n v="1.3065"/>
    <n v="43.55"/>
    <s v="publishing"/>
    <s v="nonfiction"/>
  </r>
  <r>
    <n v="730"/>
    <s v="Encyclopedia of Surfing"/>
    <s v="A Massive but Cheerful Online Digital Archive of Surfing"/>
    <n v="20000"/>
    <n v="26438"/>
    <s v="successful"/>
    <s v="US"/>
    <s v="USD"/>
    <n v="1323280391"/>
    <n v="1320688391"/>
    <b v="0"/>
    <n v="265"/>
    <b v="1"/>
    <s v="publishing/nonfiction"/>
    <n v="1.3219000000000001"/>
    <n v="99.766037735849054"/>
    <s v="publishing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  <s v="USD"/>
    <n v="1327212000"/>
    <n v="1322852747"/>
    <b v="0"/>
    <n v="71"/>
    <b v="1"/>
    <s v="publishing/nonfiction"/>
    <n v="1.26"/>
    <n v="88.732394366197184"/>
    <s v="publishing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  <s v="GBP"/>
    <n v="1380449461"/>
    <n v="1375265461"/>
    <b v="0"/>
    <n v="13"/>
    <b v="1"/>
    <s v="publishing/nonfiction"/>
    <n v="1.6"/>
    <n v="4.9230769230769234"/>
    <s v="publishing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  <s v="GBP"/>
    <n v="1387533892"/>
    <n v="1384941892"/>
    <b v="0"/>
    <n v="169"/>
    <b v="1"/>
    <s v="publishing/nonfiction"/>
    <n v="1.2048000000000001"/>
    <n v="17.822485207100591"/>
    <s v="publishing"/>
    <s v="nonfiction"/>
  </r>
  <r>
    <n v="734"/>
    <s v="Sideswiped"/>
    <s v="Sideswiped is my story of growing in and trusting God through the mess and mysteries of life."/>
    <n v="8500"/>
    <n v="10670"/>
    <s v="successful"/>
    <s v="CA"/>
    <s v="CAD"/>
    <n v="1431147600"/>
    <n v="1428465420"/>
    <b v="0"/>
    <n v="57"/>
    <b v="1"/>
    <s v="publishing/nonfiction"/>
    <n v="1.2552941176470589"/>
    <n v="187.19298245614036"/>
    <s v="publishing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  <s v="USD"/>
    <n v="1417653540"/>
    <n v="1414975346"/>
    <b v="0"/>
    <n v="229"/>
    <b v="1"/>
    <s v="publishing/nonfiction"/>
    <n v="1.1440638297872341"/>
    <n v="234.80786026200875"/>
    <s v="publishing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  <s v="USD"/>
    <n v="1385009940"/>
    <n v="1383327440"/>
    <b v="0"/>
    <n v="108"/>
    <b v="1"/>
    <s v="publishing/nonfiction"/>
    <n v="3.151388888888889"/>
    <n v="105.04629629629629"/>
    <s v="publishing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  <s v="USD"/>
    <n v="1392408000"/>
    <n v="1390890987"/>
    <b v="0"/>
    <n v="108"/>
    <b v="1"/>
    <s v="publishing/nonfiction"/>
    <n v="1.224"/>
    <n v="56.666666666666664"/>
    <s v="publishing"/>
    <s v="nonfiction"/>
  </r>
  <r>
    <n v="738"/>
    <s v="Under the Sour Sun: Hunger through the Eyes of a Child"/>
    <s v="The true story of a child's struggle with hunger, poverty, and war in El Salvador."/>
    <n v="1500"/>
    <n v="1601"/>
    <s v="successful"/>
    <s v="US"/>
    <s v="USD"/>
    <n v="1417409940"/>
    <n v="1414765794"/>
    <b v="0"/>
    <n v="41"/>
    <b v="1"/>
    <s v="publishing/nonfiction"/>
    <n v="1.0673333333333332"/>
    <n v="39.048780487804876"/>
    <s v="publishing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  <s v="USD"/>
    <n v="1407758629"/>
    <n v="1404907429"/>
    <b v="0"/>
    <n v="139"/>
    <b v="1"/>
    <s v="publishing/nonfiction"/>
    <n v="1.5833333333333333"/>
    <n v="68.345323741007192"/>
    <s v="publishing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  <s v="USD"/>
    <n v="1434857482"/>
    <n v="1433647882"/>
    <b v="0"/>
    <n v="19"/>
    <b v="1"/>
    <s v="publishing/nonfiction"/>
    <n v="1.0740000000000001"/>
    <n v="169.57894736842104"/>
    <s v="publishing"/>
    <s v="nonfiction"/>
  </r>
  <r>
    <n v="741"/>
    <s v="reVILNA: the vilna ghetto project"/>
    <s v="A revolutionary digital mapping project of the Vilna Ghetto"/>
    <n v="13000"/>
    <n v="13293.8"/>
    <s v="successful"/>
    <s v="US"/>
    <s v="USD"/>
    <n v="1370964806"/>
    <n v="1367940806"/>
    <b v="0"/>
    <n v="94"/>
    <b v="1"/>
    <s v="publishing/nonfiction"/>
    <n v="1.0226"/>
    <n v="141.42340425531913"/>
    <s v="publishing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  <s v="USD"/>
    <n v="1395435712"/>
    <n v="1392847312"/>
    <b v="0"/>
    <n v="23"/>
    <b v="1"/>
    <s v="publishing/nonfiction"/>
    <n v="1.1071428571428572"/>
    <n v="67.391304347826093"/>
    <s v="publishing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  <s v="USD"/>
    <n v="1334610000"/>
    <n v="1332435685"/>
    <b v="0"/>
    <n v="15"/>
    <b v="1"/>
    <s v="publishing/nonfiction"/>
    <n v="1.48"/>
    <n v="54.266666666666666"/>
    <s v="publishing"/>
    <s v="nonfiction"/>
  </r>
  <r>
    <n v="744"/>
    <s v="A Revolutionary Leadership Resource Book"/>
    <s v="Join others to help create a world that is possible -- in your workplace, community and society!"/>
    <n v="5000"/>
    <n v="5116"/>
    <s v="successful"/>
    <s v="US"/>
    <s v="USD"/>
    <n v="1355439503"/>
    <n v="1352847503"/>
    <b v="0"/>
    <n v="62"/>
    <b v="1"/>
    <s v="publishing/nonfiction"/>
    <n v="1.0232000000000001"/>
    <n v="82.516129032258064"/>
    <s v="publishing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  <s v="USD"/>
    <n v="1367588645"/>
    <n v="1364996645"/>
    <b v="0"/>
    <n v="74"/>
    <b v="1"/>
    <s v="publishing/nonfiction"/>
    <n v="1.7909909909909909"/>
    <n v="53.729729729729726"/>
    <s v="publishing"/>
    <s v="nonfiction"/>
  </r>
  <r>
    <n v="746"/>
    <s v="Attention: People With Body Parts"/>
    <s v="This is a book of letters. Letters to our body parts."/>
    <n v="2987"/>
    <n v="3318"/>
    <s v="successful"/>
    <s v="US"/>
    <s v="USD"/>
    <n v="1348372740"/>
    <n v="1346806909"/>
    <b v="0"/>
    <n v="97"/>
    <b v="1"/>
    <s v="publishing/nonfiction"/>
    <n v="1.1108135252761968"/>
    <n v="34.206185567010309"/>
    <s v="publishing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  <s v="EUR"/>
    <n v="1421319240"/>
    <n v="1418649019"/>
    <b v="0"/>
    <n v="55"/>
    <b v="1"/>
    <s v="publishing/nonfiction"/>
    <n v="1.0004285714285714"/>
    <n v="127.32727272727273"/>
    <s v="publishing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  <s v="USD"/>
    <n v="1407701966"/>
    <n v="1405109966"/>
    <b v="0"/>
    <n v="44"/>
    <b v="1"/>
    <s v="publishing/nonfiction"/>
    <n v="1.0024999999999999"/>
    <n v="45.56818181818182"/>
    <s v="publishing"/>
    <s v="nonfiction"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  <s v="USD"/>
    <n v="1485642930"/>
    <n v="1483050930"/>
    <b v="0"/>
    <n v="110"/>
    <b v="1"/>
    <s v="publishing/nonfiction"/>
    <n v="1.0556000000000001"/>
    <n v="95.963636363636368"/>
    <s v="publishing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  <s v="USD"/>
    <n v="1361739872"/>
    <n v="1359147872"/>
    <b v="0"/>
    <n v="59"/>
    <b v="1"/>
    <s v="publishing/nonfiction"/>
    <n v="1.0258775877587758"/>
    <n v="77.271186440677965"/>
    <s v="publishing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  <s v="USD"/>
    <n v="1312470475"/>
    <n v="1308496075"/>
    <b v="0"/>
    <n v="62"/>
    <b v="1"/>
    <s v="publishing/nonfiction"/>
    <n v="1.1850000000000001"/>
    <n v="57.338709677419352"/>
    <s v="publishing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  <s v="AUD"/>
    <n v="1476615600"/>
    <n v="1474884417"/>
    <b v="0"/>
    <n v="105"/>
    <b v="1"/>
    <s v="publishing/nonfiction"/>
    <n v="1.117"/>
    <n v="53.19047619047619"/>
    <s v="publishing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  <s v="USD"/>
    <n v="1423922991"/>
    <n v="1421330991"/>
    <b v="0"/>
    <n v="26"/>
    <b v="1"/>
    <s v="publishing/nonfiction"/>
    <n v="1.28"/>
    <n v="492.30769230769232"/>
    <s v="publishing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  <s v="USD"/>
    <n v="1357408721"/>
    <n v="1354816721"/>
    <b v="0"/>
    <n v="49"/>
    <b v="1"/>
    <s v="publishing/nonfiction"/>
    <n v="1.0375000000000001"/>
    <n v="42.346938775510203"/>
    <s v="publishing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  <s v="USD"/>
    <n v="1369010460"/>
    <n v="1366381877"/>
    <b v="0"/>
    <n v="68"/>
    <b v="1"/>
    <s v="publishing/nonfiction"/>
    <n v="1.0190760000000001"/>
    <n v="37.466029411764708"/>
    <s v="publishing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  <s v="USD"/>
    <n v="1303147459"/>
    <n v="1297880659"/>
    <b v="0"/>
    <n v="22"/>
    <b v="1"/>
    <s v="publishing/nonfiction"/>
    <n v="1.177142857142857"/>
    <n v="37.454545454545453"/>
    <s v="publishing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  <s v="USD"/>
    <n v="1354756714"/>
    <n v="1353547114"/>
    <b v="0"/>
    <n v="18"/>
    <b v="1"/>
    <s v="publishing/nonfiction"/>
    <n v="2.38"/>
    <n v="33.055555555555557"/>
    <s v="publishing"/>
    <s v="nonfiction"/>
  </r>
  <r>
    <n v="758"/>
    <s v="Publish Waiting On Humanity"/>
    <s v="I am publishing my book, Waiting on Humanity and need some finishing funds to do so."/>
    <n v="2500"/>
    <n v="2550"/>
    <s v="successful"/>
    <s v="US"/>
    <s v="USD"/>
    <n v="1286568268"/>
    <n v="1283976268"/>
    <b v="0"/>
    <n v="19"/>
    <b v="1"/>
    <s v="publishing/nonfiction"/>
    <n v="1.02"/>
    <n v="134.21052631578948"/>
    <s v="publishing"/>
    <s v="nonfiction"/>
  </r>
  <r>
    <n v="759"/>
    <s v="Wild Ruins"/>
    <s v="Help me search for the lost ruins of the UK. A unique guide to  lesser known and somewhat known ruins of Britain."/>
    <n v="5000"/>
    <n v="5096"/>
    <s v="successful"/>
    <s v="GB"/>
    <s v="GBP"/>
    <n v="1404892539"/>
    <n v="1401436539"/>
    <b v="0"/>
    <n v="99"/>
    <b v="1"/>
    <s v="publishing/nonfiction"/>
    <n v="1.0192000000000001"/>
    <n v="51.474747474747474"/>
    <s v="publishing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  <s v="USD"/>
    <n v="1480188013"/>
    <n v="1477592413"/>
    <b v="0"/>
    <n v="0"/>
    <b v="0"/>
    <s v="publishing/fiction"/>
    <n v="0"/>
    <e v="#DIV/0!"/>
    <s v="publishing"/>
    <s v="fiction"/>
  </r>
  <r>
    <n v="761"/>
    <s v="DONE WITH DEATH"/>
    <s v="The day Chuck died was the day everything changed. Now he has to save the afterlife from extinction or die again trying."/>
    <n v="5000"/>
    <n v="235"/>
    <s v="failed"/>
    <s v="US"/>
    <s v="USD"/>
    <n v="1391364126"/>
    <n v="1388772126"/>
    <b v="0"/>
    <n v="6"/>
    <b v="0"/>
    <s v="publishing/fiction"/>
    <n v="4.7E-2"/>
    <n v="39.166666666666664"/>
    <s v="publishing"/>
    <s v="fiction"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  <s v="MXN"/>
    <n v="1480831200"/>
    <n v="1479328570"/>
    <b v="0"/>
    <n v="0"/>
    <b v="0"/>
    <s v="publishing/fiction"/>
    <n v="0"/>
    <e v="#DIV/0!"/>
    <s v="publishing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  <s v="GBP"/>
    <n v="1376563408"/>
    <n v="1373971408"/>
    <b v="0"/>
    <n v="1"/>
    <b v="0"/>
    <s v="publishing/fiction"/>
    <n v="1.1655011655011655E-3"/>
    <n v="5"/>
    <s v="publishing"/>
    <s v="fiction"/>
  </r>
  <r>
    <n v="764"/>
    <s v="[JOE]KES"/>
    <s v="[JOE]KES is a book full of over 200 original, sometimes funny, pun-ish Joekes. If you hate the book, use it as a coster!"/>
    <n v="5000"/>
    <n v="0"/>
    <s v="failed"/>
    <s v="US"/>
    <s v="USD"/>
    <n v="1441858161"/>
    <n v="1439266161"/>
    <b v="0"/>
    <n v="0"/>
    <b v="0"/>
    <s v="publishing/fiction"/>
    <n v="0"/>
    <e v="#DIV/0!"/>
    <s v="publishing"/>
    <s v="fiction"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  <s v="USD"/>
    <n v="1413723684"/>
    <n v="1411131684"/>
    <b v="0"/>
    <n v="44"/>
    <b v="0"/>
    <s v="publishing/fiction"/>
    <n v="0.36014285714285715"/>
    <n v="57.295454545454547"/>
    <s v="publishing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  <s v="CAD"/>
    <n v="1424112483"/>
    <n v="1421520483"/>
    <b v="0"/>
    <n v="0"/>
    <b v="0"/>
    <s v="publishing/fiction"/>
    <n v="0"/>
    <e v="#DIV/0!"/>
    <s v="publishing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  <s v="USD"/>
    <n v="1432178810"/>
    <n v="1429586810"/>
    <b v="0"/>
    <n v="3"/>
    <b v="0"/>
    <s v="publishing/fiction"/>
    <n v="3.5400000000000001E-2"/>
    <n v="59"/>
    <s v="publishing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  <s v="USD"/>
    <n v="1387169890"/>
    <n v="1384577890"/>
    <b v="0"/>
    <n v="0"/>
    <b v="0"/>
    <s v="publishing/fiction"/>
    <n v="0"/>
    <e v="#DIV/0!"/>
    <s v="publishing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  <s v="USD"/>
    <n v="1388102094"/>
    <n v="1385510094"/>
    <b v="0"/>
    <n v="52"/>
    <b v="0"/>
    <s v="publishing/fiction"/>
    <n v="0.41399999999999998"/>
    <n v="31.846153846153847"/>
    <s v="publishing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  <s v="USD"/>
    <n v="1361750369"/>
    <n v="1358294369"/>
    <b v="0"/>
    <n v="0"/>
    <b v="0"/>
    <s v="publishing/fiction"/>
    <n v="0"/>
    <e v="#DIV/0!"/>
    <s v="publishing"/>
    <s v="fiction"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  <s v="USD"/>
    <n v="1454183202"/>
    <n v="1449863202"/>
    <b v="0"/>
    <n v="1"/>
    <b v="0"/>
    <s v="publishing/fiction"/>
    <n v="2.631578947368421E-4"/>
    <n v="10"/>
    <s v="publishing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  <s v="USD"/>
    <n v="1257047940"/>
    <n v="1252718519"/>
    <b v="0"/>
    <n v="1"/>
    <b v="0"/>
    <s v="publishing/fiction"/>
    <n v="3.3333333333333333E-2"/>
    <n v="50"/>
    <s v="publishing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  <s v="GBP"/>
    <n v="1431298860"/>
    <n v="1428341985"/>
    <b v="0"/>
    <n v="2"/>
    <b v="0"/>
    <s v="publishing/fiction"/>
    <n v="8.5129023676509714E-3"/>
    <n v="16"/>
    <s v="publishing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  <s v="USD"/>
    <n v="1393181018"/>
    <n v="1390589018"/>
    <b v="0"/>
    <n v="9"/>
    <b v="0"/>
    <s v="publishing/fiction"/>
    <n v="0.70199999999999996"/>
    <n v="39"/>
    <s v="publishing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  <s v="USD"/>
    <n v="1323998795"/>
    <n v="1321406795"/>
    <b v="0"/>
    <n v="5"/>
    <b v="0"/>
    <s v="publishing/fiction"/>
    <n v="1.7000000000000001E-2"/>
    <n v="34"/>
    <s v="publishing"/>
    <s v="fiction"/>
  </r>
  <r>
    <n v="776"/>
    <s v="Run Ragged"/>
    <s v="Would anything change if women were in charge? Book Clubs, readers, and critics herald the latest by award-winning author, Aguila."/>
    <n v="7000"/>
    <n v="3598"/>
    <s v="failed"/>
    <s v="US"/>
    <s v="USD"/>
    <n v="1444539600"/>
    <n v="1441297645"/>
    <b v="0"/>
    <n v="57"/>
    <b v="0"/>
    <s v="publishing/fiction"/>
    <n v="0.51400000000000001"/>
    <n v="63.122807017543863"/>
    <s v="publishing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  <s v="USD"/>
    <n v="1375313577"/>
    <n v="1372721577"/>
    <b v="0"/>
    <n v="3"/>
    <b v="0"/>
    <s v="publishing/fiction"/>
    <n v="7.0000000000000001E-3"/>
    <n v="7"/>
    <s v="publishing"/>
    <s v="fiction"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  <s v="USD"/>
    <n v="1398876680"/>
    <n v="1396284680"/>
    <b v="0"/>
    <n v="1"/>
    <b v="0"/>
    <s v="publishing/fiction"/>
    <n v="4.0000000000000001E-3"/>
    <n v="2"/>
    <s v="publishing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  <s v="USD"/>
    <n v="1287115200"/>
    <n v="1284567905"/>
    <b v="0"/>
    <n v="6"/>
    <b v="0"/>
    <s v="publishing/fiction"/>
    <n v="2.6666666666666668E-2"/>
    <n v="66.666666666666671"/>
    <s v="publishing"/>
    <s v="fiction"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  <s v="USD"/>
    <n v="1304439025"/>
    <n v="1301847025"/>
    <b v="0"/>
    <n v="27"/>
    <b v="1"/>
    <s v="music/rock"/>
    <n v="1.04"/>
    <n v="38.518518518518519"/>
    <s v="music"/>
    <s v="rock"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  <s v="USD"/>
    <n v="1370649674"/>
    <n v="1368057674"/>
    <b v="0"/>
    <n v="25"/>
    <b v="1"/>
    <s v="music/rock"/>
    <n v="1.3315375"/>
    <n v="42.609200000000001"/>
    <s v="music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  <s v="USD"/>
    <n v="1345918302"/>
    <n v="1343326302"/>
    <b v="0"/>
    <n v="14"/>
    <b v="1"/>
    <s v="music/rock"/>
    <n v="1"/>
    <n v="50"/>
    <s v="music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  <s v="USD"/>
    <n v="1335564000"/>
    <n v="1332182049"/>
    <b v="0"/>
    <n v="35"/>
    <b v="1"/>
    <s v="music/rock"/>
    <n v="1.4813333333333334"/>
    <n v="63.485714285714288"/>
    <s v="music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  <s v="USD"/>
    <n v="1395023719"/>
    <n v="1391571319"/>
    <b v="0"/>
    <n v="10"/>
    <b v="1"/>
    <s v="music/rock"/>
    <n v="1.0249999999999999"/>
    <n v="102.5"/>
    <s v="music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  <s v="USD"/>
    <n v="1362060915"/>
    <n v="1359468915"/>
    <b v="0"/>
    <n v="29"/>
    <b v="1"/>
    <s v="music/rock"/>
    <n v="1.8062799999999999"/>
    <n v="31.142758620689655"/>
    <s v="music"/>
    <s v="rock"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  <s v="USD"/>
    <n v="1336751220"/>
    <n v="1331774434"/>
    <b v="0"/>
    <n v="44"/>
    <b v="1"/>
    <s v="music/rock"/>
    <n v="1.4279999999999999"/>
    <n v="162.27272727272728"/>
    <s v="music"/>
    <s v="rock"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  <s v="USD"/>
    <n v="1383318226"/>
    <n v="1380726226"/>
    <b v="0"/>
    <n v="17"/>
    <b v="1"/>
    <s v="music/rock"/>
    <n v="1.1416666666666666"/>
    <n v="80.588235294117652"/>
    <s v="music"/>
    <s v="rock"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  <s v="USD"/>
    <n v="1341633540"/>
    <n v="1338336588"/>
    <b v="0"/>
    <n v="34"/>
    <b v="1"/>
    <s v="music/rock"/>
    <n v="2.03505"/>
    <n v="59.85441176470588"/>
    <s v="music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  <s v="USD"/>
    <n v="1358755140"/>
    <n v="1357187280"/>
    <b v="0"/>
    <n v="14"/>
    <b v="1"/>
    <s v="music/rock"/>
    <n v="1.0941176470588236"/>
    <n v="132.85714285714286"/>
    <s v="music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  <s v="USD"/>
    <n v="1359680939"/>
    <n v="1357088939"/>
    <b v="0"/>
    <n v="156"/>
    <b v="1"/>
    <s v="music/rock"/>
    <n v="1.443746"/>
    <n v="92.547820512820508"/>
    <s v="music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  <s v="USD"/>
    <n v="1384322340"/>
    <n v="1381430646"/>
    <b v="0"/>
    <n v="128"/>
    <b v="1"/>
    <s v="music/rock"/>
    <n v="1.0386666666666666"/>
    <n v="60.859375"/>
    <s v="music"/>
    <s v="rock"/>
  </r>
  <r>
    <n v="792"/>
    <s v="&quot;Believable Lies&quot; - The Album"/>
    <s v="Rock n' Roll about the intersection of lies and belief: the Believable Lie."/>
    <n v="2500"/>
    <n v="2511.11"/>
    <s v="successful"/>
    <s v="US"/>
    <s v="USD"/>
    <n v="1383861483"/>
    <n v="1381265883"/>
    <b v="0"/>
    <n v="60"/>
    <b v="1"/>
    <s v="music/rock"/>
    <n v="1.0044440000000001"/>
    <n v="41.851833333333339"/>
    <s v="music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  <s v="USD"/>
    <n v="1372827540"/>
    <n v="1371491244"/>
    <b v="0"/>
    <n v="32"/>
    <b v="1"/>
    <s v="music/rock"/>
    <n v="1.0277927272727272"/>
    <n v="88.325937499999995"/>
    <s v="music"/>
    <s v="rock"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  <s v="USD"/>
    <n v="1315242360"/>
    <n v="1310438737"/>
    <b v="0"/>
    <n v="53"/>
    <b v="1"/>
    <s v="music/rock"/>
    <n v="1.0531250000000001"/>
    <n v="158.96226415094338"/>
    <s v="music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  <s v="USD"/>
    <n v="1333774740"/>
    <n v="1330094566"/>
    <b v="0"/>
    <n v="184"/>
    <b v="1"/>
    <s v="music/rock"/>
    <n v="1.1178571428571429"/>
    <n v="85.054347826086953"/>
    <s v="music"/>
    <s v="rock"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  <s v="USD"/>
    <n v="1379279400"/>
    <n v="1376687485"/>
    <b v="0"/>
    <n v="90"/>
    <b v="1"/>
    <s v="music/rock"/>
    <n v="1.0135000000000001"/>
    <n v="112.61111111111111"/>
    <s v="music"/>
    <s v="rock"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  <s v="USD"/>
    <n v="1335672000"/>
    <n v="1332978688"/>
    <b v="0"/>
    <n v="71"/>
    <b v="1"/>
    <s v="music/rock"/>
    <n v="1.0753333333333333"/>
    <n v="45.436619718309856"/>
    <s v="music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  <s v="USD"/>
    <n v="1412086187"/>
    <n v="1409494187"/>
    <b v="0"/>
    <n v="87"/>
    <b v="1"/>
    <s v="music/rock"/>
    <n v="1.1488571428571428"/>
    <n v="46.218390804597703"/>
    <s v="music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  <s v="USD"/>
    <n v="1335542446"/>
    <n v="1332950446"/>
    <b v="0"/>
    <n v="28"/>
    <b v="1"/>
    <s v="music/rock"/>
    <n v="1.0002"/>
    <n v="178.60714285714286"/>
    <s v="music"/>
    <s v="rock"/>
  </r>
  <r>
    <n v="800"/>
    <s v="LF4 WildFire"/>
    <s v="Scotland's premier classic rock and metal festival, 3 days, 3-4 stages, family friendly,  for people of all ages"/>
    <n v="1500"/>
    <n v="2282"/>
    <s v="successful"/>
    <s v="GB"/>
    <s v="GBP"/>
    <n v="1410431054"/>
    <n v="1407839054"/>
    <b v="0"/>
    <n v="56"/>
    <b v="1"/>
    <s v="music/rock"/>
    <n v="1.5213333333333334"/>
    <n v="40.75"/>
    <s v="music"/>
    <s v="rock"/>
  </r>
  <r>
    <n v="801"/>
    <s v="SLUTEVER DO AMERICA TOUR"/>
    <s v="ALL WE WANT TO DO IS DRIVE AROUND AMERICA AND PLAY A BUNCH OF SHOWS, BUT WE DON'T HAVE ANY MONEY..."/>
    <n v="2000"/>
    <n v="2230.4299999999998"/>
    <s v="successful"/>
    <s v="US"/>
    <s v="USD"/>
    <n v="1309547120"/>
    <n v="1306955120"/>
    <b v="0"/>
    <n v="51"/>
    <b v="1"/>
    <s v="music/rock"/>
    <n v="1.1152149999999998"/>
    <n v="43.733921568627444"/>
    <s v="music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  <s v="USD"/>
    <n v="1347854700"/>
    <n v="1343867524"/>
    <b v="0"/>
    <n v="75"/>
    <b v="1"/>
    <s v="music/rock"/>
    <n v="1.0133333333333334"/>
    <n v="81.066666666666663"/>
    <s v="music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  <s v="USD"/>
    <n v="1306630800"/>
    <n v="1304376478"/>
    <b v="0"/>
    <n v="38"/>
    <b v="1"/>
    <s v="music/rock"/>
    <n v="1.232608695652174"/>
    <n v="74.60526315789474"/>
    <s v="music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  <s v="USD"/>
    <n v="1311393540"/>
    <n v="1309919526"/>
    <b v="0"/>
    <n v="18"/>
    <b v="1"/>
    <s v="music/rock"/>
    <n v="1"/>
    <n v="305.55555555555554"/>
    <s v="music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  <s v="USD"/>
    <n v="1310857200"/>
    <n v="1306525512"/>
    <b v="0"/>
    <n v="54"/>
    <b v="1"/>
    <s v="music/rock"/>
    <n v="1.05"/>
    <n v="58.333333333333336"/>
    <s v="music"/>
    <s v="rock"/>
  </r>
  <r>
    <n v="806"/>
    <s v="Golden Animals NEW Album!"/>
    <s v="Help Golden Animals finish their NEW Album!"/>
    <n v="8000"/>
    <n v="8355"/>
    <s v="successful"/>
    <s v="US"/>
    <s v="USD"/>
    <n v="1315413339"/>
    <n v="1312821339"/>
    <b v="0"/>
    <n v="71"/>
    <b v="1"/>
    <s v="music/rock"/>
    <n v="1.0443750000000001"/>
    <n v="117.67605633802818"/>
    <s v="music"/>
    <s v="rock"/>
  </r>
  <r>
    <n v="807"/>
    <s v="Sic Vita - New EP Release - 2017"/>
    <s v="Join the Sic Vita family and lend a hand as we create a new album!"/>
    <n v="4000"/>
    <n v="4205"/>
    <s v="successful"/>
    <s v="US"/>
    <s v="USD"/>
    <n v="1488333600"/>
    <n v="1485270311"/>
    <b v="0"/>
    <n v="57"/>
    <b v="1"/>
    <s v="music/rock"/>
    <n v="1.05125"/>
    <n v="73.771929824561397"/>
    <s v="music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  <s v="CAD"/>
    <n v="1419224340"/>
    <n v="1416363886"/>
    <b v="0"/>
    <n v="43"/>
    <b v="1"/>
    <s v="music/rock"/>
    <n v="1"/>
    <n v="104.65116279069767"/>
    <s v="music"/>
    <s v="rock"/>
  </r>
  <r>
    <n v="809"/>
    <s v="Peter's New Album!!"/>
    <s v="Acknowledged songwriter looking to record album of new songs to secure a Publishing Contract"/>
    <n v="4000"/>
    <n v="4151"/>
    <s v="successful"/>
    <s v="US"/>
    <s v="USD"/>
    <n v="1390161630"/>
    <n v="1387569630"/>
    <b v="0"/>
    <n v="52"/>
    <b v="1"/>
    <s v="music/rock"/>
    <n v="1.03775"/>
    <n v="79.82692307692308"/>
    <s v="music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  <s v="USD"/>
    <n v="1346462462"/>
    <n v="1343870462"/>
    <b v="0"/>
    <n v="27"/>
    <b v="1"/>
    <s v="music/rock"/>
    <n v="1.05"/>
    <n v="58.333333333333336"/>
    <s v="music"/>
    <s v="rock"/>
  </r>
  <r>
    <n v="811"/>
    <s v="Love Water Tour"/>
    <s v="We need your financial support to cover the tour costs!  (Sound, lights, travel, stage design)"/>
    <n v="1000"/>
    <n v="1040"/>
    <s v="successful"/>
    <s v="US"/>
    <s v="USD"/>
    <n v="1373475120"/>
    <n v="1371569202"/>
    <b v="0"/>
    <n v="12"/>
    <b v="1"/>
    <s v="music/rock"/>
    <n v="1.04"/>
    <n v="86.666666666666671"/>
    <s v="music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  <s v="USD"/>
    <n v="1362146280"/>
    <n v="1357604752"/>
    <b v="0"/>
    <n v="33"/>
    <b v="1"/>
    <s v="music/rock"/>
    <n v="1.5183333333333333"/>
    <n v="27.606060606060606"/>
    <s v="music"/>
    <s v="rock"/>
  </r>
  <r>
    <n v="813"/>
    <s v="Rules of Civility and Decent Behavior"/>
    <s v="A pre order campaign to fund the pressing of our second full length vinyl LP"/>
    <n v="1500"/>
    <n v="2399.94"/>
    <s v="successful"/>
    <s v="US"/>
    <s v="USD"/>
    <n v="1342825365"/>
    <n v="1340233365"/>
    <b v="0"/>
    <n v="96"/>
    <b v="1"/>
    <s v="music/rock"/>
    <n v="1.59996"/>
    <n v="24.999375000000001"/>
    <s v="music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  <s v="USD"/>
    <n v="1306865040"/>
    <n v="1305568201"/>
    <b v="0"/>
    <n v="28"/>
    <b v="1"/>
    <s v="music/rock"/>
    <n v="1.2729999999999999"/>
    <n v="45.464285714285715"/>
    <s v="music"/>
    <s v="rock"/>
  </r>
  <r>
    <n v="815"/>
    <s v="Some Late Help for The Early Reset"/>
    <s v="Be a part of helping The Early Reset finish their new 7 song EP."/>
    <n v="4000"/>
    <n v="4280"/>
    <s v="successful"/>
    <s v="US"/>
    <s v="USD"/>
    <n v="1414879303"/>
    <n v="1412287303"/>
    <b v="0"/>
    <n v="43"/>
    <b v="1"/>
    <s v="music/rock"/>
    <n v="1.07"/>
    <n v="99.534883720930239"/>
    <s v="music"/>
    <s v="rock"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  <s v="USD"/>
    <n v="1365489000"/>
    <n v="1362776043"/>
    <b v="0"/>
    <n v="205"/>
    <b v="1"/>
    <s v="music/rock"/>
    <n v="1.1512214285714286"/>
    <n v="39.31"/>
    <s v="music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  <s v="USD"/>
    <n v="1331441940"/>
    <n v="1326810211"/>
    <b v="0"/>
    <n v="23"/>
    <b v="1"/>
    <s v="music/rock"/>
    <n v="1.3711066666666665"/>
    <n v="89.419999999999987"/>
    <s v="music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  <s v="USD"/>
    <n v="1344358860"/>
    <n v="1343682681"/>
    <b v="0"/>
    <n v="19"/>
    <b v="1"/>
    <s v="music/rock"/>
    <n v="1.5571428571428572"/>
    <n v="28.684210526315791"/>
    <s v="music"/>
    <s v="rock"/>
  </r>
  <r>
    <n v="819"/>
    <s v="Winter Tour"/>
    <s v="We are touring the Southeast in support of our new EP"/>
    <n v="400"/>
    <n v="435"/>
    <s v="successful"/>
    <s v="US"/>
    <s v="USD"/>
    <n v="1387601040"/>
    <n v="1386806254"/>
    <b v="0"/>
    <n v="14"/>
    <b v="1"/>
    <s v="music/rock"/>
    <n v="1.0874999999999999"/>
    <n v="31.071428571428573"/>
    <s v="music"/>
    <s v="rock"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  <s v="USD"/>
    <n v="1402290000"/>
    <n v="1399666342"/>
    <b v="0"/>
    <n v="38"/>
    <b v="1"/>
    <s v="music/rock"/>
    <n v="1.3405"/>
    <n v="70.55263157894737"/>
    <s v="music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  <s v="USD"/>
    <n v="1430712060"/>
    <n v="1427753265"/>
    <b v="0"/>
    <n v="78"/>
    <b v="1"/>
    <s v="music/rock"/>
    <n v="1"/>
    <n v="224.12820512820514"/>
    <s v="music"/>
    <s v="rock"/>
  </r>
  <r>
    <n v="822"/>
    <s v="Soul Easy - Making music for our friends."/>
    <s v="Soul Easy recording our first full length CD.  Inspired by lots of friends and lots of good times."/>
    <n v="3000"/>
    <n v="3575"/>
    <s v="successful"/>
    <s v="US"/>
    <s v="USD"/>
    <n v="1349477050"/>
    <n v="1346885050"/>
    <b v="0"/>
    <n v="69"/>
    <b v="1"/>
    <s v="music/rock"/>
    <n v="1.1916666666666667"/>
    <n v="51.811594202898547"/>
    <s v="music"/>
    <s v="rock"/>
  </r>
  <r>
    <n v="823"/>
    <s v="Debut Album"/>
    <s v="Eyes For Fire is finally ready to release their Debut Album but we need YOU to help us put the final touches on it."/>
    <n v="800"/>
    <n v="1436"/>
    <s v="successful"/>
    <s v="US"/>
    <s v="USD"/>
    <n v="1427062852"/>
    <n v="1424474452"/>
    <b v="0"/>
    <n v="33"/>
    <b v="1"/>
    <s v="music/rock"/>
    <n v="1.7949999999999999"/>
    <n v="43.515151515151516"/>
    <s v="music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  <s v="USD"/>
    <n v="1271573940"/>
    <n v="1268459318"/>
    <b v="0"/>
    <n v="54"/>
    <b v="1"/>
    <s v="music/rock"/>
    <n v="1.3438124999999999"/>
    <n v="39.816666666666663"/>
    <s v="music"/>
    <s v="rock"/>
  </r>
  <r>
    <n v="825"/>
    <s v="KILL FREEMAN"/>
    <s v="Kickstarting Kill Freeman independently. Help fund the New Record, Video and Live Shows."/>
    <n v="12500"/>
    <n v="12554"/>
    <s v="successful"/>
    <s v="US"/>
    <s v="USD"/>
    <n v="1351495284"/>
    <n v="1349335284"/>
    <b v="0"/>
    <n v="99"/>
    <b v="1"/>
    <s v="music/rock"/>
    <n v="1.0043200000000001"/>
    <n v="126.8080808080808"/>
    <s v="music"/>
    <s v="rock"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  <s v="USD"/>
    <n v="1332719730"/>
    <n v="1330908930"/>
    <b v="0"/>
    <n v="49"/>
    <b v="1"/>
    <s v="music/rock"/>
    <n v="1.0145454545454546"/>
    <n v="113.87755102040816"/>
    <s v="music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  <s v="USD"/>
    <n v="1329248940"/>
    <n v="1326972107"/>
    <b v="0"/>
    <n v="11"/>
    <b v="1"/>
    <s v="music/rock"/>
    <n v="1.0333333333333334"/>
    <n v="28.181818181818183"/>
    <s v="music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  <s v="USD"/>
    <n v="1340641440"/>
    <n v="1339549982"/>
    <b v="0"/>
    <n v="38"/>
    <b v="1"/>
    <s v="music/rock"/>
    <n v="1.07"/>
    <n v="36.60526315789474"/>
    <s v="music"/>
    <s v="rock"/>
  </r>
  <r>
    <n v="829"/>
    <s v="Monk"/>
    <s v="We are a band from South East London- each member is19 years OA. We have been together for two years. Taking pride in making good music"/>
    <n v="500"/>
    <n v="520"/>
    <s v="successful"/>
    <s v="GB"/>
    <s v="GBP"/>
    <n v="1468437240"/>
    <n v="1463253240"/>
    <b v="0"/>
    <n v="16"/>
    <b v="1"/>
    <s v="music/rock"/>
    <n v="1.04"/>
    <n v="32.5"/>
    <s v="music"/>
    <s v="rock"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  <s v="USD"/>
    <n v="1363952225"/>
    <n v="1361363825"/>
    <b v="0"/>
    <n v="32"/>
    <b v="1"/>
    <s v="music/rock"/>
    <n v="1.0783333333333334"/>
    <n v="60.65625"/>
    <s v="music"/>
    <s v="rock"/>
  </r>
  <r>
    <n v="831"/>
    <s v="Let The 7Horse Run!"/>
    <s v="7Horse is a new band with a self-funded album and a show they want to rock in your town!"/>
    <n v="1500"/>
    <n v="3500"/>
    <s v="successful"/>
    <s v="US"/>
    <s v="USD"/>
    <n v="1335540694"/>
    <n v="1332948694"/>
    <b v="0"/>
    <n v="20"/>
    <b v="1"/>
    <s v="music/rock"/>
    <n v="2.3333333333333335"/>
    <n v="175"/>
    <s v="music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  <s v="USD"/>
    <n v="1327133580"/>
    <n v="1321978335"/>
    <b v="0"/>
    <n v="154"/>
    <b v="1"/>
    <s v="music/rock"/>
    <n v="1.0060706666666666"/>
    <n v="97.993896103896105"/>
    <s v="music"/>
    <s v="rock"/>
  </r>
  <r>
    <n v="833"/>
    <s v="Ragman Rolls"/>
    <s v="This is an American rock album."/>
    <n v="6000"/>
    <n v="6100"/>
    <s v="successful"/>
    <s v="US"/>
    <s v="USD"/>
    <n v="1397941475"/>
    <n v="1395349475"/>
    <b v="0"/>
    <n v="41"/>
    <b v="1"/>
    <s v="music/rock"/>
    <n v="1.0166666666666666"/>
    <n v="148.78048780487805"/>
    <s v="music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  <s v="USD"/>
    <n v="1372651140"/>
    <n v="1369770292"/>
    <b v="0"/>
    <n v="75"/>
    <b v="1"/>
    <s v="music/rock"/>
    <n v="1.3101818181818181"/>
    <n v="96.08"/>
    <s v="music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  <s v="USD"/>
    <n v="1337396400"/>
    <n v="1333709958"/>
    <b v="0"/>
    <n v="40"/>
    <b v="1"/>
    <s v="music/rock"/>
    <n v="1.1725000000000001"/>
    <n v="58.625"/>
    <s v="music"/>
    <s v="rock"/>
  </r>
  <r>
    <n v="836"/>
    <s v="DESMADRE Full Album + Press Kit"/>
    <s v="An album you can bring home to mom."/>
    <n v="5000"/>
    <n v="5046.5200000000004"/>
    <s v="successful"/>
    <s v="US"/>
    <s v="USD"/>
    <n v="1381108918"/>
    <n v="1378516918"/>
    <b v="0"/>
    <n v="46"/>
    <b v="1"/>
    <s v="music/rock"/>
    <n v="1.009304"/>
    <n v="109.70695652173914"/>
    <s v="music"/>
    <s v="rock"/>
  </r>
  <r>
    <n v="837"/>
    <s v="Take 147 - Nothin' to Lose CD Project"/>
    <s v="Take 147 is currently in the process of recording the debut album called, &quot;Nothin' to Lose&quot;."/>
    <n v="2500"/>
    <n v="3045"/>
    <s v="successful"/>
    <s v="US"/>
    <s v="USD"/>
    <n v="1398988662"/>
    <n v="1396396662"/>
    <b v="0"/>
    <n v="62"/>
    <b v="1"/>
    <s v="music/rock"/>
    <n v="1.218"/>
    <n v="49.112903225806448"/>
    <s v="music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  <s v="USD"/>
    <n v="1326835985"/>
    <n v="1324243985"/>
    <b v="0"/>
    <n v="61"/>
    <b v="1"/>
    <s v="music/rock"/>
    <n v="1.454"/>
    <n v="47.672131147540981"/>
    <s v="music"/>
    <s v="rock"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  <s v="USD"/>
    <n v="1348337956"/>
    <n v="1345745956"/>
    <b v="0"/>
    <n v="96"/>
    <b v="1"/>
    <s v="music/rock"/>
    <n v="1.166166"/>
    <n v="60.737812499999997"/>
    <s v="music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  <s v="USD"/>
    <n v="1474694787"/>
    <n v="1472102787"/>
    <b v="0"/>
    <n v="190"/>
    <b v="1"/>
    <s v="music/metal"/>
    <n v="1.2041660000000001"/>
    <n v="63.37715789473684"/>
    <s v="music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  <s v="USD"/>
    <n v="1415653663"/>
    <n v="1413058063"/>
    <b v="1"/>
    <n v="94"/>
    <b v="1"/>
    <s v="music/metal"/>
    <n v="1.0132000000000001"/>
    <n v="53.893617021276597"/>
    <s v="music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  <s v="CAD"/>
    <n v="1381723140"/>
    <n v="1378735983"/>
    <b v="1"/>
    <n v="39"/>
    <b v="1"/>
    <s v="music/metal"/>
    <n v="1.0431999999999999"/>
    <n v="66.871794871794876"/>
    <s v="music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  <s v="USD"/>
    <n v="1481184000"/>
    <n v="1479708680"/>
    <b v="0"/>
    <n v="127"/>
    <b v="1"/>
    <s v="music/metal"/>
    <n v="2.6713333333333331"/>
    <n v="63.102362204724407"/>
    <s v="music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  <s v="USD"/>
    <n v="1414817940"/>
    <n v="1411489552"/>
    <b v="1"/>
    <n v="159"/>
    <b v="1"/>
    <s v="music/metal"/>
    <n v="1.9413333333333334"/>
    <n v="36.628930817610062"/>
    <s v="music"/>
    <s v="metal"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  <s v="USD"/>
    <n v="1473047940"/>
    <n v="1469595396"/>
    <b v="0"/>
    <n v="177"/>
    <b v="1"/>
    <s v="music/metal"/>
    <n v="1.203802"/>
    <n v="34.005706214689269"/>
    <s v="music"/>
    <s v="metal"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  <s v="GBP"/>
    <n v="1394460000"/>
    <n v="1393233855"/>
    <b v="0"/>
    <n v="47"/>
    <b v="1"/>
    <s v="music/metal"/>
    <n v="1.2200090909090908"/>
    <n v="28.553404255319148"/>
    <s v="music"/>
    <s v="metal"/>
  </r>
  <r>
    <n v="847"/>
    <s v="CENTROPYMUSIC"/>
    <s v="MUSIC WITH MEANING!  MUSIC THAT MATTERS!!!"/>
    <n v="10"/>
    <n v="10"/>
    <s v="successful"/>
    <s v="US"/>
    <s v="USD"/>
    <n v="1436555376"/>
    <n v="1433963376"/>
    <b v="0"/>
    <n v="1"/>
    <b v="1"/>
    <s v="music/metal"/>
    <n v="1"/>
    <n v="10"/>
    <s v="music"/>
    <s v="metal"/>
  </r>
  <r>
    <n v="848"/>
    <s v="God Am"/>
    <s v="God Am, a Grunge/Doom metal band, who have been trying to fund the production of our EP to bring you a unique aural assault."/>
    <n v="300"/>
    <n v="300"/>
    <s v="successful"/>
    <s v="US"/>
    <s v="USD"/>
    <n v="1429038033"/>
    <n v="1426446033"/>
    <b v="0"/>
    <n v="16"/>
    <b v="1"/>
    <s v="music/metal"/>
    <n v="1"/>
    <n v="18.75"/>
    <s v="music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  <s v="USD"/>
    <n v="1426473264"/>
    <n v="1424057664"/>
    <b v="0"/>
    <n v="115"/>
    <b v="1"/>
    <s v="music/metal"/>
    <n v="1.1990000000000001"/>
    <n v="41.704347826086959"/>
    <s v="music"/>
    <s v="metal"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  <s v="USD"/>
    <n v="1461560340"/>
    <n v="1458762717"/>
    <b v="0"/>
    <n v="133"/>
    <b v="1"/>
    <s v="music/metal"/>
    <n v="1.55175"/>
    <n v="46.669172932330824"/>
    <s v="music"/>
    <s v="metal"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  <s v="EUR"/>
    <n v="1469994300"/>
    <n v="1464815253"/>
    <b v="0"/>
    <n v="70"/>
    <b v="1"/>
    <s v="music/metal"/>
    <n v="1.3045"/>
    <n v="37.271428571428572"/>
    <s v="music"/>
    <s v="metal"/>
  </r>
  <r>
    <n v="852"/>
    <s v="Covers Album - Limited Vinyl Pressing"/>
    <s v="Limited edition 2x12&quot; vinyl pressing of our latest album &quot;Who Do You Think We Are?&quot;"/>
    <n v="3500"/>
    <n v="3674"/>
    <s v="successful"/>
    <s v="US"/>
    <s v="USD"/>
    <n v="1477342800"/>
    <n v="1476386395"/>
    <b v="0"/>
    <n v="62"/>
    <b v="1"/>
    <s v="music/metal"/>
    <n v="1.0497142857142858"/>
    <n v="59.258064516129032"/>
    <s v="music"/>
    <s v="metal"/>
  </r>
  <r>
    <n v="853"/>
    <s v="sloggoth"/>
    <s v="Help release a CD of sloggoth's first album &quot;sloggoth&quot;.  All contributors of $5 or more get a CD when the goal is met!"/>
    <n v="300"/>
    <n v="300"/>
    <s v="successful"/>
    <s v="US"/>
    <s v="USD"/>
    <n v="1424116709"/>
    <n v="1421524709"/>
    <b v="0"/>
    <n v="10"/>
    <b v="1"/>
    <s v="music/metal"/>
    <n v="1"/>
    <n v="30"/>
    <s v="music"/>
    <s v="metal"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  <s v="USD"/>
    <n v="1482901546"/>
    <n v="1480309546"/>
    <b v="0"/>
    <n v="499"/>
    <b v="1"/>
    <s v="music/metal"/>
    <n v="1.1822050359712231"/>
    <n v="65.8623246492986"/>
    <s v="music"/>
    <s v="metal"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  <s v="USD"/>
    <n v="1469329217"/>
    <n v="1466737217"/>
    <b v="0"/>
    <n v="47"/>
    <b v="1"/>
    <s v="music/metal"/>
    <n v="1.0344827586206897"/>
    <n v="31.914893617021278"/>
    <s v="music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  <s v="EUR"/>
    <n v="1477422000"/>
    <n v="1472282956"/>
    <b v="0"/>
    <n v="28"/>
    <b v="1"/>
    <s v="music/metal"/>
    <n v="2.1800000000000002"/>
    <n v="19.464285714285715"/>
    <s v="music"/>
    <s v="metal"/>
  </r>
  <r>
    <n v="857"/>
    <s v="A Reason To Breathe - DEBUT ALBUM"/>
    <s v="Modern Post-Hardcore/Electro music (Hardstyle, EDM, Trap, Dubstep, Dembow, House)."/>
    <n v="1200"/>
    <n v="1200"/>
    <s v="successful"/>
    <s v="ES"/>
    <s v="EUR"/>
    <n v="1448463431"/>
    <n v="1444831031"/>
    <b v="0"/>
    <n v="24"/>
    <b v="1"/>
    <s v="music/metal"/>
    <n v="1"/>
    <n v="50"/>
    <s v="music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  <s v="GBP"/>
    <n v="1429138740"/>
    <n v="1426528418"/>
    <b v="0"/>
    <n v="76"/>
    <b v="1"/>
    <s v="music/metal"/>
    <n v="1.4400583333333332"/>
    <n v="22.737763157894737"/>
    <s v="music"/>
    <s v="metal"/>
  </r>
  <r>
    <n v="859"/>
    <s v="Rise With Us Campaign"/>
    <s v="We are heading to the studio to create our second album and we want you to be right there with us!"/>
    <n v="4000"/>
    <n v="4187"/>
    <s v="successful"/>
    <s v="US"/>
    <s v="USD"/>
    <n v="1433376000"/>
    <n v="1430768468"/>
    <b v="0"/>
    <n v="98"/>
    <b v="1"/>
    <s v="music/metal"/>
    <n v="1.0467500000000001"/>
    <n v="42.724489795918366"/>
    <s v="music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  <s v="USD"/>
    <n v="1385123713"/>
    <n v="1382528113"/>
    <b v="0"/>
    <n v="48"/>
    <b v="0"/>
    <s v="music/jazz"/>
    <n v="0.18142857142857144"/>
    <n v="52.916666666666664"/>
    <s v="music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  <s v="USD"/>
    <n v="1474067404"/>
    <n v="1471475404"/>
    <b v="0"/>
    <n v="2"/>
    <b v="0"/>
    <s v="music/jazz"/>
    <n v="2.2444444444444444E-2"/>
    <n v="50.5"/>
    <s v="music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  <s v="GBP"/>
    <n v="1384179548"/>
    <n v="1381583948"/>
    <b v="0"/>
    <n v="4"/>
    <b v="0"/>
    <s v="music/jazz"/>
    <n v="3.3999999999999998E-3"/>
    <n v="42.5"/>
    <s v="music"/>
    <s v="jazz"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  <s v="USD"/>
    <n v="1329014966"/>
    <n v="1326422966"/>
    <b v="0"/>
    <n v="5"/>
    <b v="0"/>
    <s v="music/jazz"/>
    <n v="4.4999999999999998E-2"/>
    <n v="18"/>
    <s v="music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  <s v="USD"/>
    <n v="1381917540"/>
    <n v="1379990038"/>
    <b v="0"/>
    <n v="79"/>
    <b v="0"/>
    <s v="music/jazz"/>
    <n v="0.41538461538461541"/>
    <n v="34.177215189873415"/>
    <s v="music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  <s v="USD"/>
    <n v="1358361197"/>
    <n v="1353177197"/>
    <b v="0"/>
    <n v="2"/>
    <b v="0"/>
    <s v="music/jazz"/>
    <n v="2.0454545454545454E-2"/>
    <n v="22.5"/>
    <s v="music"/>
    <s v="jazz"/>
  </r>
  <r>
    <n v="866"/>
    <s v="California Dreamin' Tour 2015"/>
    <s v="Drivetime heads to Cali for summer tour supported by @Smoothjazz.com &amp; @JJZPhilly  #Spaghettini #The Roxy"/>
    <n v="3500"/>
    <n v="640"/>
    <s v="failed"/>
    <s v="US"/>
    <s v="USD"/>
    <n v="1425136200"/>
    <n v="1421853518"/>
    <b v="0"/>
    <n v="11"/>
    <b v="0"/>
    <s v="music/jazz"/>
    <n v="0.18285714285714286"/>
    <n v="58.18181818181818"/>
    <s v="music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  <s v="USD"/>
    <n v="1259643540"/>
    <n v="1254450706"/>
    <b v="0"/>
    <n v="11"/>
    <b v="0"/>
    <s v="music/jazz"/>
    <n v="0.2402"/>
    <n v="109.18181818181819"/>
    <s v="music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  <s v="USD"/>
    <n v="1389055198"/>
    <n v="1386463198"/>
    <b v="0"/>
    <n v="1"/>
    <b v="0"/>
    <s v="music/jazz"/>
    <n v="1.1111111111111111E-3"/>
    <n v="50"/>
    <s v="music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  <s v="USD"/>
    <n v="1365448657"/>
    <n v="1362860257"/>
    <b v="0"/>
    <n v="3"/>
    <b v="0"/>
    <s v="music/jazz"/>
    <n v="0.11818181818181818"/>
    <n v="346.66666666666669"/>
    <s v="music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  <s v="GBP"/>
    <n v="1377995523"/>
    <n v="1375403523"/>
    <b v="0"/>
    <n v="5"/>
    <b v="0"/>
    <s v="music/jazz"/>
    <n v="3.0999999999999999E-3"/>
    <n v="12.4"/>
    <s v="music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  <s v="USD"/>
    <n v="1385735295"/>
    <n v="1383139695"/>
    <b v="0"/>
    <n v="12"/>
    <b v="0"/>
    <s v="music/jazz"/>
    <n v="5.4166666666666669E-2"/>
    <n v="27.083333333333332"/>
    <s v="music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  <s v="USD"/>
    <n v="1299786527"/>
    <n v="1295898527"/>
    <b v="0"/>
    <n v="2"/>
    <b v="0"/>
    <s v="music/jazz"/>
    <n v="8.1250000000000003E-3"/>
    <n v="32.5"/>
    <s v="music"/>
    <s v="jazz"/>
  </r>
  <r>
    <n v="873"/>
    <s v="The Dreamer-An Original Jazz CD"/>
    <s v="Fall in love with &quot;The Dreamer&quot;, new original music from trumpeter Freddie Dunn!"/>
    <n v="3500"/>
    <n v="45"/>
    <s v="failed"/>
    <s v="US"/>
    <s v="USD"/>
    <n v="1352610040"/>
    <n v="1349150440"/>
    <b v="0"/>
    <n v="5"/>
    <b v="0"/>
    <s v="music/jazz"/>
    <n v="1.2857142857142857E-2"/>
    <n v="9"/>
    <s v="music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  <s v="USD"/>
    <n v="1367676034"/>
    <n v="1365084034"/>
    <b v="0"/>
    <n v="21"/>
    <b v="0"/>
    <s v="music/jazz"/>
    <n v="0.24333333333333335"/>
    <n v="34.761904761904759"/>
    <s v="music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  <s v="USD"/>
    <n v="1442856131"/>
    <n v="1441128131"/>
    <b v="0"/>
    <n v="0"/>
    <b v="0"/>
    <s v="music/jazz"/>
    <n v="0"/>
    <e v="#DIV/0!"/>
    <s v="music"/>
    <s v="jazz"/>
  </r>
  <r>
    <n v="876"/>
    <s v="Sound Of Dobells"/>
    <s v="What was the greatest record shop ever?  DOBELLS!"/>
    <n v="3152"/>
    <n v="1286"/>
    <s v="failed"/>
    <s v="GB"/>
    <s v="GBP"/>
    <n v="1359978927"/>
    <n v="1357127727"/>
    <b v="0"/>
    <n v="45"/>
    <b v="0"/>
    <s v="music/jazz"/>
    <n v="0.40799492385786801"/>
    <n v="28.577777777777779"/>
    <s v="music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  <s v="USD"/>
    <n v="1387479360"/>
    <n v="1384887360"/>
    <b v="0"/>
    <n v="29"/>
    <b v="0"/>
    <s v="music/jazz"/>
    <n v="0.67549999999999999"/>
    <n v="46.586206896551722"/>
    <s v="music"/>
    <s v="jazz"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  <s v="USD"/>
    <n v="1293082524"/>
    <n v="1290490524"/>
    <b v="0"/>
    <n v="2"/>
    <b v="0"/>
    <s v="music/jazz"/>
    <n v="1.2999999999999999E-2"/>
    <n v="32.5"/>
    <s v="music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  <s v="USD"/>
    <n v="1338321305"/>
    <n v="1336506905"/>
    <b v="0"/>
    <n v="30"/>
    <b v="0"/>
    <s v="music/jazz"/>
    <n v="0.30666666666666664"/>
    <n v="21.466666666666665"/>
    <s v="music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  <s v="USD"/>
    <n v="1351582938"/>
    <n v="1348731738"/>
    <b v="0"/>
    <n v="8"/>
    <b v="0"/>
    <s v="music/indie rock"/>
    <n v="2.9894179894179893E-2"/>
    <n v="14.125"/>
    <s v="music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  <s v="USD"/>
    <n v="1326520886"/>
    <n v="1322632886"/>
    <b v="0"/>
    <n v="1"/>
    <b v="0"/>
    <s v="music/indie rock"/>
    <n v="8.0000000000000002E-3"/>
    <n v="30"/>
    <s v="music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  <s v="USD"/>
    <n v="1315341550"/>
    <n v="1312490350"/>
    <b v="0"/>
    <n v="14"/>
    <b v="0"/>
    <s v="music/indie rock"/>
    <n v="0.20133333333333334"/>
    <n v="21.571428571428573"/>
    <s v="music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  <s v="USD"/>
    <n v="1456957635"/>
    <n v="1451773635"/>
    <b v="0"/>
    <n v="24"/>
    <b v="0"/>
    <s v="music/indie rock"/>
    <n v="0.4002"/>
    <n v="83.375"/>
    <s v="music"/>
    <s v="indie rock"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  <s v="USD"/>
    <n v="1336789860"/>
    <n v="1331666146"/>
    <b v="0"/>
    <n v="2"/>
    <b v="0"/>
    <s v="music/indie rock"/>
    <n v="0.01"/>
    <n v="10"/>
    <s v="music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  <s v="USD"/>
    <n v="1483137311"/>
    <n v="1481322911"/>
    <b v="0"/>
    <n v="21"/>
    <b v="0"/>
    <s v="music/indie rock"/>
    <n v="0.75"/>
    <n v="35.714285714285715"/>
    <s v="music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  <s v="USD"/>
    <n v="1473972813"/>
    <n v="1471812813"/>
    <b v="0"/>
    <n v="7"/>
    <b v="0"/>
    <s v="music/indie rock"/>
    <n v="0.41"/>
    <n v="29.285714285714285"/>
    <s v="music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  <s v="USD"/>
    <n v="1338159655"/>
    <n v="1335567655"/>
    <b v="0"/>
    <n v="0"/>
    <b v="0"/>
    <s v="music/indie rock"/>
    <n v="0"/>
    <e v="#DIV/0!"/>
    <s v="music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  <s v="USD"/>
    <n v="1314856800"/>
    <n v="1311789885"/>
    <b v="0"/>
    <n v="4"/>
    <b v="0"/>
    <s v="music/indie rock"/>
    <n v="7.1999999999999995E-2"/>
    <n v="18"/>
    <s v="music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  <s v="USD"/>
    <n v="1412534943"/>
    <n v="1409942943"/>
    <b v="0"/>
    <n v="32"/>
    <b v="0"/>
    <s v="music/indie rock"/>
    <n v="9.4412800000000005E-2"/>
    <n v="73.760000000000005"/>
    <s v="music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  <s v="USD"/>
    <n v="1385055979"/>
    <n v="1382460379"/>
    <b v="0"/>
    <n v="4"/>
    <b v="0"/>
    <s v="music/indie rock"/>
    <n v="4.1666666666666664E-2"/>
    <n v="31.25"/>
    <s v="music"/>
    <s v="indie rock"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  <s v="USD"/>
    <n v="1408581930"/>
    <n v="1405989930"/>
    <b v="0"/>
    <n v="9"/>
    <b v="0"/>
    <s v="music/indie rock"/>
    <n v="3.2500000000000001E-2"/>
    <n v="28.888888888888889"/>
    <s v="music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  <s v="USD"/>
    <n v="1280635200"/>
    <n v="1273121283"/>
    <b v="0"/>
    <n v="17"/>
    <b v="0"/>
    <s v="music/indie rock"/>
    <n v="0.40749999999999997"/>
    <n v="143.8235294117647"/>
    <s v="music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  <s v="USD"/>
    <n v="1427920363"/>
    <n v="1425331963"/>
    <b v="0"/>
    <n v="5"/>
    <b v="0"/>
    <s v="music/indie rock"/>
    <n v="0.1"/>
    <n v="40"/>
    <s v="music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  <s v="USD"/>
    <n v="1465169610"/>
    <n v="1462577610"/>
    <b v="0"/>
    <n v="53"/>
    <b v="0"/>
    <s v="music/indie rock"/>
    <n v="0.39169999999999999"/>
    <n v="147.81132075471697"/>
    <s v="music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  <s v="USD"/>
    <n v="1287975829"/>
    <n v="1284087829"/>
    <b v="0"/>
    <n v="7"/>
    <b v="0"/>
    <s v="music/indie rock"/>
    <n v="2.4375000000000001E-2"/>
    <n v="27.857142857142858"/>
    <s v="music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  <s v="USD"/>
    <n v="1440734400"/>
    <n v="1438549026"/>
    <b v="0"/>
    <n v="72"/>
    <b v="0"/>
    <s v="music/indie rock"/>
    <n v="0.4"/>
    <n v="44.444444444444443"/>
    <s v="music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  <s v="USD"/>
    <n v="1354123908"/>
    <n v="1351528308"/>
    <b v="0"/>
    <n v="0"/>
    <b v="0"/>
    <s v="music/indie rock"/>
    <n v="0"/>
    <e v="#DIV/0!"/>
    <s v="music"/>
    <s v="indie rock"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  <s v="USD"/>
    <n v="1326651110"/>
    <n v="1322763110"/>
    <b v="0"/>
    <n v="2"/>
    <b v="0"/>
    <s v="music/indie rock"/>
    <n v="2.8000000000000001E-2"/>
    <n v="35"/>
    <s v="music"/>
    <s v="indie rock"/>
  </r>
  <r>
    <n v="899"/>
    <s v="Lets get 48/14 pressed!!!"/>
    <s v="Lets get 48/14 pressed and in your cd players,ipods,blogs, and facebook status'. Lets get it everywhere!"/>
    <n v="750"/>
    <n v="280"/>
    <s v="failed"/>
    <s v="US"/>
    <s v="USD"/>
    <n v="1306549362"/>
    <n v="1302661362"/>
    <b v="0"/>
    <n v="8"/>
    <b v="0"/>
    <s v="music/indie rock"/>
    <n v="0.37333333333333335"/>
    <n v="35"/>
    <s v="music"/>
    <s v="indie rock"/>
  </r>
  <r>
    <n v="900"/>
    <s v="Project Revive: Protecting the Creative Impulse"/>
    <s v="With Project Revive, I aim to protect and nurture the creative impulse through music."/>
    <n v="5000"/>
    <n v="21"/>
    <s v="failed"/>
    <s v="US"/>
    <s v="USD"/>
    <n v="1459365802"/>
    <n v="1456777402"/>
    <b v="0"/>
    <n v="2"/>
    <b v="0"/>
    <s v="music/jazz"/>
    <n v="4.1999999999999997E-3"/>
    <n v="10.5"/>
    <s v="music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  <s v="USD"/>
    <n v="1276024260"/>
    <n v="1272050914"/>
    <b v="0"/>
    <n v="0"/>
    <b v="0"/>
    <s v="music/jazz"/>
    <n v="0"/>
    <e v="#DIV/0!"/>
    <s v="music"/>
    <s v="jazz"/>
  </r>
  <r>
    <n v="902"/>
    <s v="MISTER BROWN"/>
    <s v="I'VE STARTED A BRAND NEW ALBUM THAT WILL FEATURE ACID JAZZ, FUNK, ROCK, AND DANCE WITH THE PROMISE OF TOURING NEXT YEAR IN THE USA"/>
    <n v="30000"/>
    <n v="90"/>
    <s v="failed"/>
    <s v="US"/>
    <s v="USD"/>
    <n v="1409412600"/>
    <n v="1404947422"/>
    <b v="0"/>
    <n v="3"/>
    <b v="0"/>
    <s v="music/jazz"/>
    <n v="3.0000000000000001E-3"/>
    <n v="30"/>
    <s v="music"/>
    <s v="jazz"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  <s v="USD"/>
    <n v="1348367100"/>
    <n v="1346180780"/>
    <b v="0"/>
    <n v="4"/>
    <b v="0"/>
    <s v="music/jazz"/>
    <n v="3.2000000000000001E-2"/>
    <n v="40"/>
    <s v="music"/>
    <s v="jazz"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  <s v="USD"/>
    <n v="1451786137"/>
    <n v="1449194137"/>
    <b v="0"/>
    <n v="3"/>
    <b v="0"/>
    <s v="music/jazz"/>
    <n v="3.0200000000000001E-3"/>
    <n v="50.333333333333336"/>
    <s v="music"/>
    <s v="jazz"/>
  </r>
  <r>
    <n v="905"/>
    <s v="Jazz For Everyone!"/>
    <s v="Working hard to get into the studio to record, produce, and edit my break out CD. I hope to realize my vision!"/>
    <n v="6500"/>
    <n v="196"/>
    <s v="failed"/>
    <s v="US"/>
    <s v="USD"/>
    <n v="1295847926"/>
    <n v="1290663926"/>
    <b v="0"/>
    <n v="6"/>
    <b v="0"/>
    <s v="music/jazz"/>
    <n v="3.0153846153846153E-2"/>
    <n v="32.666666666666664"/>
    <s v="music"/>
    <s v="jazz"/>
  </r>
  <r>
    <n v="906"/>
    <s v="24th Music Presents Channeling Motown (Live)"/>
    <s v="The DMV's most respected saxophonist pay tribute to Motown."/>
    <n v="15000"/>
    <n v="0"/>
    <s v="failed"/>
    <s v="US"/>
    <s v="USD"/>
    <n v="1394681590"/>
    <n v="1392093190"/>
    <b v="0"/>
    <n v="0"/>
    <b v="0"/>
    <s v="music/jazz"/>
    <n v="0"/>
    <e v="#DIV/0!"/>
    <s v="music"/>
    <s v="jazz"/>
  </r>
  <r>
    <n v="907"/>
    <s v="Greg Chambers Saxophone CD"/>
    <s v="Greg Chambers' self-titled CD needs support for post production, replication, and promotion."/>
    <n v="2900"/>
    <n v="0"/>
    <s v="failed"/>
    <s v="US"/>
    <s v="USD"/>
    <n v="1315715823"/>
    <n v="1313123823"/>
    <b v="0"/>
    <n v="0"/>
    <b v="0"/>
    <s v="music/jazz"/>
    <n v="0"/>
    <e v="#DIV/0!"/>
    <s v="music"/>
    <s v="jazz"/>
  </r>
  <r>
    <n v="908"/>
    <s v="Help Tony Copeland and get free cd's and mp3's"/>
    <s v="This project is designed to help protect the environment by using Eco-friendly product packaging."/>
    <n v="2500"/>
    <n v="0"/>
    <s v="failed"/>
    <s v="US"/>
    <s v="USD"/>
    <n v="1280206740"/>
    <n v="1276283655"/>
    <b v="0"/>
    <n v="0"/>
    <b v="0"/>
    <s v="music/jazz"/>
    <n v="0"/>
    <e v="#DIV/0!"/>
    <s v="music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  <s v="USD"/>
    <n v="1343016000"/>
    <n v="1340296440"/>
    <b v="0"/>
    <n v="8"/>
    <b v="0"/>
    <s v="music/jazz"/>
    <n v="3.2500000000000001E-2"/>
    <n v="65"/>
    <s v="music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  <s v="GBP"/>
    <n v="1488546319"/>
    <n v="1483362319"/>
    <b v="0"/>
    <n v="5"/>
    <b v="0"/>
    <s v="music/jazz"/>
    <n v="0.22363636363636363"/>
    <n v="24.6"/>
    <s v="music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  <s v="USD"/>
    <n v="1390522045"/>
    <n v="1388707645"/>
    <b v="0"/>
    <n v="0"/>
    <b v="0"/>
    <s v="music/jazz"/>
    <n v="0"/>
    <e v="#DIV/0!"/>
    <s v="music"/>
    <s v="jazz"/>
  </r>
  <r>
    <n v="912"/>
    <s v="Triad a new album by James Murrell"/>
    <s v="My new album will be called Triad, an album of original music performed by me &amp; guest musical artists."/>
    <n v="3500"/>
    <n v="30"/>
    <s v="failed"/>
    <s v="US"/>
    <s v="USD"/>
    <n v="1355197047"/>
    <n v="1350009447"/>
    <b v="0"/>
    <n v="2"/>
    <b v="0"/>
    <s v="music/jazz"/>
    <n v="8.5714285714285719E-3"/>
    <n v="15"/>
    <s v="music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  <s v="USD"/>
    <n v="1336188019"/>
    <n v="1333596019"/>
    <b v="0"/>
    <n v="24"/>
    <b v="0"/>
    <s v="music/jazz"/>
    <n v="6.6066666666666662E-2"/>
    <n v="82.583333333333329"/>
    <s v="music"/>
    <s v="jazz"/>
  </r>
  <r>
    <n v="914"/>
    <s v="Soul Of Man Video Project"/>
    <s v="This project is for the making of a music video. All funds will go towards production costs for this event only."/>
    <n v="1500"/>
    <n v="0"/>
    <s v="failed"/>
    <s v="US"/>
    <s v="USD"/>
    <n v="1345918747"/>
    <n v="1343326747"/>
    <b v="0"/>
    <n v="0"/>
    <b v="0"/>
    <s v="music/jazz"/>
    <n v="0"/>
    <e v="#DIV/0!"/>
    <s v="music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  <s v="USD"/>
    <n v="1330577940"/>
    <n v="1327853914"/>
    <b v="0"/>
    <n v="9"/>
    <b v="0"/>
    <s v="music/jazz"/>
    <n v="5.7692307692307696E-2"/>
    <n v="41.666666666666664"/>
    <s v="music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  <s v="USD"/>
    <n v="1287723600"/>
    <n v="1284409734"/>
    <b v="0"/>
    <n v="0"/>
    <b v="0"/>
    <s v="music/jazz"/>
    <n v="0"/>
    <e v="#DIV/0!"/>
    <s v="music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  <s v="USD"/>
    <n v="1405305000"/>
    <n v="1402612730"/>
    <b v="0"/>
    <n v="1"/>
    <b v="0"/>
    <s v="music/jazz"/>
    <n v="6.0000000000000001E-3"/>
    <n v="30"/>
    <s v="music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  <s v="GBP"/>
    <n v="1417474761"/>
    <n v="1414879161"/>
    <b v="0"/>
    <n v="10"/>
    <b v="0"/>
    <s v="music/jazz"/>
    <n v="5.0256410256410255E-2"/>
    <n v="19.600000000000001"/>
    <s v="music"/>
    <s v="jazz"/>
  </r>
  <r>
    <n v="919"/>
    <s v="Jazz CD:  Out of The Blue"/>
    <s v="Cool jazz with a New Orleans flavor."/>
    <n v="20000"/>
    <n v="100"/>
    <s v="failed"/>
    <s v="US"/>
    <s v="USD"/>
    <n v="1355930645"/>
    <n v="1352906645"/>
    <b v="0"/>
    <n v="1"/>
    <b v="0"/>
    <s v="music/jazz"/>
    <n v="5.0000000000000001E-3"/>
    <n v="100"/>
    <s v="music"/>
    <s v="jazz"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  <s v="USD"/>
    <n v="1384448822"/>
    <n v="1381853222"/>
    <b v="0"/>
    <n v="0"/>
    <b v="0"/>
    <s v="music/jazz"/>
    <n v="0"/>
    <e v="#DIV/0!"/>
    <s v="music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  <s v="USD"/>
    <n v="1323666376"/>
    <n v="1320033976"/>
    <b v="0"/>
    <n v="20"/>
    <b v="0"/>
    <s v="music/jazz"/>
    <n v="0.309"/>
    <n v="231.75"/>
    <s v="music"/>
    <s v="jazz"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  <s v="USD"/>
    <n v="1412167393"/>
    <n v="1409143393"/>
    <b v="0"/>
    <n v="30"/>
    <b v="0"/>
    <s v="music/jazz"/>
    <n v="0.21037037037037037"/>
    <n v="189.33333333333334"/>
    <s v="music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  <s v="USD"/>
    <n v="1416614523"/>
    <n v="1414018923"/>
    <b v="0"/>
    <n v="6"/>
    <b v="0"/>
    <s v="music/jazz"/>
    <n v="2.1999999999999999E-2"/>
    <n v="55"/>
    <s v="music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  <s v="USD"/>
    <n v="1360795069"/>
    <n v="1358203069"/>
    <b v="0"/>
    <n v="15"/>
    <b v="0"/>
    <s v="music/jazz"/>
    <n v="0.109"/>
    <n v="21.8"/>
    <s v="music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  <s v="USD"/>
    <n v="1385590111"/>
    <n v="1382994511"/>
    <b v="0"/>
    <n v="5"/>
    <b v="0"/>
    <s v="music/jazz"/>
    <n v="2.6666666666666668E-2"/>
    <n v="32"/>
    <s v="music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  <s v="USD"/>
    <n v="1278628800"/>
    <n v="1276043330"/>
    <b v="0"/>
    <n v="0"/>
    <b v="0"/>
    <s v="music/jazz"/>
    <n v="0"/>
    <e v="#DIV/0!"/>
    <s v="music"/>
    <s v="jazz"/>
  </r>
  <r>
    <n v="927"/>
    <s v="JETRO DA SILVA FUNK PROJECT"/>
    <s v="Studio CD/DVD Solo project of Pianist &amp; Keyboardist Jetro da Silva"/>
    <n v="20000"/>
    <n v="0"/>
    <s v="failed"/>
    <s v="US"/>
    <s v="USD"/>
    <n v="1337024695"/>
    <n v="1334432695"/>
    <b v="0"/>
    <n v="0"/>
    <b v="0"/>
    <s v="music/jazz"/>
    <n v="0"/>
    <e v="#DIV/0!"/>
    <s v="music"/>
    <s v="jazz"/>
  </r>
  <r>
    <n v="928"/>
    <s v="In a Jazzy Motown"/>
    <s v="A real Motown Backup singer on 22 gold and platinum albums headlines her own Jazz CD of Motown songs."/>
    <n v="14500"/>
    <n v="1575"/>
    <s v="failed"/>
    <s v="US"/>
    <s v="USD"/>
    <n v="1353196800"/>
    <n v="1348864913"/>
    <b v="0"/>
    <n v="28"/>
    <b v="0"/>
    <s v="music/jazz"/>
    <n v="0.10862068965517241"/>
    <n v="56.25"/>
    <s v="music"/>
    <s v="jazz"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  <s v="USD"/>
    <n v="1333946569"/>
    <n v="1331358169"/>
    <b v="0"/>
    <n v="0"/>
    <b v="0"/>
    <s v="music/jazz"/>
    <n v="0"/>
    <e v="#DIV/0!"/>
    <s v="music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  <s v="USD"/>
    <n v="1277501520"/>
    <n v="1273874306"/>
    <b v="0"/>
    <n v="5"/>
    <b v="0"/>
    <s v="music/jazz"/>
    <n v="0.38333333333333336"/>
    <n v="69"/>
    <s v="music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  <s v="GBP"/>
    <n v="1395007200"/>
    <n v="1392021502"/>
    <b v="0"/>
    <n v="7"/>
    <b v="0"/>
    <s v="music/jazz"/>
    <n v="6.5500000000000003E-2"/>
    <n v="18.714285714285715"/>
    <s v="music"/>
    <s v="jazz"/>
  </r>
  <r>
    <n v="932"/>
    <s v="Mandy Harvey Christmas Album"/>
    <s v="Help me to create my 3rd album, a Christmas CD with 16 Holiday/Original favorites!"/>
    <n v="9500"/>
    <n v="1381"/>
    <s v="failed"/>
    <s v="US"/>
    <s v="USD"/>
    <n v="1363990545"/>
    <n v="1360106145"/>
    <b v="0"/>
    <n v="30"/>
    <b v="0"/>
    <s v="music/jazz"/>
    <n v="0.14536842105263159"/>
    <n v="46.033333333333331"/>
    <s v="music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  <s v="USD"/>
    <n v="1399867409"/>
    <n v="1394683409"/>
    <b v="0"/>
    <n v="2"/>
    <b v="0"/>
    <s v="music/jazz"/>
    <n v="0.06"/>
    <n v="60"/>
    <s v="music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  <s v="CAD"/>
    <n v="1399183200"/>
    <n v="1396633284"/>
    <b v="0"/>
    <n v="30"/>
    <b v="0"/>
    <s v="music/jazz"/>
    <n v="0.30399999999999999"/>
    <n v="50.666666666666664"/>
    <s v="music"/>
    <s v="jazz"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  <s v="USD"/>
    <n v="1454054429"/>
    <n v="1451462429"/>
    <b v="0"/>
    <n v="2"/>
    <b v="0"/>
    <s v="music/jazz"/>
    <n v="1.4285714285714285E-2"/>
    <n v="25"/>
    <s v="music"/>
    <s v="jazz"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  <s v="USD"/>
    <n v="1326916800"/>
    <n v="1323131689"/>
    <b v="0"/>
    <n v="0"/>
    <b v="0"/>
    <s v="music/jazz"/>
    <n v="0"/>
    <e v="#DIV/0!"/>
    <s v="music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  <s v="USD"/>
    <n v="1383509357"/>
    <n v="1380913757"/>
    <b v="0"/>
    <n v="2"/>
    <b v="0"/>
    <s v="music/jazz"/>
    <n v="1.1428571428571429E-2"/>
    <n v="20"/>
    <s v="music"/>
    <s v="jazz"/>
  </r>
  <r>
    <n v="938"/>
    <s v="Celebrating American Jazz &amp; Soul Music"/>
    <s v="Creating new avenues of exposure for young Jazz &amp; Soul artists_x000a_to express their Art of Music."/>
    <n v="7000"/>
    <n v="25"/>
    <s v="failed"/>
    <s v="US"/>
    <s v="USD"/>
    <n v="1346585448"/>
    <n v="1343993448"/>
    <b v="0"/>
    <n v="1"/>
    <b v="0"/>
    <s v="music/jazz"/>
    <n v="3.5714285714285713E-3"/>
    <n v="25"/>
    <s v="music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  <s v="USD"/>
    <n v="1372622280"/>
    <n v="1369246738"/>
    <b v="0"/>
    <n v="2"/>
    <b v="0"/>
    <s v="music/jazz"/>
    <n v="1.4545454545454545E-2"/>
    <n v="20"/>
    <s v="music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  <s v="USD"/>
    <n v="1439251926"/>
    <n v="1435363926"/>
    <b v="0"/>
    <n v="14"/>
    <b v="0"/>
    <s v="technology/wearables"/>
    <n v="0.17155555555555554"/>
    <n v="110.28571428571429"/>
    <s v="technology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  <s v="USD"/>
    <n v="1486693145"/>
    <n v="1484101145"/>
    <b v="0"/>
    <n v="31"/>
    <b v="0"/>
    <s v="technology/wearables"/>
    <n v="2.3220000000000001E-2"/>
    <n v="37.451612903225808"/>
    <s v="technology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  <s v="USD"/>
    <n v="1455826460"/>
    <n v="1452716060"/>
    <b v="0"/>
    <n v="16"/>
    <b v="0"/>
    <s v="technology/wearables"/>
    <n v="8.9066666666666669E-2"/>
    <n v="41.75"/>
    <s v="technology"/>
    <s v="wearables"/>
  </r>
  <r>
    <n v="943"/>
    <s v="SleepMode"/>
    <s v="A mask for home or travel that will give you the best, undisturbed sleep of your life."/>
    <n v="3000"/>
    <n v="289"/>
    <s v="failed"/>
    <s v="US"/>
    <s v="USD"/>
    <n v="1480438905"/>
    <n v="1477843305"/>
    <b v="0"/>
    <n v="12"/>
    <b v="0"/>
    <s v="technology/wearables"/>
    <n v="9.633333333333334E-2"/>
    <n v="24.083333333333332"/>
    <s v="technology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  <s v="USD"/>
    <n v="1460988000"/>
    <n v="1458050450"/>
    <b v="0"/>
    <n v="96"/>
    <b v="0"/>
    <s v="technology/wearables"/>
    <n v="0.13325999999999999"/>
    <n v="69.40625"/>
    <s v="technology"/>
    <s v="wearables"/>
  </r>
  <r>
    <n v="945"/>
    <s v="CT BAND"/>
    <s v="Make your watch Smart ! CT Band is an ultra-thin, high-tech smart watch-strap awarded twice at CES 2017 las vegas"/>
    <n v="100000"/>
    <n v="2484"/>
    <s v="failed"/>
    <s v="FR"/>
    <s v="EUR"/>
    <n v="1487462340"/>
    <n v="1482958626"/>
    <b v="0"/>
    <n v="16"/>
    <b v="0"/>
    <s v="technology/wearables"/>
    <n v="2.4840000000000001E-2"/>
    <n v="155.25"/>
    <s v="technology"/>
    <s v="wearables"/>
  </r>
  <r>
    <n v="946"/>
    <s v="OmniTrade Apron"/>
    <s v="Soft edged-Hard working. The perfect wearable organization for the home and professional shop."/>
    <n v="15000"/>
    <n v="286"/>
    <s v="failed"/>
    <s v="US"/>
    <s v="USD"/>
    <n v="1473444048"/>
    <n v="1470852048"/>
    <b v="0"/>
    <n v="5"/>
    <b v="0"/>
    <s v="technology/wearables"/>
    <n v="1.9066666666666666E-2"/>
    <n v="57.2"/>
    <s v="technology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  <s v="USD"/>
    <n v="1467312306"/>
    <n v="1462128306"/>
    <b v="0"/>
    <n v="0"/>
    <b v="0"/>
    <s v="technology/wearables"/>
    <n v="0"/>
    <e v="#DIV/0!"/>
    <s v="technology"/>
    <s v="wearables"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  <s v="EUR"/>
    <n v="1457812364"/>
    <n v="1455220364"/>
    <b v="0"/>
    <n v="8"/>
    <b v="0"/>
    <s v="technology/wearables"/>
    <n v="0.12"/>
    <n v="60"/>
    <s v="technology"/>
    <s v="wearables"/>
  </r>
  <r>
    <n v="949"/>
    <s v="INBED"/>
    <s v="Der INBED ist ein innovatives Multisensor-Wearable fÃ¼r die SturzprÃ¤vention motorisch eingeschrÃ¤nkter Personen."/>
    <n v="20000"/>
    <n v="273"/>
    <s v="failed"/>
    <s v="DE"/>
    <s v="EUR"/>
    <n v="1456016576"/>
    <n v="1450832576"/>
    <b v="0"/>
    <n v="7"/>
    <b v="0"/>
    <s v="technology/wearables"/>
    <n v="1.3650000000000001E-2"/>
    <n v="39"/>
    <s v="technology"/>
    <s v="wearables"/>
  </r>
  <r>
    <n v="950"/>
    <s v="EZC Smartlight"/>
    <s v="Rider worn tail light brake light. Adheres to virtually any coat, jacket or vest. Stays on even when you get off."/>
    <n v="5000"/>
    <n v="1402"/>
    <s v="failed"/>
    <s v="CA"/>
    <s v="CAD"/>
    <n v="1453053661"/>
    <n v="1450461661"/>
    <b v="0"/>
    <n v="24"/>
    <b v="0"/>
    <s v="technology/wearables"/>
    <n v="0.28039999999999998"/>
    <n v="58.416666666666664"/>
    <s v="technology"/>
    <s v="wearables"/>
  </r>
  <r>
    <n v="951"/>
    <s v="Smart Harness"/>
    <s v="Revolutionizing the way we walk our dogs!"/>
    <n v="50000"/>
    <n v="19195"/>
    <s v="failed"/>
    <s v="US"/>
    <s v="USD"/>
    <n v="1465054872"/>
    <n v="1461166872"/>
    <b v="0"/>
    <n v="121"/>
    <b v="0"/>
    <s v="technology/wearables"/>
    <n v="0.38390000000000002"/>
    <n v="158.63636363636363"/>
    <s v="technology"/>
    <s v="wearables"/>
  </r>
  <r>
    <n v="952"/>
    <s v="Audionoggin - Join the Earvolution"/>
    <s v="Audionoggin: Wireless personal surround sound for the athlete in everyone."/>
    <n v="49000"/>
    <n v="19572"/>
    <s v="failed"/>
    <s v="US"/>
    <s v="USD"/>
    <n v="1479483812"/>
    <n v="1476888212"/>
    <b v="0"/>
    <n v="196"/>
    <b v="0"/>
    <s v="technology/wearables"/>
    <n v="0.39942857142857141"/>
    <n v="99.857142857142861"/>
    <s v="technology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  <s v="USD"/>
    <n v="1422158199"/>
    <n v="1419566199"/>
    <b v="0"/>
    <n v="5"/>
    <b v="0"/>
    <s v="technology/wearables"/>
    <n v="8.3999999999999995E-3"/>
    <n v="25.2"/>
    <s v="technology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  <s v="USD"/>
    <n v="1440100839"/>
    <n v="1436472039"/>
    <b v="0"/>
    <n v="73"/>
    <b v="0"/>
    <s v="technology/wearables"/>
    <n v="0.43406666666666666"/>
    <n v="89.191780821917803"/>
    <s v="technology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  <s v="USD"/>
    <n v="1473750300"/>
    <n v="1470294300"/>
    <b v="0"/>
    <n v="93"/>
    <b v="0"/>
    <s v="technology/wearables"/>
    <n v="5.6613333333333335E-2"/>
    <n v="182.6236559139785"/>
    <s v="technology"/>
    <s v="wearables"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  <s v="USD"/>
    <n v="1430081759"/>
    <n v="1424901359"/>
    <b v="0"/>
    <n v="17"/>
    <b v="0"/>
    <s v="technology/wearables"/>
    <n v="1.7219999999999999E-2"/>
    <n v="50.647058823529413"/>
    <s v="technology"/>
    <s v="wearables"/>
  </r>
  <r>
    <n v="957"/>
    <s v="DUALBAND, the Leather NFC Smart Watch Band"/>
    <s v="A Leather Smart watch Band, that NEVER needs to be charged for only $37!"/>
    <n v="12000"/>
    <n v="233"/>
    <s v="failed"/>
    <s v="US"/>
    <s v="USD"/>
    <n v="1479392133"/>
    <n v="1476710133"/>
    <b v="0"/>
    <n v="7"/>
    <b v="0"/>
    <s v="technology/wearables"/>
    <n v="1.9416666666666665E-2"/>
    <n v="33.285714285714285"/>
    <s v="technology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  <s v="USD"/>
    <n v="1428641940"/>
    <n v="1426792563"/>
    <b v="0"/>
    <n v="17"/>
    <b v="0"/>
    <s v="technology/wearables"/>
    <n v="0.11328275684711328"/>
    <n v="51.823529411764703"/>
    <s v="technology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  <s v="USD"/>
    <n v="1421640665"/>
    <n v="1419048665"/>
    <b v="0"/>
    <n v="171"/>
    <b v="0"/>
    <s v="technology/wearables"/>
    <n v="0.3886"/>
    <n v="113.62573099415205"/>
    <s v="technology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  <s v="USD"/>
    <n v="1489500155"/>
    <n v="1485874955"/>
    <b v="0"/>
    <n v="188"/>
    <b v="0"/>
    <s v="technology/wearables"/>
    <n v="0.46100628930817611"/>
    <n v="136.46276595744681"/>
    <s v="technology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  <s v="USD"/>
    <n v="1487617200"/>
    <n v="1483634335"/>
    <b v="0"/>
    <n v="110"/>
    <b v="0"/>
    <s v="technology/wearables"/>
    <n v="0.42188421052631581"/>
    <n v="364.35454545454547"/>
    <s v="technology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  <s v="USD"/>
    <n v="1455210353"/>
    <n v="1451927153"/>
    <b v="0"/>
    <n v="37"/>
    <b v="0"/>
    <s v="technology/wearables"/>
    <n v="0.2848"/>
    <n v="19.243243243243242"/>
    <s v="technology"/>
    <s v="wearables"/>
  </r>
  <r>
    <n v="963"/>
    <s v="The Ultimate Learning Center"/>
    <s v="WE are molding an educated, motivated, non violent GENERATION!"/>
    <n v="35000"/>
    <n v="377"/>
    <s v="failed"/>
    <s v="US"/>
    <s v="USD"/>
    <n v="1476717319"/>
    <n v="1473693319"/>
    <b v="0"/>
    <n v="9"/>
    <b v="0"/>
    <s v="technology/wearables"/>
    <n v="1.0771428571428571E-2"/>
    <n v="41.888888888888886"/>
    <s v="technology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  <s v="CAD"/>
    <n v="1441119919"/>
    <n v="1437663919"/>
    <b v="0"/>
    <n v="29"/>
    <b v="0"/>
    <s v="technology/wearables"/>
    <n v="7.9909090909090902E-3"/>
    <n v="30.310344827586206"/>
    <s v="technology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  <s v="USD"/>
    <n v="1477454340"/>
    <n v="1474676646"/>
    <b v="0"/>
    <n v="6"/>
    <b v="0"/>
    <s v="technology/wearables"/>
    <n v="1.192E-2"/>
    <n v="49.666666666666664"/>
    <s v="technology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  <s v="USD"/>
    <n v="1475766932"/>
    <n v="1473174932"/>
    <b v="0"/>
    <n v="30"/>
    <b v="0"/>
    <s v="technology/wearables"/>
    <n v="0.14799999999999999"/>
    <n v="59.2"/>
    <s v="technology"/>
    <s v="wearables"/>
  </r>
  <r>
    <n v="967"/>
    <s v="Better Beanie"/>
    <s v="Better Beanie is the new therapeutic wearable designed to assist you while keeping your hands free."/>
    <n v="20000"/>
    <n v="3562"/>
    <s v="failed"/>
    <s v="US"/>
    <s v="USD"/>
    <n v="1461301574"/>
    <n v="1456121174"/>
    <b v="0"/>
    <n v="81"/>
    <b v="0"/>
    <s v="technology/wearables"/>
    <n v="0.17810000000000001"/>
    <n v="43.97530864197531"/>
    <s v="technology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  <s v="USD"/>
    <n v="1408134034"/>
    <n v="1405542034"/>
    <b v="0"/>
    <n v="4"/>
    <b v="0"/>
    <s v="technology/wearables"/>
    <n v="1.325E-2"/>
    <n v="26.5"/>
    <s v="technology"/>
    <s v="wearables"/>
  </r>
  <r>
    <n v="969"/>
    <s v="Make 100 | Geek &amp; Chic: Smart Safety Jewelry."/>
    <s v="Geek &amp; Chic Smart Jewelry Collection, Wearables Meet Style!"/>
    <n v="30000"/>
    <n v="14000"/>
    <s v="failed"/>
    <s v="MX"/>
    <s v="MXN"/>
    <n v="1486624607"/>
    <n v="1483773407"/>
    <b v="0"/>
    <n v="11"/>
    <b v="0"/>
    <s v="technology/wearables"/>
    <n v="0.46666666666666667"/>
    <n v="1272.7272727272727"/>
    <s v="technology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  <s v="CAD"/>
    <n v="1485147540"/>
    <n v="1481951853"/>
    <b v="0"/>
    <n v="14"/>
    <b v="0"/>
    <s v="technology/wearables"/>
    <n v="0.4592"/>
    <n v="164"/>
    <s v="technology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  <s v="USD"/>
    <n v="1433178060"/>
    <n v="1429290060"/>
    <b v="0"/>
    <n v="5"/>
    <b v="0"/>
    <s v="technology/wearables"/>
    <n v="2.2599999999999999E-3"/>
    <n v="45.2"/>
    <s v="technology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  <s v="USD"/>
    <n v="1409813940"/>
    <n v="1407271598"/>
    <b v="0"/>
    <n v="45"/>
    <b v="0"/>
    <s v="technology/wearables"/>
    <n v="0.34625"/>
    <n v="153.88888888888889"/>
    <s v="technology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  <s v="USD"/>
    <n v="1447032093"/>
    <n v="1441844493"/>
    <b v="0"/>
    <n v="8"/>
    <b v="0"/>
    <s v="technology/wearables"/>
    <n v="2.0549999999999999E-2"/>
    <n v="51.375"/>
    <s v="technology"/>
    <s v="wearables"/>
  </r>
  <r>
    <n v="974"/>
    <s v="KneeJack"/>
    <s v="The device that allows those with artificial knees or arthritic knees to kneel down without putting pressure on their knees."/>
    <n v="50000"/>
    <n v="280"/>
    <s v="failed"/>
    <s v="US"/>
    <s v="USD"/>
    <n v="1458925156"/>
    <n v="1456336756"/>
    <b v="0"/>
    <n v="3"/>
    <b v="0"/>
    <s v="technology/wearables"/>
    <n v="5.5999999999999999E-3"/>
    <n v="93.333333333333329"/>
    <s v="technology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  <s v="USD"/>
    <n v="1467132185"/>
    <n v="1461948185"/>
    <b v="0"/>
    <n v="24"/>
    <b v="0"/>
    <s v="technology/wearables"/>
    <n v="2.6069999999999999E-2"/>
    <n v="108.625"/>
    <s v="technology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  <s v="AUD"/>
    <n v="1439515497"/>
    <n v="1435627497"/>
    <b v="0"/>
    <n v="18"/>
    <b v="0"/>
    <s v="technology/wearables"/>
    <n v="1.9259999999999999E-2"/>
    <n v="160.5"/>
    <s v="technology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  <s v="EUR"/>
    <n v="1456094197"/>
    <n v="1453502197"/>
    <b v="0"/>
    <n v="12"/>
    <b v="0"/>
    <s v="technology/wearables"/>
    <n v="0.33666666666666667"/>
    <n v="75.75"/>
    <s v="technology"/>
    <s v="wearables"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  <s v="SEK"/>
    <n v="1456385101"/>
    <n v="1453793101"/>
    <b v="0"/>
    <n v="123"/>
    <b v="0"/>
    <s v="technology/wearables"/>
    <n v="0.5626326718299024"/>
    <n v="790.83739837398377"/>
    <s v="technology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  <s v="USD"/>
    <n v="1466449140"/>
    <n v="1463392828"/>
    <b v="0"/>
    <n v="96"/>
    <b v="0"/>
    <s v="technology/wearables"/>
    <n v="0.82817600000000002"/>
    <n v="301.93916666666667"/>
    <s v="technology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  <s v="USD"/>
    <n v="1417387322"/>
    <n v="1413495722"/>
    <b v="0"/>
    <n v="31"/>
    <b v="0"/>
    <s v="technology/wearables"/>
    <n v="0.14860000000000001"/>
    <n v="47.935483870967744"/>
    <s v="technology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  <s v="USD"/>
    <n v="1407624222"/>
    <n v="1405032222"/>
    <b v="0"/>
    <n v="4"/>
    <b v="0"/>
    <s v="technology/wearables"/>
    <n v="1.2375123751237513E-4"/>
    <n v="2.75"/>
    <s v="technology"/>
    <s v="wearables"/>
  </r>
  <r>
    <n v="982"/>
    <s v="Smart 2-in-1 I-PHONE HANDLE/WALLETtm"/>
    <s v="revolutonary ultra-slim 2-in-1 Smart  2-in-1 I-PHONE handle/WALLETtm with 360 rotatiion"/>
    <n v="17500"/>
    <n v="3"/>
    <s v="failed"/>
    <s v="US"/>
    <s v="USD"/>
    <n v="1475431486"/>
    <n v="1472839486"/>
    <b v="0"/>
    <n v="3"/>
    <b v="0"/>
    <s v="technology/wearables"/>
    <n v="1.7142857142857143E-4"/>
    <n v="1"/>
    <s v="technology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  <s v="EUR"/>
    <n v="1471985640"/>
    <n v="1469289685"/>
    <b v="0"/>
    <n v="179"/>
    <b v="0"/>
    <s v="technology/wearables"/>
    <n v="0.2950613611721471"/>
    <n v="171.79329608938548"/>
    <s v="technology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  <s v="USD"/>
    <n v="1427507208"/>
    <n v="1424918808"/>
    <b v="0"/>
    <n v="3"/>
    <b v="0"/>
    <s v="technology/wearables"/>
    <n v="1.06E-2"/>
    <n v="35.333333333333336"/>
    <s v="technology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  <s v="EUR"/>
    <n v="1451602800"/>
    <n v="1449011610"/>
    <b v="0"/>
    <n v="23"/>
    <b v="0"/>
    <s v="technology/wearables"/>
    <n v="6.2933333333333327E-2"/>
    <n v="82.086956521739125"/>
    <s v="technology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  <s v="GBP"/>
    <n v="1452384000"/>
    <n v="1447698300"/>
    <b v="0"/>
    <n v="23"/>
    <b v="0"/>
    <s v="technology/wearables"/>
    <n v="0.1275"/>
    <n v="110.8695652173913"/>
    <s v="technology"/>
    <s v="wearables"/>
  </r>
  <r>
    <n v="987"/>
    <s v="Kidswatcher"/>
    <s v="Always know where your precious children are. Let them explore the world freely and in a secure way by using the Kidswatcher."/>
    <n v="50000"/>
    <n v="6610"/>
    <s v="failed"/>
    <s v="NL"/>
    <s v="EUR"/>
    <n v="1403507050"/>
    <n v="1400051050"/>
    <b v="0"/>
    <n v="41"/>
    <b v="0"/>
    <s v="technology/wearables"/>
    <n v="0.13220000000000001"/>
    <n v="161.21951219512195"/>
    <s v="technology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  <s v="EUR"/>
    <n v="1475310825"/>
    <n v="1472718825"/>
    <b v="0"/>
    <n v="0"/>
    <b v="0"/>
    <s v="technology/wearables"/>
    <n v="0"/>
    <e v="#DIV/0!"/>
    <s v="technology"/>
    <s v="wearables"/>
  </r>
  <r>
    <n v="989"/>
    <s v="Power Rope"/>
    <s v="The most useful phone charger you will ever buy"/>
    <n v="10000"/>
    <n v="1677"/>
    <s v="failed"/>
    <s v="US"/>
    <s v="USD"/>
    <n v="1475101495"/>
    <n v="1472509495"/>
    <b v="0"/>
    <n v="32"/>
    <b v="0"/>
    <s v="technology/wearables"/>
    <n v="0.16769999999999999"/>
    <n v="52.40625"/>
    <s v="technology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  <s v="USD"/>
    <n v="1409770164"/>
    <n v="1407178164"/>
    <b v="0"/>
    <n v="2"/>
    <b v="0"/>
    <s v="technology/wearables"/>
    <n v="1.0399999999999999E-3"/>
    <n v="13"/>
    <s v="technology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  <s v="GBP"/>
    <n v="1468349460"/>
    <n v="1466186988"/>
    <b v="0"/>
    <n v="7"/>
    <b v="0"/>
    <s v="technology/wearables"/>
    <n v="4.24E-2"/>
    <n v="30.285714285714285"/>
    <s v="technology"/>
    <s v="wearables"/>
  </r>
  <r>
    <n v="992"/>
    <s v="WairConditioning"/>
    <s v="The HOTTEST and COOLEST thing yet! WairConditioning... an entirely new level of comfortability!"/>
    <n v="100000"/>
    <n v="467"/>
    <s v="failed"/>
    <s v="US"/>
    <s v="USD"/>
    <n v="1462655519"/>
    <n v="1457475119"/>
    <b v="0"/>
    <n v="4"/>
    <b v="0"/>
    <s v="technology/wearables"/>
    <n v="4.6699999999999997E-3"/>
    <n v="116.75"/>
    <s v="technology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  <s v="USD"/>
    <n v="1478926800"/>
    <n v="1476054568"/>
    <b v="0"/>
    <n v="196"/>
    <b v="0"/>
    <s v="technology/wearables"/>
    <n v="0.25087142857142858"/>
    <n v="89.59693877551021"/>
    <s v="technology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  <s v="USD"/>
    <n v="1417388340"/>
    <n v="1412835530"/>
    <b v="0"/>
    <n v="11"/>
    <b v="0"/>
    <s v="technology/wearables"/>
    <n v="2.3345000000000001E-2"/>
    <n v="424.45454545454544"/>
    <s v="technology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  <s v="USD"/>
    <n v="1417276800"/>
    <n v="1415140480"/>
    <b v="0"/>
    <n v="9"/>
    <b v="0"/>
    <s v="technology/wearables"/>
    <n v="7.2599999999999998E-2"/>
    <n v="80.666666666666671"/>
    <s v="technology"/>
    <s v="wearables"/>
  </r>
  <r>
    <n v="996"/>
    <s v="Social behavior in technical communities"/>
    <s v="Study the behaviour of technical communities by tracking their movement  through wearables"/>
    <n v="4000"/>
    <n v="65"/>
    <s v="failed"/>
    <s v="US"/>
    <s v="USD"/>
    <n v="1406474820"/>
    <n v="1403902060"/>
    <b v="0"/>
    <n v="5"/>
    <b v="0"/>
    <s v="technology/wearables"/>
    <n v="1.6250000000000001E-2"/>
    <n v="13"/>
    <s v="technology"/>
    <s v="wearables"/>
  </r>
  <r>
    <n v="997"/>
    <s v="iPhanny"/>
    <s v="The iPhanny keeps your iPhone 6 safe from bending in those dangerous pants pockets."/>
    <n v="5000"/>
    <n v="65"/>
    <s v="failed"/>
    <s v="US"/>
    <s v="USD"/>
    <n v="1417145297"/>
    <n v="1414549697"/>
    <b v="0"/>
    <n v="8"/>
    <b v="0"/>
    <s v="technology/wearables"/>
    <n v="1.2999999999999999E-2"/>
    <n v="8.125"/>
    <s v="technology"/>
    <s v="wearables"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  <s v="CAD"/>
    <n v="1447909401"/>
    <n v="1444017801"/>
    <b v="0"/>
    <n v="229"/>
    <b v="0"/>
    <s v="technology/wearables"/>
    <n v="0.58558333333333334"/>
    <n v="153.42794759825327"/>
    <s v="technology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  <s v="CAD"/>
    <n v="1415865720"/>
    <n v="1413270690"/>
    <b v="0"/>
    <n v="40"/>
    <b v="0"/>
    <s v="technology/wearables"/>
    <n v="7.7886666666666673E-2"/>
    <n v="292.07499999999999"/>
    <s v="technology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  <s v="USD"/>
    <n v="1489537560"/>
    <n v="1484357160"/>
    <b v="0"/>
    <n v="6"/>
    <b v="0"/>
    <s v="technology/wearables"/>
    <n v="2.2157147647256063E-2"/>
    <n v="3304"/>
    <s v="technology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  <s v="GBP"/>
    <n v="1485796613"/>
    <n v="1481908613"/>
    <b v="0"/>
    <n v="4"/>
    <b v="0"/>
    <s v="technology/wearables"/>
    <n v="1.04"/>
    <n v="1300"/>
    <s v="technology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  <s v="USD"/>
    <n v="1450331940"/>
    <n v="1447777514"/>
    <b v="0"/>
    <n v="22"/>
    <b v="0"/>
    <s v="technology/wearables"/>
    <n v="0.29602960296029601"/>
    <n v="134.54545454545453"/>
    <s v="technology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  <s v="EUR"/>
    <n v="1489680061"/>
    <n v="1487091661"/>
    <b v="0"/>
    <n v="15"/>
    <b v="0"/>
    <s v="technology/wearables"/>
    <n v="0.16055"/>
    <n v="214.06666666666666"/>
    <s v="technology"/>
    <s v="wearables"/>
  </r>
  <r>
    <n v="1004"/>
    <s v="AllerGuarder: Bluetooth wristband helps food-allergy kids"/>
    <s v="Harnessing wearable technology as a powerful defense for food-allergy children."/>
    <n v="25000"/>
    <n v="20552"/>
    <s v="canceled"/>
    <s v="US"/>
    <s v="USD"/>
    <n v="1455814827"/>
    <n v="1453222827"/>
    <b v="0"/>
    <n v="95"/>
    <b v="0"/>
    <s v="technology/wearables"/>
    <n v="0.82208000000000003"/>
    <n v="216.33684210526314"/>
    <s v="technology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  <s v="USD"/>
    <n v="1446217183"/>
    <n v="1443538783"/>
    <b v="0"/>
    <n v="161"/>
    <b v="0"/>
    <s v="technology/wearables"/>
    <n v="0.75051000000000001"/>
    <n v="932.31055900621118"/>
    <s v="technology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  <s v="USD"/>
    <n v="1418368260"/>
    <n v="1417654672"/>
    <b v="0"/>
    <n v="8"/>
    <b v="0"/>
    <s v="technology/wearables"/>
    <n v="5.8500000000000003E-2"/>
    <n v="29.25"/>
    <s v="technology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  <s v="USD"/>
    <n v="1481727623"/>
    <n v="1478095223"/>
    <b v="0"/>
    <n v="76"/>
    <b v="0"/>
    <s v="technology/wearables"/>
    <n v="0.44319999999999998"/>
    <n v="174.94736842105263"/>
    <s v="technology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  <s v="MXN"/>
    <n v="1482953115"/>
    <n v="1480361115"/>
    <b v="0"/>
    <n v="1"/>
    <b v="0"/>
    <s v="technology/wearables"/>
    <n v="2.6737967914438501E-3"/>
    <n v="250"/>
    <s v="technology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  <s v="USD"/>
    <n v="1466346646"/>
    <n v="1463754646"/>
    <b v="0"/>
    <n v="101"/>
    <b v="0"/>
    <s v="technology/wearables"/>
    <n v="0.1313"/>
    <n v="65"/>
    <s v="technology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  <s v="USD"/>
    <n v="1473044340"/>
    <n v="1468180462"/>
    <b v="0"/>
    <n v="4"/>
    <b v="0"/>
    <s v="technology/wearables"/>
    <n v="1.9088937093275488E-3"/>
    <n v="55"/>
    <s v="technology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  <s v="USD"/>
    <n v="1418938395"/>
    <n v="1415050395"/>
    <b v="0"/>
    <n v="1"/>
    <b v="0"/>
    <s v="technology/wearables"/>
    <n v="3.7499999999999999E-3"/>
    <n v="75"/>
    <s v="technology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  <s v="USD"/>
    <n v="1485254052"/>
    <n v="1481366052"/>
    <b v="0"/>
    <n v="775"/>
    <b v="0"/>
    <s v="technology/wearables"/>
    <n v="215.35021"/>
    <n v="1389.3561935483872"/>
    <s v="technology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  <s v="USD"/>
    <n v="1451419200"/>
    <n v="1449000056"/>
    <b v="0"/>
    <n v="90"/>
    <b v="0"/>
    <s v="technology/wearables"/>
    <n v="0.34527999999999998"/>
    <n v="95.911111111111111"/>
    <s v="technology"/>
    <s v="wearables"/>
  </r>
  <r>
    <n v="1014"/>
    <s v="CHEMION: The World's First Smart Glasses (Canceled)"/>
    <s v="CHEMION is an eyewear device that lets you show your creativity to the world."/>
    <n v="10000"/>
    <n v="3060"/>
    <s v="canceled"/>
    <s v="US"/>
    <s v="USD"/>
    <n v="1420070615"/>
    <n v="1415750615"/>
    <b v="0"/>
    <n v="16"/>
    <b v="0"/>
    <s v="technology/wearables"/>
    <n v="0.30599999999999999"/>
    <n v="191.25"/>
    <s v="technology"/>
    <s v="wearables"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  <s v="CHF"/>
    <n v="1448489095"/>
    <n v="1445893495"/>
    <b v="0"/>
    <n v="6"/>
    <b v="0"/>
    <s v="technology/wearables"/>
    <n v="2.6666666666666668E-2"/>
    <n v="40"/>
    <s v="technology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  <s v="USD"/>
    <n v="1459992856"/>
    <n v="1456108456"/>
    <b v="0"/>
    <n v="38"/>
    <b v="0"/>
    <s v="technology/wearables"/>
    <n v="2.8420000000000001E-2"/>
    <n v="74.78947368421052"/>
    <s v="technology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  <s v="USD"/>
    <n v="1448125935"/>
    <n v="1444666335"/>
    <b v="0"/>
    <n v="355"/>
    <b v="0"/>
    <s v="technology/wearables"/>
    <n v="0.22878799999999999"/>
    <n v="161.11830985915492"/>
    <s v="technology"/>
    <s v="wearables"/>
  </r>
  <r>
    <n v="1018"/>
    <s v="Owl (Canceled)"/>
    <s v="Owl is a fitness tracker along with an accompanying iOS app, that is both fun and interactive for children."/>
    <n v="20000"/>
    <n v="621"/>
    <s v="canceled"/>
    <s v="US"/>
    <s v="USD"/>
    <n v="1468496933"/>
    <n v="1465904933"/>
    <b v="0"/>
    <n v="7"/>
    <b v="0"/>
    <s v="technology/wearables"/>
    <n v="3.1050000000000001E-2"/>
    <n v="88.714285714285708"/>
    <s v="technology"/>
    <s v="wearables"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  <s v="USD"/>
    <n v="1423092149"/>
    <n v="1420500149"/>
    <b v="0"/>
    <n v="400"/>
    <b v="0"/>
    <s v="technology/wearables"/>
    <n v="0.47333333333333333"/>
    <n v="53.25"/>
    <s v="technology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  <s v="CAD"/>
    <n v="1433206020"/>
    <n v="1430617209"/>
    <b v="0"/>
    <n v="30"/>
    <b v="1"/>
    <s v="music/electronic music"/>
    <n v="2.0554838709677421"/>
    <n v="106.2"/>
    <s v="music"/>
    <s v="electronic music"/>
  </r>
  <r>
    <n v="1021"/>
    <s v="Rick and Morty Album &amp; Music Video"/>
    <s v="Rick and Morty concept album written by Allie Goertz + music video directed by Paul B. Cummings!"/>
    <n v="3000"/>
    <n v="10554.11"/>
    <s v="successful"/>
    <s v="US"/>
    <s v="USD"/>
    <n v="1445054400"/>
    <n v="1443074571"/>
    <b v="1"/>
    <n v="478"/>
    <b v="1"/>
    <s v="music/electronic music"/>
    <n v="3.5180366666666667"/>
    <n v="22.079728033472804"/>
    <s v="music"/>
    <s v="electronic music"/>
  </r>
  <r>
    <n v="1022"/>
    <s v="Sammy Bananas - Bootlegs Vol. 2!!"/>
    <s v="Help get four new bootlegs onto vinyl in the second installment of my series!"/>
    <n v="2000"/>
    <n v="2298"/>
    <s v="successful"/>
    <s v="US"/>
    <s v="USD"/>
    <n v="1431876677"/>
    <n v="1429284677"/>
    <b v="1"/>
    <n v="74"/>
    <b v="1"/>
    <s v="music/electronic music"/>
    <n v="1.149"/>
    <n v="31.054054054054053"/>
    <s v="music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  <s v="GBP"/>
    <n v="1434837861"/>
    <n v="1432245861"/>
    <b v="0"/>
    <n v="131"/>
    <b v="1"/>
    <s v="music/electronic music"/>
    <n v="2.3715000000000002"/>
    <n v="36.206106870229007"/>
    <s v="music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  <s v="SEK"/>
    <n v="1454248563"/>
    <n v="1451656563"/>
    <b v="1"/>
    <n v="61"/>
    <b v="1"/>
    <s v="music/electronic music"/>
    <n v="1.1863774999999999"/>
    <n v="388.9762295081967"/>
    <s v="music"/>
    <s v="electronic music"/>
  </r>
  <r>
    <n v="1025"/>
    <s v="[NUREN] The New Renaissance"/>
    <s v="Jake Kaufman and Jessie Seely present THE WORLD'S FIRST VIRTUAL REALITY ROCK OPERA."/>
    <n v="70000"/>
    <n v="76949.820000000007"/>
    <s v="successful"/>
    <s v="US"/>
    <s v="USD"/>
    <n v="1426532437"/>
    <n v="1423944037"/>
    <b v="1"/>
    <n v="1071"/>
    <b v="1"/>
    <s v="music/electronic music"/>
    <n v="1.099283142857143"/>
    <n v="71.848571428571432"/>
    <s v="music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  <s v="GBP"/>
    <n v="1459414016"/>
    <n v="1456480016"/>
    <b v="1"/>
    <n v="122"/>
    <b v="1"/>
    <s v="music/electronic music"/>
    <n v="1.0000828571428571"/>
    <n v="57.381803278688523"/>
    <s v="music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  <s v="USD"/>
    <n v="1414025347"/>
    <n v="1411433347"/>
    <b v="1"/>
    <n v="111"/>
    <b v="1"/>
    <s v="music/electronic music"/>
    <n v="1.0309292094387414"/>
    <n v="69.666666666666671"/>
    <s v="music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  <s v="GBP"/>
    <n v="1488830400"/>
    <n v="1484924605"/>
    <b v="1"/>
    <n v="255"/>
    <b v="1"/>
    <s v="music/electronic music"/>
    <n v="1.1727000000000001"/>
    <n v="45.988235294117644"/>
    <s v="music"/>
    <s v="electronic music"/>
  </r>
  <r>
    <n v="1029"/>
    <s v="StrobeHouse presents Valborg 2015"/>
    <s v="We want to recreate last years massive Valborgparty in Lund but this time even bigger!"/>
    <n v="10000"/>
    <n v="11176"/>
    <s v="successful"/>
    <s v="SE"/>
    <s v="SEK"/>
    <n v="1428184740"/>
    <n v="1423501507"/>
    <b v="0"/>
    <n v="141"/>
    <b v="1"/>
    <s v="music/electronic music"/>
    <n v="1.1175999999999999"/>
    <n v="79.262411347517727"/>
    <s v="music"/>
    <s v="electronic music"/>
  </r>
  <r>
    <n v="1030"/>
    <s v="The Gothsicles - I FEEL SICLE"/>
    <s v="Help fund the latest Gothsicles mega-album, I FEEL SICLE!"/>
    <n v="2000"/>
    <n v="6842"/>
    <s v="successful"/>
    <s v="US"/>
    <s v="USD"/>
    <n v="1473680149"/>
    <n v="1472470549"/>
    <b v="0"/>
    <n v="159"/>
    <b v="1"/>
    <s v="music/electronic music"/>
    <n v="3.4209999999999998"/>
    <n v="43.031446540880502"/>
    <s v="music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  <s v="USD"/>
    <n v="1450290010"/>
    <n v="1447698010"/>
    <b v="0"/>
    <n v="99"/>
    <b v="1"/>
    <s v="music/electronic music"/>
    <n v="1.0740000000000001"/>
    <n v="108.48484848484848"/>
    <s v="music"/>
    <s v="electronic music"/>
  </r>
  <r>
    <n v="1032"/>
    <s v="Phantom Ship / Coastal (Album Preorder)"/>
    <s v="Ideal for living rooms and open spaces."/>
    <n v="5400"/>
    <n v="5858.84"/>
    <s v="successful"/>
    <s v="US"/>
    <s v="USD"/>
    <n v="1466697625"/>
    <n v="1464105625"/>
    <b v="0"/>
    <n v="96"/>
    <b v="1"/>
    <s v="music/electronic music"/>
    <n v="1.0849703703703704"/>
    <n v="61.029583333333335"/>
    <s v="music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  <s v="GBP"/>
    <n v="1481564080"/>
    <n v="1479144880"/>
    <b v="0"/>
    <n v="27"/>
    <b v="1"/>
    <s v="music/electronic music"/>
    <n v="1.0286144578313252"/>
    <n v="50.592592592592595"/>
    <s v="music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  <s v="USD"/>
    <n v="1470369540"/>
    <n v="1467604804"/>
    <b v="0"/>
    <n v="166"/>
    <b v="1"/>
    <s v="music/electronic music"/>
    <n v="1.3000180000000001"/>
    <n v="39.157168674698795"/>
    <s v="music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  <s v="USD"/>
    <n v="1423668220"/>
    <n v="1421076220"/>
    <b v="0"/>
    <n v="76"/>
    <b v="1"/>
    <s v="music/electronic music"/>
    <n v="1.0765217391304347"/>
    <n v="65.15789473684211"/>
    <s v="music"/>
    <s v="electronic music"/>
  </r>
  <r>
    <n v="1036"/>
    <s v="Bring Kyrstyn's Album to Life!"/>
    <s v="Help this Soulful &amp; Cinematic Glitch-Pop Songwriter Bring her Music to the World!  (And your Ears:)"/>
    <n v="4500"/>
    <n v="5056.22"/>
    <s v="successful"/>
    <s v="US"/>
    <s v="USD"/>
    <n v="1357545600"/>
    <n v="1354790790"/>
    <b v="0"/>
    <n v="211"/>
    <b v="1"/>
    <s v="music/electronic music"/>
    <n v="1.1236044444444444"/>
    <n v="23.963127962085309"/>
    <s v="music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  <s v="USD"/>
    <n v="1431925200"/>
    <n v="1429991062"/>
    <b v="0"/>
    <n v="21"/>
    <b v="1"/>
    <s v="music/electronic music"/>
    <n v="1.0209999999999999"/>
    <n v="48.61904761904762"/>
    <s v="music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  <s v="USD"/>
    <n v="1458362023"/>
    <n v="1455773623"/>
    <b v="0"/>
    <n v="61"/>
    <b v="1"/>
    <s v="music/electronic music"/>
    <n v="1.4533333333333334"/>
    <n v="35.73770491803279"/>
    <s v="music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  <s v="USD"/>
    <n v="1481615940"/>
    <n v="1479436646"/>
    <b v="0"/>
    <n v="30"/>
    <b v="1"/>
    <s v="music/electronic music"/>
    <n v="1.282"/>
    <n v="21.366666666666667"/>
    <s v="music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  <s v="USD"/>
    <n v="1472317209"/>
    <n v="1469725209"/>
    <b v="0"/>
    <n v="1"/>
    <b v="0"/>
    <s v="journalism/audio"/>
    <n v="2.9411764705882353E-3"/>
    <n v="250"/>
    <s v="journalism"/>
    <s v="audio"/>
  </r>
  <r>
    <n v="1041"/>
    <s v="Industry Success Project (Canceled)"/>
    <s v="I am trying to document what it is like to plunge head first into the music/audio industry as an intern."/>
    <n v="50"/>
    <n v="0"/>
    <s v="canceled"/>
    <s v="US"/>
    <s v="USD"/>
    <n v="1406769992"/>
    <n v="1405041992"/>
    <b v="0"/>
    <n v="0"/>
    <b v="0"/>
    <s v="journalism/audio"/>
    <n v="0"/>
    <e v="#DIV/0!"/>
    <s v="journalism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  <s v="USD"/>
    <n v="1410516000"/>
    <n v="1406824948"/>
    <b v="0"/>
    <n v="1"/>
    <b v="0"/>
    <s v="journalism/audio"/>
    <n v="1.5384615384615385E-2"/>
    <n v="10"/>
    <s v="journalism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  <s v="USD"/>
    <n v="1432101855"/>
    <n v="1429509855"/>
    <b v="0"/>
    <n v="292"/>
    <b v="0"/>
    <s v="journalism/audio"/>
    <n v="8.5370000000000001E-2"/>
    <n v="29.236301369863014"/>
    <s v="journalism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  <s v="USD"/>
    <n v="1425587220"/>
    <n v="1420668801"/>
    <b v="0"/>
    <n v="2"/>
    <b v="0"/>
    <s v="journalism/audio"/>
    <n v="8.571428571428571E-4"/>
    <n v="3"/>
    <s v="journalism"/>
    <s v="audio"/>
  </r>
  <r>
    <n v="1045"/>
    <s v="In Case Of Emergency (Canceled)"/>
    <s v="In Case Of Emergency is a radio talk show for preppers, beginning preppers, and with preparedness in mind."/>
    <n v="10000"/>
    <n v="266"/>
    <s v="canceled"/>
    <s v="US"/>
    <s v="USD"/>
    <n v="1408827550"/>
    <n v="1406235550"/>
    <b v="0"/>
    <n v="8"/>
    <b v="0"/>
    <s v="journalism/audio"/>
    <n v="2.6599999999999999E-2"/>
    <n v="33.25"/>
    <s v="journalism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  <s v="EUR"/>
    <n v="1451161560"/>
    <n v="1447273560"/>
    <b v="0"/>
    <n v="0"/>
    <b v="0"/>
    <s v="journalism/audio"/>
    <n v="0"/>
    <e v="#DIV/0!"/>
    <s v="journalism"/>
    <s v="audio"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  <s v="USD"/>
    <n v="1415219915"/>
    <n v="1412624315"/>
    <b v="0"/>
    <n v="1"/>
    <b v="0"/>
    <s v="journalism/audio"/>
    <n v="5.0000000000000001E-4"/>
    <n v="1"/>
    <s v="journalism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  <s v="USD"/>
    <n v="1474766189"/>
    <n v="1471310189"/>
    <b v="0"/>
    <n v="4"/>
    <b v="0"/>
    <s v="journalism/audio"/>
    <n v="1.4133333333333333E-2"/>
    <n v="53"/>
    <s v="journalism"/>
    <s v="audio"/>
  </r>
  <r>
    <n v="1049"/>
    <s v="J1 (Canceled)"/>
    <s v="------"/>
    <n v="12000"/>
    <n v="0"/>
    <s v="canceled"/>
    <s v="US"/>
    <s v="USD"/>
    <n v="1455272445"/>
    <n v="1452680445"/>
    <b v="0"/>
    <n v="0"/>
    <b v="0"/>
    <s v="journalism/audio"/>
    <n v="0"/>
    <e v="#DIV/0!"/>
    <s v="journalism"/>
    <s v="audio"/>
  </r>
  <r>
    <n v="1050"/>
    <s v="The (Secular) Barbershop Podcast (Canceled)"/>
    <s v="Secularism is on the rise and I hear you.Talk to me."/>
    <n v="2500"/>
    <n v="0"/>
    <s v="canceled"/>
    <s v="US"/>
    <s v="USD"/>
    <n v="1442257677"/>
    <n v="1439665677"/>
    <b v="0"/>
    <n v="0"/>
    <b v="0"/>
    <s v="journalism/audio"/>
    <n v="0"/>
    <e v="#DIV/0!"/>
    <s v="journalism"/>
    <s v="audio"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  <s v="USD"/>
    <n v="1409098825"/>
    <n v="1406679625"/>
    <b v="0"/>
    <n v="0"/>
    <b v="0"/>
    <s v="journalism/audio"/>
    <n v="0"/>
    <e v="#DIV/0!"/>
    <s v="journalism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  <s v="USD"/>
    <n v="1465243740"/>
    <n v="1461438495"/>
    <b v="0"/>
    <n v="0"/>
    <b v="0"/>
    <s v="journalism/audio"/>
    <n v="0"/>
    <e v="#DIV/0!"/>
    <s v="journalism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  <s v="USD"/>
    <n v="1488773332"/>
    <n v="1486613332"/>
    <b v="0"/>
    <n v="1"/>
    <b v="0"/>
    <s v="journalism/audio"/>
    <n v="0.01"/>
    <n v="15"/>
    <s v="journalism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  <s v="USD"/>
    <n v="1407708000"/>
    <n v="1405110399"/>
    <b v="0"/>
    <n v="0"/>
    <b v="0"/>
    <s v="journalism/audio"/>
    <n v="0"/>
    <e v="#DIV/0!"/>
    <s v="journalism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  <s v="USD"/>
    <n v="1457394545"/>
    <n v="1454802545"/>
    <b v="0"/>
    <n v="0"/>
    <b v="0"/>
    <s v="journalism/audio"/>
    <n v="0"/>
    <e v="#DIV/0!"/>
    <s v="journalism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  <s v="USD"/>
    <n v="1429892177"/>
    <n v="1424711777"/>
    <b v="0"/>
    <n v="0"/>
    <b v="0"/>
    <s v="journalism/audio"/>
    <n v="0"/>
    <e v="#DIV/0!"/>
    <s v="journalism"/>
    <s v="audio"/>
  </r>
  <r>
    <n v="1057"/>
    <s v="Support Independent Media (Canceled)"/>
    <s v="Sayin it Plain is a Independent Radio Show created to inform the public and empower the community."/>
    <n v="10000"/>
    <n v="0"/>
    <s v="canceled"/>
    <s v="US"/>
    <s v="USD"/>
    <n v="1480888483"/>
    <n v="1478292883"/>
    <b v="0"/>
    <n v="0"/>
    <b v="0"/>
    <s v="journalism/audio"/>
    <n v="0"/>
    <e v="#DIV/0!"/>
    <s v="journalism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  <s v="USD"/>
    <n v="1427328000"/>
    <n v="1423777043"/>
    <b v="0"/>
    <n v="0"/>
    <b v="0"/>
    <s v="journalism/audio"/>
    <n v="0"/>
    <e v="#DIV/0!"/>
    <s v="journalism"/>
    <s v="audio"/>
  </r>
  <r>
    <n v="1059"/>
    <s v="Voice Over Artist (Canceled)"/>
    <s v="Turning myself into a vocal artist."/>
    <n v="1100"/>
    <n v="0"/>
    <s v="canceled"/>
    <s v="US"/>
    <s v="USD"/>
    <n v="1426269456"/>
    <n v="1423681056"/>
    <b v="0"/>
    <n v="0"/>
    <b v="0"/>
    <s v="journalism/audio"/>
    <n v="0"/>
    <e v="#DIV/0!"/>
    <s v="journalism"/>
    <s v="audio"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  <s v="USD"/>
    <n v="1429134893"/>
    <n v="1426542893"/>
    <b v="0"/>
    <n v="1"/>
    <b v="0"/>
    <s v="journalism/audio"/>
    <n v="0.01"/>
    <n v="50"/>
    <s v="journalism"/>
    <s v="audio"/>
  </r>
  <r>
    <n v="1061"/>
    <s v="Chat Box 23 (Canceled)"/>
    <s v="T.O., Adi &amp; Mercedes discuss their point of views, women's issues &amp; Hollywood Hotties."/>
    <n v="4000"/>
    <n v="0"/>
    <s v="canceled"/>
    <s v="US"/>
    <s v="USD"/>
    <n v="1462150800"/>
    <n v="1456987108"/>
    <b v="0"/>
    <n v="0"/>
    <b v="0"/>
    <s v="journalism/audio"/>
    <n v="0"/>
    <e v="#DIV/0!"/>
    <s v="journalism"/>
    <s v="audio"/>
  </r>
  <r>
    <n v="1062"/>
    <s v="RETURNING AT A LATER DATE"/>
    <s v="SEE US ON PATREON www.badgirlartwork.com"/>
    <n v="199"/>
    <n v="190"/>
    <s v="canceled"/>
    <s v="US"/>
    <s v="USD"/>
    <n v="1468351341"/>
    <n v="1467746541"/>
    <b v="0"/>
    <n v="4"/>
    <b v="0"/>
    <s v="journalism/audio"/>
    <n v="0.95477386934673369"/>
    <n v="47.5"/>
    <s v="journalism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  <s v="USD"/>
    <n v="1472604262"/>
    <n v="1470012262"/>
    <b v="0"/>
    <n v="0"/>
    <b v="0"/>
    <s v="journalism/audio"/>
    <n v="0"/>
    <e v="#DIV/0!"/>
    <s v="journalism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  <s v="USD"/>
    <n v="1373174903"/>
    <n v="1369286903"/>
    <b v="0"/>
    <n v="123"/>
    <b v="0"/>
    <s v="games/video games"/>
    <n v="8.9744444444444446E-2"/>
    <n v="65.666666666666671"/>
    <s v="games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  <s v="AUD"/>
    <n v="1392800922"/>
    <n v="1390381722"/>
    <b v="0"/>
    <n v="5"/>
    <b v="0"/>
    <s v="games/video games"/>
    <n v="2.7E-2"/>
    <n v="16.2"/>
    <s v="games"/>
    <s v="video games"/>
  </r>
  <r>
    <n v="1066"/>
    <s v="So I'm A Dark Lord"/>
    <s v="A parody of old school RPGs where you are a new Dark Lord on a quest to amass monsters and allies on your side."/>
    <n v="150000"/>
    <n v="5051"/>
    <s v="failed"/>
    <s v="US"/>
    <s v="USD"/>
    <n v="1375657582"/>
    <n v="1371769582"/>
    <b v="0"/>
    <n v="148"/>
    <b v="0"/>
    <s v="games/video games"/>
    <n v="3.3673333333333333E-2"/>
    <n v="34.128378378378379"/>
    <s v="games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  <s v="USD"/>
    <n v="1387657931"/>
    <n v="1385065931"/>
    <b v="0"/>
    <n v="10"/>
    <b v="0"/>
    <s v="games/video games"/>
    <n v="0.26"/>
    <n v="13"/>
    <s v="games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  <s v="USD"/>
    <n v="1460274864"/>
    <n v="1457686464"/>
    <b v="0"/>
    <n v="4"/>
    <b v="0"/>
    <s v="games/video games"/>
    <n v="1.5E-3"/>
    <n v="11.25"/>
    <s v="games"/>
    <s v="video games"/>
  </r>
  <r>
    <n v="1069"/>
    <s v="Until The End (PC, Mac, and Linux)"/>
    <s v="A run-n-gun zombie survival game where you scavenge for items to make the night a little less scary."/>
    <n v="2200"/>
    <n v="850"/>
    <s v="failed"/>
    <s v="US"/>
    <s v="USD"/>
    <n v="1385447459"/>
    <n v="1382679059"/>
    <b v="0"/>
    <n v="21"/>
    <b v="0"/>
    <s v="games/video games"/>
    <n v="0.38636363636363635"/>
    <n v="40.476190476190474"/>
    <s v="games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  <s v="USD"/>
    <n v="1349050622"/>
    <n v="1347322622"/>
    <b v="0"/>
    <n v="2"/>
    <b v="0"/>
    <s v="games/video games"/>
    <n v="7.0000000000000001E-3"/>
    <n v="35"/>
    <s v="games"/>
    <s v="video games"/>
  </r>
  <r>
    <n v="1071"/>
    <s v="DJ's Bane"/>
    <s v="I'm making a game where you choose how you want to kill the DJ, so you yourself can decide what music will be played at the party."/>
    <n v="100"/>
    <n v="0"/>
    <s v="failed"/>
    <s v="NO"/>
    <s v="NOK"/>
    <n v="1447787093"/>
    <n v="1445191493"/>
    <b v="0"/>
    <n v="0"/>
    <b v="0"/>
    <s v="games/video games"/>
    <n v="0"/>
    <e v="#DIV/0!"/>
    <s v="games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  <s v="USD"/>
    <n v="1391630297"/>
    <n v="1389038297"/>
    <b v="0"/>
    <n v="4"/>
    <b v="0"/>
    <s v="games/video games"/>
    <n v="6.8000000000000005E-4"/>
    <n v="12.75"/>
    <s v="games"/>
    <s v="video games"/>
  </r>
  <r>
    <n v="1073"/>
    <s v="Rainbow Ball to the Iphone"/>
    <s v="We want to bring our Game Rainbow Ball to the iphone and to do that we need a little help"/>
    <n v="750"/>
    <n v="10"/>
    <s v="failed"/>
    <s v="US"/>
    <s v="USD"/>
    <n v="1318806541"/>
    <n v="1316214541"/>
    <b v="0"/>
    <n v="1"/>
    <b v="0"/>
    <s v="games/video games"/>
    <n v="1.3333333333333334E-2"/>
    <n v="10"/>
    <s v="games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  <s v="USD"/>
    <n v="1388808545"/>
    <n v="1386216545"/>
    <b v="0"/>
    <n v="30"/>
    <b v="0"/>
    <s v="games/video games"/>
    <n v="6.3092592592592589E-2"/>
    <n v="113.56666666666666"/>
    <s v="games"/>
    <s v="video games"/>
  </r>
  <r>
    <n v="1075"/>
    <s v="Towers Of The Apocalypse"/>
    <s v="Fully 3D, post Apocalyptic themed tower defense video game. New take on the genre."/>
    <n v="1000"/>
    <n v="45"/>
    <s v="failed"/>
    <s v="US"/>
    <s v="USD"/>
    <n v="1336340516"/>
    <n v="1333748516"/>
    <b v="0"/>
    <n v="3"/>
    <b v="0"/>
    <s v="games/video games"/>
    <n v="4.4999999999999998E-2"/>
    <n v="15"/>
    <s v="games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  <s v="USD"/>
    <n v="1410426250"/>
    <n v="1405674250"/>
    <b v="0"/>
    <n v="975"/>
    <b v="0"/>
    <s v="games/video games"/>
    <n v="0.62765333333333329"/>
    <n v="48.281025641025643"/>
    <s v="games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  <s v="USD"/>
    <n v="1452744011"/>
    <n v="1450152011"/>
    <b v="0"/>
    <n v="167"/>
    <b v="0"/>
    <s v="games/video games"/>
    <n v="0.29376000000000002"/>
    <n v="43.976047904191617"/>
    <s v="games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  <s v="USD"/>
    <n v="1311309721"/>
    <n v="1307421721"/>
    <b v="0"/>
    <n v="5"/>
    <b v="0"/>
    <s v="games/video games"/>
    <n v="7.4999999999999997E-2"/>
    <n v="9"/>
    <s v="games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  <s v="EUR"/>
    <n v="1463232936"/>
    <n v="1461072936"/>
    <b v="0"/>
    <n v="18"/>
    <b v="0"/>
    <s v="games/video games"/>
    <n v="2.6076923076923077E-2"/>
    <n v="37.666666666666664"/>
    <s v="games"/>
    <s v="video games"/>
  </r>
  <r>
    <n v="1080"/>
    <s v="Skullforge: The Hunt"/>
    <s v="A fantasy action RPG which follows an elven ex-slave on a journey of magic, revenge, intrigue, and deceit."/>
    <n v="20000"/>
    <n v="1821"/>
    <s v="failed"/>
    <s v="US"/>
    <s v="USD"/>
    <n v="1399778333"/>
    <n v="1397186333"/>
    <b v="0"/>
    <n v="98"/>
    <b v="0"/>
    <s v="games/video games"/>
    <n v="9.1050000000000006E-2"/>
    <n v="18.581632653061224"/>
    <s v="games"/>
    <s v="video games"/>
  </r>
  <r>
    <n v="1081"/>
    <s v="The Creature"/>
    <s v="Finishing your last job before you retire until a disaster strikes the cargo ship can you survive The Creature?"/>
    <n v="68000"/>
    <n v="12"/>
    <s v="failed"/>
    <s v="US"/>
    <s v="USD"/>
    <n v="1422483292"/>
    <n v="1419891292"/>
    <b v="0"/>
    <n v="4"/>
    <b v="0"/>
    <s v="games/video games"/>
    <n v="1.7647058823529413E-4"/>
    <n v="3"/>
    <s v="games"/>
    <s v="video games"/>
  </r>
  <r>
    <n v="1082"/>
    <s v="T-Fighter: Code Name M - Mobile Edition"/>
    <s v="Challenge your trivia skills in this action oriented game against several opponents across time."/>
    <n v="10000"/>
    <n v="56"/>
    <s v="failed"/>
    <s v="US"/>
    <s v="USD"/>
    <n v="1344635088"/>
    <n v="1342043088"/>
    <b v="0"/>
    <n v="3"/>
    <b v="0"/>
    <s v="games/video games"/>
    <n v="5.5999999999999999E-3"/>
    <n v="18.666666666666668"/>
    <s v="games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  <s v="CAD"/>
    <n v="1406994583"/>
    <n v="1401810583"/>
    <b v="0"/>
    <n v="1"/>
    <b v="0"/>
    <s v="games/video games"/>
    <n v="8.2000000000000007E-3"/>
    <n v="410"/>
    <s v="games"/>
    <s v="video games"/>
  </r>
  <r>
    <n v="1084"/>
    <s v="My own channel"/>
    <s v="I want to start my own channel for gaming"/>
    <n v="550"/>
    <n v="0"/>
    <s v="failed"/>
    <s v="US"/>
    <s v="USD"/>
    <n v="1407534804"/>
    <n v="1404942804"/>
    <b v="0"/>
    <n v="0"/>
    <b v="0"/>
    <s v="games/video games"/>
    <n v="0"/>
    <e v="#DIV/0!"/>
    <s v="games"/>
    <s v="video games"/>
  </r>
  <r>
    <n v="1085"/>
    <s v="Sun Dryd Studios"/>
    <s v="The new kid on the block. Re-imagining old games and creating new ones. Ship, Lazer, Rock is first."/>
    <n v="30000"/>
    <n v="1026"/>
    <s v="failed"/>
    <s v="CA"/>
    <s v="CAD"/>
    <n v="1457967975"/>
    <n v="1455379575"/>
    <b v="0"/>
    <n v="9"/>
    <b v="0"/>
    <s v="games/video games"/>
    <n v="3.4200000000000001E-2"/>
    <n v="114"/>
    <s v="games"/>
    <s v="video games"/>
  </r>
  <r>
    <n v="1086"/>
    <s v="Cyber Universe Online"/>
    <s v="Humanity's future in the Galaxy"/>
    <n v="18000"/>
    <n v="15"/>
    <s v="failed"/>
    <s v="US"/>
    <s v="USD"/>
    <n v="1408913291"/>
    <n v="1406321291"/>
    <b v="0"/>
    <n v="2"/>
    <b v="0"/>
    <s v="games/video games"/>
    <n v="8.3333333333333339E-4"/>
    <n v="7.5"/>
    <s v="games"/>
    <s v="video games"/>
  </r>
  <r>
    <n v="1087"/>
    <s v="Idle Gamers"/>
    <s v="Idle gamers are the group of gamers worth watching play video games. We have a back log of video ideas and want to entertain you."/>
    <n v="1100"/>
    <n v="0"/>
    <s v="failed"/>
    <s v="US"/>
    <s v="USD"/>
    <n v="1402852087"/>
    <n v="1400260087"/>
    <b v="0"/>
    <n v="0"/>
    <b v="0"/>
    <s v="games/video games"/>
    <n v="0"/>
    <e v="#DIV/0!"/>
    <s v="games"/>
    <s v="video games"/>
  </r>
  <r>
    <n v="1088"/>
    <s v="Still Alive"/>
    <s v="A fresh twist on survival games. Intense, high-stakes 30 minute rounds for up to 10 players."/>
    <n v="45000"/>
    <n v="6382.34"/>
    <s v="failed"/>
    <s v="US"/>
    <s v="USD"/>
    <n v="1398366667"/>
    <n v="1395774667"/>
    <b v="0"/>
    <n v="147"/>
    <b v="0"/>
    <s v="games/video games"/>
    <n v="0.14182977777777778"/>
    <n v="43.41727891156463"/>
    <s v="games"/>
    <s v="video games"/>
  </r>
  <r>
    <n v="1089"/>
    <s v="Farabel"/>
    <s v="Farabel is a single player turn-based fantasy strategy game for Mac/PC/Linux"/>
    <n v="15000"/>
    <n v="1174"/>
    <s v="failed"/>
    <s v="FR"/>
    <s v="EUR"/>
    <n v="1435293175"/>
    <n v="1432701175"/>
    <b v="0"/>
    <n v="49"/>
    <b v="0"/>
    <s v="games/video games"/>
    <n v="7.8266666666666665E-2"/>
    <n v="23.959183673469386"/>
    <s v="games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  <s v="AUD"/>
    <n v="1432873653"/>
    <n v="1430281653"/>
    <b v="0"/>
    <n v="1"/>
    <b v="0"/>
    <s v="games/video games"/>
    <n v="3.8464497269020693E-4"/>
    <n v="5"/>
    <s v="games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  <s v="GBP"/>
    <n v="1460313672"/>
    <n v="1457725272"/>
    <b v="0"/>
    <n v="2"/>
    <b v="0"/>
    <s v="games/video games"/>
    <n v="0.125"/>
    <n v="12.5"/>
    <s v="games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  <s v="USD"/>
    <n v="1357432638"/>
    <n v="1354840638"/>
    <b v="0"/>
    <n v="7"/>
    <b v="0"/>
    <s v="games/video games"/>
    <n v="1.0500000000000001E-2"/>
    <n v="3"/>
    <s v="games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  <s v="CAD"/>
    <n v="1455232937"/>
    <n v="1453936937"/>
    <b v="0"/>
    <n v="4"/>
    <b v="0"/>
    <s v="games/video games"/>
    <n v="0.14083333333333334"/>
    <n v="10.5625"/>
    <s v="games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  <s v="USD"/>
    <n v="1318180033"/>
    <n v="1315588033"/>
    <b v="0"/>
    <n v="27"/>
    <b v="0"/>
    <s v="games/video games"/>
    <n v="0.18300055555555556"/>
    <n v="122.00037037037038"/>
    <s v="games"/>
    <s v="video games"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  <s v="USD"/>
    <n v="1377867220"/>
    <n v="1375275220"/>
    <b v="0"/>
    <n v="94"/>
    <b v="0"/>
    <s v="games/video games"/>
    <n v="5.0347999999999997E-2"/>
    <n v="267.80851063829789"/>
    <s v="games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  <s v="USD"/>
    <n v="1412393400"/>
    <n v="1409747154"/>
    <b v="0"/>
    <n v="29"/>
    <b v="0"/>
    <s v="games/video games"/>
    <n v="0.17933333333333334"/>
    <n v="74.206896551724142"/>
    <s v="games"/>
    <s v="video games"/>
  </r>
  <r>
    <n v="1097"/>
    <s v="Rabbly"/>
    <s v="Rabbly is action-adventure game. Is about a scientist going on an adventure, to find rare materials in another galaxy."/>
    <n v="100000"/>
    <n v="47"/>
    <s v="failed"/>
    <s v="US"/>
    <s v="USD"/>
    <n v="1393786877"/>
    <n v="1390330877"/>
    <b v="0"/>
    <n v="7"/>
    <b v="0"/>
    <s v="games/video games"/>
    <n v="4.6999999999999999E-4"/>
    <n v="6.7142857142857144"/>
    <s v="games"/>
    <s v="video games"/>
  </r>
  <r>
    <n v="1098"/>
    <s v="Kick, Punch... Fireball"/>
    <s v="Kick, Punch... Fireball is an FPS type arena game set inside the fantasy world."/>
    <n v="25000"/>
    <n v="1803"/>
    <s v="failed"/>
    <s v="US"/>
    <s v="USD"/>
    <n v="1397413095"/>
    <n v="1394821095"/>
    <b v="0"/>
    <n v="22"/>
    <b v="0"/>
    <s v="games/video games"/>
    <n v="7.2120000000000004E-2"/>
    <n v="81.954545454545453"/>
    <s v="games"/>
    <s v="video games"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  <s v="GBP"/>
    <n v="1431547468"/>
    <n v="1428955468"/>
    <b v="0"/>
    <n v="1"/>
    <b v="0"/>
    <s v="games/video games"/>
    <n v="5.0000000000000001E-3"/>
    <n v="25"/>
    <s v="games"/>
    <s v="video games"/>
  </r>
  <r>
    <n v="1100"/>
    <s v="Aeldengald Saga Book I"/>
    <s v="A retro style puzzle rpg with a dark story. Your decisions will influence the world and decide the outcome of the story."/>
    <n v="4000"/>
    <n v="100"/>
    <s v="failed"/>
    <s v="DE"/>
    <s v="EUR"/>
    <n v="1455417571"/>
    <n v="1452825571"/>
    <b v="0"/>
    <n v="10"/>
    <b v="0"/>
    <s v="games/video games"/>
    <n v="2.5000000000000001E-2"/>
    <n v="10"/>
    <s v="games"/>
    <s v="video games"/>
  </r>
  <r>
    <n v="1101"/>
    <s v="Strain Wars"/>
    <s v="Different strains of marijuana leafs battling to the death to see which one is the top strain."/>
    <n v="100000"/>
    <n v="41"/>
    <s v="failed"/>
    <s v="US"/>
    <s v="USD"/>
    <n v="1468519920"/>
    <n v="1466188338"/>
    <b v="0"/>
    <n v="6"/>
    <b v="0"/>
    <s v="games/video games"/>
    <n v="4.0999999999999999E-4"/>
    <n v="6.833333333333333"/>
    <s v="games"/>
    <s v="video games"/>
  </r>
  <r>
    <n v="1102"/>
    <s v="Runers"/>
    <s v="Runers is a top-down rogue-like shooter where as you advance you create more powerful spells and fight fierce monsters and bosses."/>
    <n v="8000"/>
    <n v="425"/>
    <s v="failed"/>
    <s v="US"/>
    <s v="USD"/>
    <n v="1386568740"/>
    <n v="1383095125"/>
    <b v="0"/>
    <n v="24"/>
    <b v="0"/>
    <s v="games/video games"/>
    <n v="5.3124999999999999E-2"/>
    <n v="17.708333333333332"/>
    <s v="games"/>
    <s v="video games"/>
  </r>
  <r>
    <n v="1103"/>
    <s v="The Morgue"/>
    <s v="&quot;I go to work... I classify the bodies and store them accordingly... Sometimes I here noises... Other times is see her..."/>
    <n v="15000"/>
    <n v="243"/>
    <s v="failed"/>
    <s v="US"/>
    <s v="USD"/>
    <n v="1466227190"/>
    <n v="1461043190"/>
    <b v="0"/>
    <n v="15"/>
    <b v="0"/>
    <s v="games/video games"/>
    <n v="1.6199999999999999E-2"/>
    <n v="16.2"/>
    <s v="games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  <s v="GBP"/>
    <n v="1402480221"/>
    <n v="1399888221"/>
    <b v="0"/>
    <n v="37"/>
    <b v="0"/>
    <s v="games/video games"/>
    <n v="4.9516666666666667E-2"/>
    <n v="80.297297297297291"/>
    <s v="games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  <s v="USD"/>
    <n v="1395627327"/>
    <n v="1393038927"/>
    <b v="0"/>
    <n v="20"/>
    <b v="0"/>
    <s v="games/video games"/>
    <n v="1.5900000000000001E-3"/>
    <n v="71.55"/>
    <s v="games"/>
    <s v="video games"/>
  </r>
  <r>
    <n v="1106"/>
    <s v="Backyard Zombies"/>
    <s v="Collect coins and save civilians while you blast your way through tons of zombies! Unlock new characters and levels!"/>
    <n v="400"/>
    <n v="165"/>
    <s v="failed"/>
    <s v="US"/>
    <s v="USD"/>
    <n v="1333557975"/>
    <n v="1330969575"/>
    <b v="0"/>
    <n v="7"/>
    <b v="0"/>
    <s v="games/video games"/>
    <n v="0.41249999999999998"/>
    <n v="23.571428571428573"/>
    <s v="games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  <s v="USD"/>
    <n v="1406148024"/>
    <n v="1403556024"/>
    <b v="0"/>
    <n v="0"/>
    <b v="0"/>
    <s v="games/video games"/>
    <n v="0"/>
    <e v="#DIV/0!"/>
    <s v="games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  <s v="USD"/>
    <n v="1334326635"/>
    <n v="1329146235"/>
    <b v="0"/>
    <n v="21"/>
    <b v="0"/>
    <s v="games/video games"/>
    <n v="2.93E-2"/>
    <n v="34.88095238095238"/>
    <s v="games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  <s v="USD"/>
    <n v="1479495790"/>
    <n v="1476900190"/>
    <b v="0"/>
    <n v="3"/>
    <b v="0"/>
    <s v="games/video games"/>
    <n v="4.4999999999999997E-3"/>
    <n v="15"/>
    <s v="games"/>
    <s v="video games"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  <s v="USD"/>
    <n v="1354919022"/>
    <n v="1352327022"/>
    <b v="0"/>
    <n v="11"/>
    <b v="0"/>
    <s v="games/video games"/>
    <n v="5.1000000000000004E-3"/>
    <n v="23.181818181818183"/>
    <s v="games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  <s v="USD"/>
    <n v="1452228790"/>
    <n v="1449636790"/>
    <b v="0"/>
    <n v="1"/>
    <b v="0"/>
    <s v="games/video games"/>
    <n v="4.0000000000000002E-4"/>
    <n v="1"/>
    <s v="games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  <s v="USD"/>
    <n v="1421656200"/>
    <n v="1416507211"/>
    <b v="0"/>
    <n v="312"/>
    <b v="0"/>
    <s v="games/video games"/>
    <n v="0.35537409090909089"/>
    <n v="100.23371794871794"/>
    <s v="games"/>
    <s v="video games"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  <s v="GBP"/>
    <n v="1408058820"/>
    <n v="1405466820"/>
    <b v="0"/>
    <n v="1"/>
    <b v="0"/>
    <s v="games/video games"/>
    <n v="5.0000000000000001E-3"/>
    <n v="5"/>
    <s v="games"/>
    <s v="video games"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  <s v="GBP"/>
    <n v="1381306687"/>
    <n v="1378714687"/>
    <b v="0"/>
    <n v="3"/>
    <b v="0"/>
    <s v="games/video games"/>
    <n v="1.6666666666666668E-3"/>
    <n v="3.3333333333333335"/>
    <s v="games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  <s v="USD"/>
    <n v="1459352495"/>
    <n v="1456764095"/>
    <b v="0"/>
    <n v="4"/>
    <b v="0"/>
    <s v="games/video games"/>
    <n v="1.325E-3"/>
    <n v="13.25"/>
    <s v="games"/>
    <s v="video games"/>
  </r>
  <r>
    <n v="1116"/>
    <s v="Quest Remnants of Chaos"/>
    <s v="A medieval, post apocolyptic, Online, MMORPG. Class morphing, character customization game."/>
    <n v="500000"/>
    <n v="178.52"/>
    <s v="failed"/>
    <s v="US"/>
    <s v="USD"/>
    <n v="1339273208"/>
    <n v="1334089208"/>
    <b v="0"/>
    <n v="10"/>
    <b v="0"/>
    <s v="games/video games"/>
    <n v="3.5704000000000004E-4"/>
    <n v="17.852"/>
    <s v="games"/>
    <s v="video games"/>
  </r>
  <r>
    <n v="1117"/>
    <s v="Medieval Village"/>
    <s v="Experience the Medieval in your own village. Increase your village into a city and walk through the streets."/>
    <n v="1000"/>
    <n v="83"/>
    <s v="failed"/>
    <s v="DE"/>
    <s v="EUR"/>
    <n v="1451053313"/>
    <n v="1448461313"/>
    <b v="0"/>
    <n v="8"/>
    <b v="0"/>
    <s v="games/video games"/>
    <n v="8.3000000000000004E-2"/>
    <n v="10.375"/>
    <s v="games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  <s v="AUD"/>
    <n v="1396666779"/>
    <n v="1394078379"/>
    <b v="0"/>
    <n v="3"/>
    <b v="0"/>
    <s v="games/video games"/>
    <n v="2.4222222222222221E-2"/>
    <n v="36.333333333333336"/>
    <s v="games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  <s v="USD"/>
    <n v="1396810864"/>
    <n v="1395687664"/>
    <b v="0"/>
    <n v="1"/>
    <b v="0"/>
    <s v="games/video games"/>
    <n v="2.3809523809523812E-3"/>
    <n v="5"/>
    <s v="games"/>
    <s v="video games"/>
  </r>
  <r>
    <n v="1120"/>
    <s v="PlanEt Ninjahwah"/>
    <s v="Planet Ninjahwah is a highly anticipated futuristic action adventure game that will blow your mind!!"/>
    <n v="25000"/>
    <n v="0"/>
    <s v="failed"/>
    <s v="US"/>
    <s v="USD"/>
    <n v="1319835400"/>
    <n v="1315947400"/>
    <b v="0"/>
    <n v="0"/>
    <b v="0"/>
    <s v="games/video games"/>
    <n v="0"/>
    <e v="#DIV/0!"/>
    <s v="games"/>
    <s v="video games"/>
  </r>
  <r>
    <n v="1121"/>
    <s v="Pwincess"/>
    <s v="An action packed, side scrolling, platform jumping, laser shooting ADVENTURE that will be fun for everyone."/>
    <n v="250000"/>
    <n v="29"/>
    <s v="failed"/>
    <s v="US"/>
    <s v="USD"/>
    <n v="1457904316"/>
    <n v="1455315916"/>
    <b v="0"/>
    <n v="5"/>
    <b v="0"/>
    <s v="games/video games"/>
    <n v="1.16E-4"/>
    <n v="5.8"/>
    <s v="games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  <s v="GBP"/>
    <n v="1369932825"/>
    <n v="1368723225"/>
    <b v="0"/>
    <n v="0"/>
    <b v="0"/>
    <s v="games/video games"/>
    <n v="0"/>
    <e v="#DIV/0!"/>
    <s v="games"/>
    <s v="video games"/>
  </r>
  <r>
    <n v="1123"/>
    <s v="Droplets"/>
    <s v="Fast paced mobile game where you control a rain drop by tilting your screen. Absorb other rain drops to go faster, but avoid clouds."/>
    <n v="5000"/>
    <n v="11"/>
    <s v="failed"/>
    <s v="US"/>
    <s v="USD"/>
    <n v="1397910848"/>
    <n v="1395318848"/>
    <b v="0"/>
    <n v="3"/>
    <b v="0"/>
    <s v="games/video games"/>
    <n v="2.2000000000000001E-3"/>
    <n v="3.6666666666666665"/>
    <s v="games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  <s v="USD"/>
    <n v="1430409651"/>
    <n v="1427817651"/>
    <b v="0"/>
    <n v="7"/>
    <b v="0"/>
    <s v="games/mobile games"/>
    <n v="4.7222222222222223E-3"/>
    <n v="60.714285714285715"/>
    <s v="games"/>
    <s v="mobile games"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  <s v="GBP"/>
    <n v="1443193130"/>
    <n v="1438009130"/>
    <b v="0"/>
    <n v="0"/>
    <b v="0"/>
    <s v="games/mobile games"/>
    <n v="0"/>
    <e v="#DIV/0!"/>
    <s v="games"/>
    <s v="mobile games"/>
  </r>
  <r>
    <n v="1126"/>
    <s v="GAMING TO LEARN"/>
    <s v="Imagine a science class where the teacher walks in a says &quot;Take out your cell phone and play a game.&quot;"/>
    <n v="2000"/>
    <n v="10"/>
    <s v="failed"/>
    <s v="US"/>
    <s v="USD"/>
    <n v="1468482694"/>
    <n v="1465890694"/>
    <b v="0"/>
    <n v="2"/>
    <b v="0"/>
    <s v="games/mobile games"/>
    <n v="5.0000000000000001E-3"/>
    <n v="5"/>
    <s v="games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  <s v="USD"/>
    <n v="1416000600"/>
    <n v="1413318600"/>
    <b v="0"/>
    <n v="23"/>
    <b v="0"/>
    <s v="games/mobile games"/>
    <n v="1.6714285714285713E-2"/>
    <n v="25.434782608695652"/>
    <s v="games"/>
    <s v="mobile games"/>
  </r>
  <r>
    <n v="1128"/>
    <s v="Flying Turds"/>
    <s v="#havingfunFTW"/>
    <n v="1000"/>
    <n v="1"/>
    <s v="failed"/>
    <s v="GB"/>
    <s v="GBP"/>
    <n v="1407425717"/>
    <n v="1404833717"/>
    <b v="0"/>
    <n v="1"/>
    <b v="0"/>
    <s v="games/mobile games"/>
    <n v="1E-3"/>
    <n v="1"/>
    <s v="games"/>
    <s v="mobile games"/>
  </r>
  <r>
    <n v="1129"/>
    <s v="Angry words with Friends"/>
    <s v="This app will provide you with the ability to use your most favorite profanities while playing a game with your friends."/>
    <n v="20000"/>
    <n v="21"/>
    <s v="failed"/>
    <s v="US"/>
    <s v="USD"/>
    <n v="1465107693"/>
    <n v="1462515693"/>
    <b v="0"/>
    <n v="2"/>
    <b v="0"/>
    <s v="games/mobile games"/>
    <n v="1.0499999999999999E-3"/>
    <n v="10.5"/>
    <s v="games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  <s v="USD"/>
    <n v="1416963300"/>
    <n v="1411775700"/>
    <b v="0"/>
    <n v="3"/>
    <b v="0"/>
    <s v="games/mobile games"/>
    <n v="2.2000000000000001E-3"/>
    <n v="3.6666666666666665"/>
    <s v="games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  <s v="AUD"/>
    <n v="1450993668"/>
    <n v="1448401668"/>
    <b v="0"/>
    <n v="0"/>
    <b v="0"/>
    <s v="games/mobile games"/>
    <n v="0"/>
    <e v="#DIV/0!"/>
    <s v="games"/>
    <s v="mobile games"/>
  </r>
  <r>
    <n v="1132"/>
    <s v="One"/>
    <s v="One is a simple mobile game about exploring the connections between all living things. Featuring hand-painted art."/>
    <n v="10000"/>
    <n v="1438"/>
    <s v="failed"/>
    <s v="CA"/>
    <s v="CAD"/>
    <n v="1483238771"/>
    <n v="1480646771"/>
    <b v="0"/>
    <n v="13"/>
    <b v="0"/>
    <s v="games/mobile games"/>
    <n v="0.14380000000000001"/>
    <n v="110.61538461538461"/>
    <s v="games"/>
    <s v="mobile games"/>
  </r>
  <r>
    <n v="1133"/>
    <s v="Ping"/>
    <s v="Ping is a simple game currently in the design process, where the player lives off of the power of their connection to the internet."/>
    <n v="3000"/>
    <n v="20"/>
    <s v="failed"/>
    <s v="GB"/>
    <s v="GBP"/>
    <n v="1406799981"/>
    <n v="1404207981"/>
    <b v="0"/>
    <n v="1"/>
    <b v="0"/>
    <s v="games/mobile games"/>
    <n v="6.6666666666666671E-3"/>
    <n v="20"/>
    <s v="games"/>
    <s v="mobile games"/>
  </r>
  <r>
    <n v="1134"/>
    <s v="New Mario Bro's style game!"/>
    <s v="We are creating a new Mario Bro's style game called KFK:Original. It's challenging, fun and totally awesome!!!"/>
    <n v="25000"/>
    <n v="1"/>
    <s v="failed"/>
    <s v="AU"/>
    <s v="AUD"/>
    <n v="1417235580"/>
    <n v="1416034228"/>
    <b v="0"/>
    <n v="1"/>
    <b v="0"/>
    <s v="games/mobile games"/>
    <n v="4.0000000000000003E-5"/>
    <n v="1"/>
    <s v="games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  <s v="EUR"/>
    <n v="1470527094"/>
    <n v="1467935094"/>
    <b v="0"/>
    <n v="1"/>
    <b v="0"/>
    <s v="games/mobile games"/>
    <n v="0.05"/>
    <n v="50"/>
    <s v="games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  <s v="EUR"/>
    <n v="1450541229"/>
    <n v="1447949229"/>
    <b v="0"/>
    <n v="6"/>
    <b v="0"/>
    <s v="games/mobile games"/>
    <n v="6.4439140811455853E-2"/>
    <n v="45"/>
    <s v="games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  <s v="USD"/>
    <n v="1461440421"/>
    <n v="1458848421"/>
    <b v="0"/>
    <n v="39"/>
    <b v="0"/>
    <s v="games/mobile games"/>
    <n v="0.39500000000000002"/>
    <n v="253.2051282051282"/>
    <s v="games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  <s v="USD"/>
    <n v="1485035131"/>
    <n v="1483307131"/>
    <b v="0"/>
    <n v="4"/>
    <b v="0"/>
    <s v="games/mobile games"/>
    <n v="3.5714285714285713E-3"/>
    <n v="31.25"/>
    <s v="games"/>
    <s v="mobile games"/>
  </r>
  <r>
    <n v="1139"/>
    <s v="Soulwalker"/>
    <s v="Take control of the Void and bend it to your will as you perfect your strategy and amass your deck. The light gathers, your power grows"/>
    <n v="8000"/>
    <n v="5"/>
    <s v="failed"/>
    <s v="US"/>
    <s v="USD"/>
    <n v="1420100426"/>
    <n v="1417508426"/>
    <b v="0"/>
    <n v="1"/>
    <b v="0"/>
    <s v="games/mobile games"/>
    <n v="6.2500000000000001E-4"/>
    <n v="5"/>
    <s v="games"/>
    <s v="mobile games"/>
  </r>
  <r>
    <n v="1140"/>
    <s v="Medieval Empire by Bear Games"/>
    <s v="We are creating the next epic Massive Multiplayer Online-Real Time Strategy game and we want you to be a part of it!"/>
    <n v="5000"/>
    <n v="0"/>
    <s v="failed"/>
    <s v="GB"/>
    <s v="GBP"/>
    <n v="1438859121"/>
    <n v="1436267121"/>
    <b v="0"/>
    <n v="0"/>
    <b v="0"/>
    <s v="games/mobile games"/>
    <n v="0"/>
    <e v="#DIV/0!"/>
    <s v="games"/>
    <s v="mobile games"/>
  </r>
  <r>
    <n v="1141"/>
    <s v="Arena Z - Zombie Survival"/>
    <s v="I think this will be a great game!"/>
    <n v="500"/>
    <n v="0"/>
    <s v="failed"/>
    <s v="DE"/>
    <s v="EUR"/>
    <n v="1436460450"/>
    <n v="1433868450"/>
    <b v="0"/>
    <n v="0"/>
    <b v="0"/>
    <s v="games/mobile games"/>
    <n v="0"/>
    <e v="#DIV/0!"/>
    <s v="games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  <s v="USD"/>
    <n v="1424131727"/>
    <n v="1421539727"/>
    <b v="0"/>
    <n v="0"/>
    <b v="0"/>
    <s v="games/mobile games"/>
    <n v="0"/>
    <e v="#DIV/0!"/>
    <s v="games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  <s v="USD"/>
    <n v="1450327126"/>
    <n v="1447735126"/>
    <b v="0"/>
    <n v="8"/>
    <b v="0"/>
    <s v="games/mobile games"/>
    <n v="4.1333333333333335E-3"/>
    <n v="23.25"/>
    <s v="games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  <s v="USD"/>
    <n v="1430281320"/>
    <n v="1427689320"/>
    <b v="0"/>
    <n v="0"/>
    <b v="0"/>
    <s v="food/food trucks"/>
    <n v="0"/>
    <e v="#DIV/0!"/>
    <s v="food"/>
    <s v="food trucks"/>
  </r>
  <r>
    <n v="1145"/>
    <s v="A FORK IN THE ROAD food truck"/>
    <s v="Emphasizing locally and responsibly raised ingredients, serving delicious food! I need your help."/>
    <n v="80000"/>
    <n v="100"/>
    <s v="failed"/>
    <s v="US"/>
    <s v="USD"/>
    <n v="1412272592"/>
    <n v="1407088592"/>
    <b v="0"/>
    <n v="1"/>
    <b v="0"/>
    <s v="food/food trucks"/>
    <n v="1.25E-3"/>
    <n v="100"/>
    <s v="food"/>
    <s v="food trucks"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  <s v="USD"/>
    <n v="1399071173"/>
    <n v="1395787973"/>
    <b v="0"/>
    <n v="12"/>
    <b v="0"/>
    <s v="food/food trucks"/>
    <n v="8.8333333333333333E-2"/>
    <n v="44.166666666666664"/>
    <s v="food"/>
    <s v="food trucks"/>
  </r>
  <r>
    <n v="1147"/>
    <s v="baked pugtato"/>
    <s v="amazing gourmet baked potato truck with variable options for everyone, its always been my dream, help me make it come true :)."/>
    <n v="25000"/>
    <n v="0"/>
    <s v="failed"/>
    <s v="CA"/>
    <s v="CAD"/>
    <n v="1413760783"/>
    <n v="1408576783"/>
    <b v="0"/>
    <n v="0"/>
    <b v="0"/>
    <s v="food/food trucks"/>
    <n v="0"/>
    <e v="#DIV/0!"/>
    <s v="food"/>
    <s v="food trucks"/>
  </r>
  <r>
    <n v="1148"/>
    <s v="Warren's / Adilyn's Rollin' Bistro"/>
    <s v="New local (Louisville, KY.) food truck with a refreshing spin on rolling kitchens."/>
    <n v="15000"/>
    <n v="73"/>
    <s v="failed"/>
    <s v="US"/>
    <s v="USD"/>
    <n v="1480568781"/>
    <n v="1477973181"/>
    <b v="0"/>
    <n v="3"/>
    <b v="0"/>
    <s v="food/food trucks"/>
    <n v="4.8666666666666667E-3"/>
    <n v="24.333333333333332"/>
    <s v="food"/>
    <s v="food trucks"/>
  </r>
  <r>
    <n v="1149"/>
    <s v="The Floridian Food Truck"/>
    <s v="Bringing culturally diverse Floridian cuisine to the people!"/>
    <n v="50000"/>
    <n v="75"/>
    <s v="failed"/>
    <s v="US"/>
    <s v="USD"/>
    <n v="1466096566"/>
    <n v="1463504566"/>
    <b v="0"/>
    <n v="2"/>
    <b v="0"/>
    <s v="food/food trucks"/>
    <n v="1.5E-3"/>
    <n v="37.5"/>
    <s v="food"/>
    <s v="food trucks"/>
  </r>
  <r>
    <n v="1150"/>
    <s v="Chef Po's Food Truck"/>
    <s v="Bringing delicious authentic and fusion Taiwanese Food to the West Coast."/>
    <n v="2500"/>
    <n v="252"/>
    <s v="failed"/>
    <s v="US"/>
    <s v="USD"/>
    <n v="1452293675"/>
    <n v="1447109675"/>
    <b v="0"/>
    <n v="6"/>
    <b v="0"/>
    <s v="food/food trucks"/>
    <n v="0.1008"/>
    <n v="42"/>
    <s v="food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  <s v="USD"/>
    <n v="1441592863"/>
    <n v="1439000863"/>
    <b v="0"/>
    <n v="0"/>
    <b v="0"/>
    <s v="food/food trucks"/>
    <n v="0"/>
    <e v="#DIV/0!"/>
    <s v="food"/>
    <s v="food trucks"/>
  </r>
  <r>
    <n v="1152"/>
    <s v="Peruvian King Food Truck"/>
    <s v="Peruvian food truck with an LA twist."/>
    <n v="16000"/>
    <n v="911"/>
    <s v="failed"/>
    <s v="US"/>
    <s v="USD"/>
    <n v="1431709312"/>
    <n v="1429117312"/>
    <b v="0"/>
    <n v="15"/>
    <b v="0"/>
    <s v="food/food trucks"/>
    <n v="5.6937500000000002E-2"/>
    <n v="60.733333333333334"/>
    <s v="food"/>
    <s v="food trucks"/>
  </r>
  <r>
    <n v="1153"/>
    <s v="The Cold Spot Mobile Trailer"/>
    <s v="A mobile concession trailer for snow cones, ice cream, smoothies and more"/>
    <n v="8000"/>
    <n v="50"/>
    <s v="failed"/>
    <s v="US"/>
    <s v="USD"/>
    <n v="1434647305"/>
    <n v="1432055305"/>
    <b v="0"/>
    <n v="1"/>
    <b v="0"/>
    <s v="food/food trucks"/>
    <n v="6.2500000000000003E-3"/>
    <n v="50"/>
    <s v="food"/>
    <s v="food trucks"/>
  </r>
  <r>
    <n v="1154"/>
    <s v="Food Truck Funding"/>
    <s v="We're about to launch our first ever food truck to share our amazing food and we need your help! Be a part of our truck!"/>
    <n v="5000"/>
    <n v="325"/>
    <s v="failed"/>
    <s v="US"/>
    <s v="USD"/>
    <n v="1441507006"/>
    <n v="1438915006"/>
    <b v="0"/>
    <n v="3"/>
    <b v="0"/>
    <s v="food/food trucks"/>
    <n v="6.5000000000000002E-2"/>
    <n v="108.33333333333333"/>
    <s v="food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  <s v="USD"/>
    <n v="1408040408"/>
    <n v="1405448408"/>
    <b v="0"/>
    <n v="8"/>
    <b v="0"/>
    <s v="food/food trucks"/>
    <n v="7.5199999999999998E-3"/>
    <n v="23.5"/>
    <s v="food"/>
    <s v="food trucks"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  <s v="USD"/>
    <n v="1424742162"/>
    <n v="1422150162"/>
    <b v="0"/>
    <n v="0"/>
    <b v="0"/>
    <s v="food/food trucks"/>
    <n v="0"/>
    <e v="#DIV/0!"/>
    <s v="food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  <s v="USD"/>
    <n v="1417795480"/>
    <n v="1412607880"/>
    <b v="0"/>
    <n v="3"/>
    <b v="0"/>
    <s v="food/food trucks"/>
    <n v="1.5100000000000001E-2"/>
    <n v="50.333333333333336"/>
    <s v="food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  <s v="USD"/>
    <n v="1418091128"/>
    <n v="1415499128"/>
    <b v="0"/>
    <n v="3"/>
    <b v="0"/>
    <s v="food/food trucks"/>
    <n v="4.6666666666666671E-3"/>
    <n v="11.666666666666666"/>
    <s v="food"/>
    <s v="food trucks"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  <s v="USD"/>
    <n v="1435679100"/>
    <n v="1433006765"/>
    <b v="0"/>
    <n v="0"/>
    <b v="0"/>
    <s v="food/food trucks"/>
    <n v="0"/>
    <e v="#DIV/0!"/>
    <s v="food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  <s v="USD"/>
    <n v="1427510586"/>
    <n v="1424922186"/>
    <b v="0"/>
    <n v="19"/>
    <b v="0"/>
    <s v="food/food trucks"/>
    <n v="3.85E-2"/>
    <n v="60.789473684210527"/>
    <s v="food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  <s v="USD"/>
    <n v="1432047989"/>
    <n v="1430233589"/>
    <b v="0"/>
    <n v="0"/>
    <b v="0"/>
    <s v="food/food trucks"/>
    <n v="0"/>
    <e v="#DIV/0!"/>
    <s v="food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  <s v="USD"/>
    <n v="1411662264"/>
    <n v="1408983864"/>
    <b v="0"/>
    <n v="2"/>
    <b v="0"/>
    <s v="food/food trucks"/>
    <n v="5.8333333333333338E-4"/>
    <n v="17.5"/>
    <s v="food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  <s v="USD"/>
    <n v="1407604920"/>
    <n v="1405012920"/>
    <b v="0"/>
    <n v="0"/>
    <b v="0"/>
    <s v="food/food trucks"/>
    <n v="0"/>
    <e v="#DIV/0!"/>
    <s v="food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  <s v="USD"/>
    <n v="1466270582"/>
    <n v="1463678582"/>
    <b v="0"/>
    <n v="0"/>
    <b v="0"/>
    <s v="food/food trucks"/>
    <n v="0"/>
    <e v="#DIV/0!"/>
    <s v="food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  <s v="USD"/>
    <n v="1404623330"/>
    <n v="1401685730"/>
    <b v="0"/>
    <n v="25"/>
    <b v="0"/>
    <s v="food/food trucks"/>
    <n v="0.20705000000000001"/>
    <n v="82.82"/>
    <s v="food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  <s v="USD"/>
    <n v="1435291200"/>
    <n v="1432640342"/>
    <b v="0"/>
    <n v="8"/>
    <b v="0"/>
    <s v="food/food trucks"/>
    <n v="0.19139999999999999"/>
    <n v="358.875"/>
    <s v="food"/>
    <s v="food trucks"/>
  </r>
  <r>
    <n v="1167"/>
    <s v="Empanada Express Food Truck"/>
    <s v="A mobile food truck serving up a Latino-inspired fusion cuisine using fresh, local, &amp; organic ingredients!"/>
    <n v="60000"/>
    <n v="979"/>
    <s v="failed"/>
    <s v="US"/>
    <s v="USD"/>
    <n v="1410543495"/>
    <n v="1407865095"/>
    <b v="0"/>
    <n v="16"/>
    <b v="0"/>
    <s v="food/food trucks"/>
    <n v="1.6316666666666667E-2"/>
    <n v="61.1875"/>
    <s v="food"/>
    <s v="food trucks"/>
  </r>
  <r>
    <n v="1168"/>
    <s v="SiMpLy FreSH fOoD TrUck"/>
    <s v="Simply fresh farm to table on wheels working close with local farms to ensure the highest of quality of product ."/>
    <n v="18000"/>
    <n v="1020"/>
    <s v="failed"/>
    <s v="US"/>
    <s v="USD"/>
    <n v="1474507065"/>
    <n v="1471915065"/>
    <b v="0"/>
    <n v="3"/>
    <b v="0"/>
    <s v="food/food trucks"/>
    <n v="5.6666666666666664E-2"/>
    <n v="340"/>
    <s v="food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  <s v="USD"/>
    <n v="1424593763"/>
    <n v="1422001763"/>
    <b v="0"/>
    <n v="3"/>
    <b v="0"/>
    <s v="food/food trucks"/>
    <n v="1.6999999999999999E-3"/>
    <n v="5.666666666666667"/>
    <s v="food"/>
    <s v="food trucks"/>
  </r>
  <r>
    <n v="1170"/>
    <s v="Its A Rib Thing"/>
    <s v="They are sweet, sticky and incredibly addictive. People are left with a huge smile and a full stomach but still ask for more!!!"/>
    <n v="25000"/>
    <n v="100"/>
    <s v="failed"/>
    <s v="GB"/>
    <s v="GBP"/>
    <n v="1433021171"/>
    <n v="1430429171"/>
    <b v="0"/>
    <n v="2"/>
    <b v="0"/>
    <s v="food/food trucks"/>
    <n v="4.0000000000000001E-3"/>
    <n v="50"/>
    <s v="food"/>
    <s v="food trucks"/>
  </r>
  <r>
    <n v="1171"/>
    <s v="The Mean Green Purple Machine"/>
    <s v="Tulsa's first true biodiesel, alternative energy powered food truck! Oh yeah, and delicious food!"/>
    <n v="25000"/>
    <n v="25"/>
    <s v="failed"/>
    <s v="US"/>
    <s v="USD"/>
    <n v="1415909927"/>
    <n v="1414351127"/>
    <b v="0"/>
    <n v="1"/>
    <b v="0"/>
    <s v="food/food trucks"/>
    <n v="1E-3"/>
    <n v="25"/>
    <s v="food"/>
    <s v="food trucks"/>
  </r>
  <r>
    <n v="1172"/>
    <s v="let your dayz take you to the dogs."/>
    <s v="Bringing YOUR favorite dog recipes to the streets."/>
    <n v="9000"/>
    <n v="0"/>
    <s v="failed"/>
    <s v="US"/>
    <s v="USD"/>
    <n v="1408551752"/>
    <n v="1405959752"/>
    <b v="0"/>
    <n v="0"/>
    <b v="0"/>
    <s v="food/food trucks"/>
    <n v="0"/>
    <e v="#DIV/0!"/>
    <s v="food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  <s v="USD"/>
    <n v="1438576057"/>
    <n v="1435552057"/>
    <b v="0"/>
    <n v="1"/>
    <b v="0"/>
    <s v="food/food trucks"/>
    <n v="2.4000000000000001E-4"/>
    <n v="30"/>
    <s v="food"/>
    <s v="food trucks"/>
  </r>
  <r>
    <n v="1174"/>
    <s v="Give The Black Burro a Stable Stable"/>
    <s v="Help me purchase a parking space to be the Burro's permanant home, I need your help to raise $15,000!"/>
    <n v="15000"/>
    <n v="886"/>
    <s v="failed"/>
    <s v="US"/>
    <s v="USD"/>
    <n v="1462738327"/>
    <n v="1460146327"/>
    <b v="0"/>
    <n v="19"/>
    <b v="0"/>
    <s v="food/food trucks"/>
    <n v="5.906666666666667E-2"/>
    <n v="46.631578947368418"/>
    <s v="food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  <s v="USD"/>
    <n v="1436981339"/>
    <n v="1434389339"/>
    <b v="0"/>
    <n v="9"/>
    <b v="0"/>
    <s v="food/food trucks"/>
    <n v="2.9250000000000002E-2"/>
    <n v="65"/>
    <s v="food"/>
    <s v="food trucks"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  <s v="AUD"/>
    <n v="1488805200"/>
    <n v="1484094498"/>
    <b v="0"/>
    <n v="1"/>
    <b v="0"/>
    <s v="food/food trucks"/>
    <n v="5.7142857142857142E-5"/>
    <n v="10"/>
    <s v="food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  <s v="GBP"/>
    <n v="1413388296"/>
    <n v="1410796296"/>
    <b v="0"/>
    <n v="0"/>
    <b v="0"/>
    <s v="food/food trucks"/>
    <n v="0"/>
    <e v="#DIV/0!"/>
    <s v="food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  <s v="USD"/>
    <n v="1408225452"/>
    <n v="1405633452"/>
    <b v="0"/>
    <n v="1"/>
    <b v="0"/>
    <s v="food/food trucks"/>
    <n v="6.666666666666667E-5"/>
    <n v="5"/>
    <s v="food"/>
    <s v="food trucks"/>
  </r>
  <r>
    <n v="1179"/>
    <s v="El Camion Roja"/>
    <s v="Mexican Style Food Truck, run by a Red Seal Chef, in a town with NO MEXICAN FOOD! That is a culinary emergency situation!"/>
    <n v="60000"/>
    <n v="3200"/>
    <s v="failed"/>
    <s v="CA"/>
    <s v="CAD"/>
    <n v="1446052627"/>
    <n v="1443460627"/>
    <b v="0"/>
    <n v="5"/>
    <b v="0"/>
    <s v="food/food trucks"/>
    <n v="5.3333333333333337E-2"/>
    <n v="640"/>
    <s v="food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  <s v="USD"/>
    <n v="1403983314"/>
    <n v="1400786514"/>
    <b v="0"/>
    <n v="85"/>
    <b v="0"/>
    <s v="food/food trucks"/>
    <n v="0.11749999999999999"/>
    <n v="69.117647058823536"/>
    <s v="food"/>
    <s v="food trucks"/>
  </r>
  <r>
    <n v="1181"/>
    <s v="Gringo Loco Tacos Food Truck"/>
    <s v="Bringing the best tacos to the streets of Chicago!"/>
    <n v="50000"/>
    <n v="4"/>
    <s v="failed"/>
    <s v="US"/>
    <s v="USD"/>
    <n v="1425197321"/>
    <n v="1422605321"/>
    <b v="0"/>
    <n v="3"/>
    <b v="0"/>
    <s v="food/food trucks"/>
    <n v="8.0000000000000007E-5"/>
    <n v="1.3333333333333333"/>
    <s v="food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  <s v="USD"/>
    <n v="1484239320"/>
    <n v="1482609088"/>
    <b v="0"/>
    <n v="4"/>
    <b v="0"/>
    <s v="food/food trucks"/>
    <n v="4.2000000000000003E-2"/>
    <n v="10.5"/>
    <s v="food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  <s v="USD"/>
    <n v="1478059140"/>
    <n v="1476391223"/>
    <b v="0"/>
    <n v="3"/>
    <b v="0"/>
    <s v="food/food trucks"/>
    <n v="0.04"/>
    <n v="33.333333333333336"/>
    <s v="food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  <s v="GBP"/>
    <n v="1486391011"/>
    <n v="1483712611"/>
    <b v="0"/>
    <n v="375"/>
    <b v="1"/>
    <s v="photography/photobooks"/>
    <n v="1.0493636363636363"/>
    <n v="61.562666666666665"/>
    <s v="photography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  <s v="USD"/>
    <n v="1433736000"/>
    <n v="1430945149"/>
    <b v="0"/>
    <n v="111"/>
    <b v="1"/>
    <s v="photography/photobooks"/>
    <n v="1.0544"/>
    <n v="118.73873873873873"/>
    <s v="photography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  <s v="GBP"/>
    <n v="1433198520"/>
    <n v="1430340195"/>
    <b v="0"/>
    <n v="123"/>
    <b v="1"/>
    <s v="photography/photobooks"/>
    <n v="1.0673333333333332"/>
    <n v="65.081300813008127"/>
    <s v="photography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  <s v="USD"/>
    <n v="1431885600"/>
    <n v="1429133323"/>
    <b v="0"/>
    <n v="70"/>
    <b v="1"/>
    <s v="photography/photobooks"/>
    <n v="1.0412571428571429"/>
    <n v="130.15714285714284"/>
    <s v="photography"/>
    <s v="photobooks"/>
  </r>
  <r>
    <n v="1188"/>
    <s v="Because Dance."/>
    <s v="A photobook of young dancers and their inspiring stories, photographed in beautiful and unique locations."/>
    <n v="2000"/>
    <n v="3211"/>
    <s v="successful"/>
    <s v="CA"/>
    <s v="CAD"/>
    <n v="1482943740"/>
    <n v="1481129340"/>
    <b v="0"/>
    <n v="85"/>
    <b v="1"/>
    <s v="photography/photobooks"/>
    <n v="1.6054999999999999"/>
    <n v="37.776470588235291"/>
    <s v="photography"/>
    <s v="photobooks"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  <s v="USD"/>
    <n v="1467242995"/>
    <n v="1465428595"/>
    <b v="0"/>
    <n v="86"/>
    <b v="1"/>
    <s v="photography/photobooks"/>
    <n v="1.0777777777777777"/>
    <n v="112.79069767441861"/>
    <s v="photography"/>
    <s v="photobooks"/>
  </r>
  <r>
    <n v="1190"/>
    <s v="The Reality Of Chronic Illness - The Book"/>
    <s v="A pairing of self portraiture and writing to shed light on the reality of life with chronic illness."/>
    <n v="500"/>
    <n v="675"/>
    <s v="successful"/>
    <s v="US"/>
    <s v="USD"/>
    <n v="1409500725"/>
    <n v="1406908725"/>
    <b v="0"/>
    <n v="13"/>
    <b v="1"/>
    <s v="photography/photobooks"/>
    <n v="1.35"/>
    <n v="51.92307692307692"/>
    <s v="photography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  <s v="USD"/>
    <n v="1458480560"/>
    <n v="1455892160"/>
    <b v="0"/>
    <n v="33"/>
    <b v="1"/>
    <s v="photography/photobooks"/>
    <n v="1.0907407407407408"/>
    <n v="89.242424242424249"/>
    <s v="photography"/>
    <s v="photobooks"/>
  </r>
  <r>
    <n v="1192"/>
    <s v="Other Worlds - A Make 100 Project"/>
    <s v="A macro landscape photography art book &amp; limited edition prints. A Make 100 project."/>
    <n v="100"/>
    <n v="290"/>
    <s v="successful"/>
    <s v="GB"/>
    <s v="GBP"/>
    <n v="1486814978"/>
    <n v="1484222978"/>
    <b v="0"/>
    <n v="15"/>
    <b v="1"/>
    <s v="photography/photobooks"/>
    <n v="2.9"/>
    <n v="19.333333333333332"/>
    <s v="photography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  <s v="USD"/>
    <n v="1460223453"/>
    <n v="1455043053"/>
    <b v="0"/>
    <n v="273"/>
    <b v="1"/>
    <s v="photography/photobooks"/>
    <n v="1.0395714285714286"/>
    <n v="79.967032967032964"/>
    <s v="photography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  <s v="EUR"/>
    <n v="1428493379"/>
    <n v="1425901379"/>
    <b v="0"/>
    <n v="714"/>
    <b v="1"/>
    <s v="photography/photobooks"/>
    <n v="3.2223999999999999"/>
    <n v="56.414565826330531"/>
    <s v="photography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  <s v="EUR"/>
    <n v="1450602000"/>
    <n v="1445415653"/>
    <b v="0"/>
    <n v="170"/>
    <b v="1"/>
    <s v="photography/photobooks"/>
    <n v="1.35"/>
    <n v="79.411764705882348"/>
    <s v="photography"/>
    <s v="photobooks"/>
  </r>
  <r>
    <n v="1196"/>
    <s v="NAKED IBIZA - A Large Scale Photography Book by Dylan Rosser"/>
    <s v="A book of male nudes photographed on location in Ibiza over the last 4 years."/>
    <n v="14500"/>
    <n v="39137"/>
    <s v="successful"/>
    <s v="GB"/>
    <s v="GBP"/>
    <n v="1450467539"/>
    <n v="1447875539"/>
    <b v="0"/>
    <n v="512"/>
    <b v="1"/>
    <s v="photography/photobooks"/>
    <n v="2.6991034482758622"/>
    <n v="76.439453125"/>
    <s v="photography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  <s v="USD"/>
    <n v="1465797540"/>
    <n v="1463155034"/>
    <b v="0"/>
    <n v="314"/>
    <b v="1"/>
    <s v="photography/photobooks"/>
    <n v="2.5329333333333333"/>
    <n v="121"/>
    <s v="photography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  <s v="USD"/>
    <n v="1451530800"/>
    <n v="1448463086"/>
    <b v="0"/>
    <n v="167"/>
    <b v="1"/>
    <s v="photography/photobooks"/>
    <n v="2.6059999999999999"/>
    <n v="54.616766467065865"/>
    <s v="photography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  <s v="GBP"/>
    <n v="1436380200"/>
    <n v="1433615400"/>
    <b v="0"/>
    <n v="9"/>
    <b v="1"/>
    <s v="photography/photobooks"/>
    <n v="1.0131677953348381"/>
    <n v="299.22222222222223"/>
    <s v="photography"/>
    <s v="photobooks"/>
  </r>
  <r>
    <n v="1200"/>
    <s v="Modern Nomads"/>
    <s v="Modern Nomads Journal is an 88 page magazine style publication containing photo stories about Somalis in the Horn of Africa."/>
    <n v="4800"/>
    <n v="6029"/>
    <s v="successful"/>
    <s v="US"/>
    <s v="USD"/>
    <n v="1429183656"/>
    <n v="1427369256"/>
    <b v="0"/>
    <n v="103"/>
    <b v="1"/>
    <s v="photography/photobooks"/>
    <n v="1.2560416666666667"/>
    <n v="58.533980582524272"/>
    <s v="photography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  <s v="GBP"/>
    <n v="1468593246"/>
    <n v="1466001246"/>
    <b v="0"/>
    <n v="111"/>
    <b v="1"/>
    <s v="photography/photobooks"/>
    <n v="1.0243783333333334"/>
    <n v="55.371801801801809"/>
    <s v="photography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  <s v="AUD"/>
    <n v="1435388154"/>
    <n v="1432796154"/>
    <b v="0"/>
    <n v="271"/>
    <b v="1"/>
    <s v="photography/photobooks"/>
    <n v="1.99244"/>
    <n v="183.80442804428046"/>
    <s v="photography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  <s v="USD"/>
    <n v="1433083527"/>
    <n v="1430491527"/>
    <b v="0"/>
    <n v="101"/>
    <b v="1"/>
    <s v="photography/photobooks"/>
    <n v="1.0245398773006136"/>
    <n v="165.34653465346534"/>
    <s v="photography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  <s v="USD"/>
    <n v="1449205200"/>
    <n v="1445363833"/>
    <b v="0"/>
    <n v="57"/>
    <b v="1"/>
    <s v="photography/photobooks"/>
    <n v="1.0294615384615384"/>
    <n v="234.78947368421052"/>
    <s v="photography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  <s v="EUR"/>
    <n v="1434197351"/>
    <n v="1431605351"/>
    <b v="0"/>
    <n v="62"/>
    <b v="1"/>
    <s v="photography/photobooks"/>
    <n v="1.0086153846153847"/>
    <n v="211.48387096774192"/>
    <s v="photography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  <s v="EUR"/>
    <n v="1489238940"/>
    <n v="1486406253"/>
    <b v="0"/>
    <n v="32"/>
    <b v="1"/>
    <s v="photography/photobooks"/>
    <n v="1.1499999999999999"/>
    <n v="32.34375"/>
    <s v="photography"/>
    <s v="photobooks"/>
  </r>
  <r>
    <n v="1207"/>
    <s v="ITALIANA"/>
    <s v="A humanistic photo book about ancestral &amp; post-modern Italy."/>
    <n v="16700"/>
    <n v="17396"/>
    <s v="successful"/>
    <s v="IT"/>
    <s v="EUR"/>
    <n v="1459418400"/>
    <n v="1456827573"/>
    <b v="0"/>
    <n v="141"/>
    <b v="1"/>
    <s v="photography/photobooks"/>
    <n v="1.0416766467065868"/>
    <n v="123.37588652482269"/>
    <s v="photography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  <s v="USD"/>
    <n v="1458835264"/>
    <n v="1456246864"/>
    <b v="0"/>
    <n v="75"/>
    <b v="1"/>
    <s v="photography/photobooks"/>
    <n v="1.5529999999999999"/>
    <n v="207.06666666666666"/>
    <s v="photography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  <s v="USD"/>
    <n v="1488053905"/>
    <n v="1485461905"/>
    <b v="0"/>
    <n v="46"/>
    <b v="1"/>
    <s v="photography/photobooks"/>
    <n v="1.06"/>
    <n v="138.2608695652174"/>
    <s v="photography"/>
    <s v="photobooks"/>
  </r>
  <r>
    <n v="1210"/>
    <s v="Det Andra GÃ¶teborg"/>
    <s v="En fotobok om livet i det enda andra GÃ¶teborg i vÃ¤rlden"/>
    <n v="20000"/>
    <n v="50863"/>
    <s v="successful"/>
    <s v="SE"/>
    <s v="SEK"/>
    <n v="1433106000"/>
    <n v="1431124572"/>
    <b v="0"/>
    <n v="103"/>
    <b v="1"/>
    <s v="photography/photobooks"/>
    <n v="2.5431499999999998"/>
    <n v="493.81553398058253"/>
    <s v="photography"/>
    <s v="photobooks"/>
  </r>
  <r>
    <n v="1211"/>
    <s v="500 Views of Japan"/>
    <s v="From 2010 to 2015, I took over 15 000 photos in Japan. Here's 500 of them. Landscape, city view, people and so much more!"/>
    <n v="1000"/>
    <n v="1011"/>
    <s v="successful"/>
    <s v="CA"/>
    <s v="CAD"/>
    <n v="1465505261"/>
    <n v="1464209261"/>
    <b v="0"/>
    <n v="6"/>
    <b v="1"/>
    <s v="photography/photobooks"/>
    <n v="1.0109999999999999"/>
    <n v="168.5"/>
    <s v="photography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  <s v="USD"/>
    <n v="1448586000"/>
    <n v="1447195695"/>
    <b v="0"/>
    <n v="83"/>
    <b v="1"/>
    <s v="photography/photobooks"/>
    <n v="1.2904"/>
    <n v="38.867469879518069"/>
    <s v="photography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  <s v="GBP"/>
    <n v="1485886100"/>
    <n v="1482862100"/>
    <b v="0"/>
    <n v="108"/>
    <b v="1"/>
    <s v="photography/photobooks"/>
    <n v="1.0223076923076924"/>
    <n v="61.527777777777779"/>
    <s v="photography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  <s v="USD"/>
    <n v="1433880605"/>
    <n v="1428696605"/>
    <b v="0"/>
    <n v="25"/>
    <b v="1"/>
    <s v="photography/photobooks"/>
    <n v="1.3180000000000001"/>
    <n v="105.44"/>
    <s v="photography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  <s v="USD"/>
    <n v="1401487756"/>
    <n v="1398895756"/>
    <b v="0"/>
    <n v="549"/>
    <b v="1"/>
    <s v="photography/photobooks"/>
    <n v="7.8608020000000005"/>
    <n v="71.592003642987251"/>
    <s v="photography"/>
    <s v="photobooks"/>
  </r>
  <r>
    <n v="1216"/>
    <s v="In Training: a book of Bonsai photographs"/>
    <s v="A fine art photography book taking a new look at the art of bonsai."/>
    <n v="14000"/>
    <n v="20398"/>
    <s v="successful"/>
    <s v="US"/>
    <s v="USD"/>
    <n v="1443826980"/>
    <n v="1441032457"/>
    <b v="0"/>
    <n v="222"/>
    <b v="1"/>
    <s v="photography/photobooks"/>
    <n v="1.4570000000000001"/>
    <n v="91.882882882882882"/>
    <s v="photography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  <s v="USD"/>
    <n v="1468524340"/>
    <n v="1465932340"/>
    <b v="0"/>
    <n v="183"/>
    <b v="1"/>
    <s v="photography/photobooks"/>
    <n v="1.026"/>
    <n v="148.57377049180329"/>
    <s v="photography"/>
    <s v="photobooks"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  <s v="USD"/>
    <n v="1446346800"/>
    <n v="1443714800"/>
    <b v="0"/>
    <n v="89"/>
    <b v="1"/>
    <s v="photography/photobooks"/>
    <n v="1.7227777777777777"/>
    <n v="174.2134831460674"/>
    <s v="photography"/>
    <s v="photobooks"/>
  </r>
  <r>
    <n v="1219"/>
    <s v="The Box"/>
    <s v="The Box is a fine art book of Ron Amato's innovative and seductive photography project."/>
    <n v="16350"/>
    <n v="26024"/>
    <s v="successful"/>
    <s v="US"/>
    <s v="USD"/>
    <n v="1476961513"/>
    <n v="1474369513"/>
    <b v="0"/>
    <n v="253"/>
    <b v="1"/>
    <s v="photography/photobooks"/>
    <n v="1.5916819571865444"/>
    <n v="102.86166007905139"/>
    <s v="photography"/>
    <s v="photobooks"/>
  </r>
  <r>
    <n v="1220"/>
    <s v="All The People"/>
    <s v="A beautiful photo art book of portraits and conversations with people that may expand your idea of gender."/>
    <n v="15000"/>
    <n v="15565"/>
    <s v="successful"/>
    <s v="DE"/>
    <s v="EUR"/>
    <n v="1440515112"/>
    <n v="1437923112"/>
    <b v="0"/>
    <n v="140"/>
    <b v="1"/>
    <s v="photography/photobooks"/>
    <n v="1.0376666666666667"/>
    <n v="111.17857142857143"/>
    <s v="photography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  <s v="GBP"/>
    <n v="1480809600"/>
    <n v="1478431488"/>
    <b v="0"/>
    <n v="103"/>
    <b v="1"/>
    <s v="photography/photobooks"/>
    <n v="1.1140954545454547"/>
    <n v="23.796213592233013"/>
    <s v="photography"/>
    <s v="photobooks"/>
  </r>
  <r>
    <n v="1222"/>
    <s v="Project Pilgrim"/>
    <s v="Project Pilgrim is my effort to work towards normalizing mental health."/>
    <n v="4000"/>
    <n v="11215"/>
    <s v="successful"/>
    <s v="CA"/>
    <s v="CAD"/>
    <n v="1459483200"/>
    <n v="1456852647"/>
    <b v="0"/>
    <n v="138"/>
    <b v="1"/>
    <s v="photography/photobooks"/>
    <n v="2.80375"/>
    <n v="81.268115942028984"/>
    <s v="photography"/>
    <s v="photobooks"/>
  </r>
  <r>
    <n v="1223"/>
    <s v="YOSEMITE PEOPLE"/>
    <s v="A photography book focusing on the people rather than the nature at Yosemite National Park."/>
    <n v="19800"/>
    <n v="22197"/>
    <s v="successful"/>
    <s v="US"/>
    <s v="USD"/>
    <n v="1478754909"/>
    <n v="1476159309"/>
    <b v="0"/>
    <n v="191"/>
    <b v="1"/>
    <s v="photography/photobooks"/>
    <n v="1.1210606060606061"/>
    <n v="116.21465968586388"/>
    <s v="photography"/>
    <s v="photobooks"/>
  </r>
  <r>
    <n v="1224"/>
    <s v="&quot;I Dreamed Last Night&quot; Album (Canceled)"/>
    <s v="Modern Celtic influenced CD.  Help me finish what I started before the stroke."/>
    <n v="15000"/>
    <n v="1060"/>
    <s v="canceled"/>
    <s v="US"/>
    <s v="USD"/>
    <n v="1402060302"/>
    <n v="1396876302"/>
    <b v="0"/>
    <n v="18"/>
    <b v="0"/>
    <s v="music/world music"/>
    <n v="7.0666666666666669E-2"/>
    <n v="58.888888888888886"/>
    <s v="music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  <s v="USD"/>
    <n v="1382478278"/>
    <n v="1377294278"/>
    <b v="0"/>
    <n v="3"/>
    <b v="0"/>
    <s v="music/world music"/>
    <n v="4.3999999999999997E-2"/>
    <n v="44"/>
    <s v="music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  <s v="USD"/>
    <n v="1398042000"/>
    <n v="1395089981"/>
    <b v="0"/>
    <n v="40"/>
    <b v="0"/>
    <s v="music/world music"/>
    <n v="3.8739999999999997E-2"/>
    <n v="48.424999999999997"/>
    <s v="music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  <s v="USD"/>
    <n v="1407394800"/>
    <n v="1404770616"/>
    <b v="0"/>
    <n v="0"/>
    <b v="0"/>
    <s v="music/world music"/>
    <n v="0"/>
    <e v="#DIV/0!"/>
    <s v="music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  <s v="USD"/>
    <n v="1317231008"/>
    <n v="1312047008"/>
    <b v="0"/>
    <n v="24"/>
    <b v="0"/>
    <s v="music/world music"/>
    <n v="0.29299999999999998"/>
    <n v="61.041666666666664"/>
    <s v="music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  <s v="USD"/>
    <n v="1334592000"/>
    <n v="1331982127"/>
    <b v="0"/>
    <n v="1"/>
    <b v="0"/>
    <s v="music/world music"/>
    <n v="9.0909090909090905E-3"/>
    <n v="25"/>
    <s v="music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  <s v="USD"/>
    <n v="1298589630"/>
    <n v="1295997630"/>
    <b v="0"/>
    <n v="0"/>
    <b v="0"/>
    <s v="music/world music"/>
    <n v="0"/>
    <e v="#DIV/0!"/>
    <s v="music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  <s v="USD"/>
    <n v="1440723600"/>
    <n v="1436394968"/>
    <b v="0"/>
    <n v="0"/>
    <b v="0"/>
    <s v="music/world music"/>
    <n v="0"/>
    <e v="#DIV/0!"/>
    <s v="music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  <s v="USD"/>
    <n v="1381090870"/>
    <n v="1377030070"/>
    <b v="0"/>
    <n v="1"/>
    <b v="0"/>
    <s v="music/world music"/>
    <n v="8.0000000000000002E-3"/>
    <n v="40"/>
    <s v="music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  <s v="USD"/>
    <n v="1329864374"/>
    <n v="1328049974"/>
    <b v="0"/>
    <n v="6"/>
    <b v="0"/>
    <s v="music/world music"/>
    <n v="0.11600000000000001"/>
    <n v="19.333333333333332"/>
    <s v="music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  <s v="GBP"/>
    <n v="1422903342"/>
    <n v="1420311342"/>
    <b v="0"/>
    <n v="0"/>
    <b v="0"/>
    <s v="music/world music"/>
    <n v="0"/>
    <e v="#DIV/0!"/>
    <s v="music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  <s v="USD"/>
    <n v="1387077299"/>
    <n v="1383621299"/>
    <b v="0"/>
    <n v="6"/>
    <b v="0"/>
    <s v="music/world music"/>
    <n v="2.787363950092912E-2"/>
    <n v="35"/>
    <s v="music"/>
    <s v="world music"/>
  </r>
  <r>
    <n v="1236"/>
    <s v="&quot;Volando&quot; CD Release (Canceled)"/>
    <s v="Raising money to give the musicians their due."/>
    <n v="2500"/>
    <n v="0"/>
    <s v="canceled"/>
    <s v="US"/>
    <s v="USD"/>
    <n v="1343491200"/>
    <n v="1342801164"/>
    <b v="0"/>
    <n v="0"/>
    <b v="0"/>
    <s v="music/world music"/>
    <n v="0"/>
    <e v="#DIV/0!"/>
    <s v="music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  <s v="USD"/>
    <n v="1345790865"/>
    <n v="1344062865"/>
    <b v="0"/>
    <n v="0"/>
    <b v="0"/>
    <s v="music/world music"/>
    <n v="0"/>
    <e v="#DIV/0!"/>
    <s v="music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  <s v="USD"/>
    <n v="1312641536"/>
    <n v="1310049536"/>
    <b v="0"/>
    <n v="3"/>
    <b v="0"/>
    <s v="music/world music"/>
    <n v="0.17799999999999999"/>
    <n v="59.333333333333336"/>
    <s v="music"/>
    <s v="world music"/>
  </r>
  <r>
    <n v="1239"/>
    <s v="Help Calmenco! finance new CD and Tour (Canceled)"/>
    <s v="Please consider helping us with our new CD and Riverdance Tour"/>
    <n v="2500"/>
    <n v="0"/>
    <s v="canceled"/>
    <s v="US"/>
    <s v="USD"/>
    <n v="1325804767"/>
    <n v="1323212767"/>
    <b v="0"/>
    <n v="0"/>
    <b v="0"/>
    <s v="music/world music"/>
    <n v="0"/>
    <e v="#DIV/0!"/>
    <s v="music"/>
    <s v="world music"/>
  </r>
  <r>
    <n v="1240"/>
    <s v="Message of Peace, Love &amp; Unity (Canceled)"/>
    <s v="Sharing positive vibes of Peace, Love &amp; Unity with the World through conscious Reggae Music!"/>
    <n v="8000"/>
    <n v="241"/>
    <s v="canceled"/>
    <s v="US"/>
    <s v="USD"/>
    <n v="1373665860"/>
    <n v="1368579457"/>
    <b v="0"/>
    <n v="8"/>
    <b v="0"/>
    <s v="music/world music"/>
    <n v="3.0124999999999999E-2"/>
    <n v="30.125"/>
    <s v="music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  <s v="USD"/>
    <n v="1414994340"/>
    <n v="1413057980"/>
    <b v="0"/>
    <n v="34"/>
    <b v="0"/>
    <s v="music/world music"/>
    <n v="0.50739999999999996"/>
    <n v="74.617647058823536"/>
    <s v="music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  <s v="USD"/>
    <n v="1315747080"/>
    <n v="1314417502"/>
    <b v="0"/>
    <n v="1"/>
    <b v="0"/>
    <s v="music/world music"/>
    <n v="5.4884742041712408E-3"/>
    <n v="5"/>
    <s v="music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  <s v="USD"/>
    <n v="1310158800"/>
    <n v="1304888771"/>
    <b v="0"/>
    <n v="38"/>
    <b v="0"/>
    <s v="music/world music"/>
    <n v="0.14091666666666666"/>
    <n v="44.5"/>
    <s v="music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  <s v="USD"/>
    <n v="1366664400"/>
    <n v="1363981723"/>
    <b v="1"/>
    <n v="45"/>
    <b v="1"/>
    <s v="music/rock"/>
    <n v="1.038"/>
    <n v="46.133333333333333"/>
    <s v="music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  <s v="USD"/>
    <n v="1402755834"/>
    <n v="1400163834"/>
    <b v="1"/>
    <n v="17"/>
    <b v="1"/>
    <s v="music/rock"/>
    <n v="1.2024999999999999"/>
    <n v="141.47058823529412"/>
    <s v="music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  <s v="USD"/>
    <n v="1323136949"/>
    <n v="1319245349"/>
    <b v="1"/>
    <n v="31"/>
    <b v="1"/>
    <s v="music/rock"/>
    <n v="1.17"/>
    <n v="75.483870967741936"/>
    <s v="music"/>
    <s v="rock"/>
  </r>
  <r>
    <n v="1247"/>
    <s v="BRAIN DEAD to record debut EP with SLAYER producer!"/>
    <s v="BRAIN DEAD is going to record their debut EP and they need your help, Bozos!"/>
    <n v="3500"/>
    <n v="4275"/>
    <s v="successful"/>
    <s v="US"/>
    <s v="USD"/>
    <n v="1367823655"/>
    <n v="1365231655"/>
    <b v="1"/>
    <n v="50"/>
    <b v="1"/>
    <s v="music/rock"/>
    <n v="1.2214285714285715"/>
    <n v="85.5"/>
    <s v="music"/>
    <s v="rock"/>
  </r>
  <r>
    <n v="1248"/>
    <s v="The Vandies // Full length album!"/>
    <s v="The Vandies make pop rock in glorious Portland, Oregon. Help us fund our first full length album!"/>
    <n v="2500"/>
    <n v="3791"/>
    <s v="successful"/>
    <s v="US"/>
    <s v="USD"/>
    <n v="1402642740"/>
    <n v="1399563953"/>
    <b v="1"/>
    <n v="59"/>
    <b v="1"/>
    <s v="music/rock"/>
    <n v="1.5164"/>
    <n v="64.254237288135599"/>
    <s v="music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  <s v="USD"/>
    <n v="1341683211"/>
    <n v="1339091211"/>
    <b v="1"/>
    <n v="81"/>
    <b v="1"/>
    <s v="music/rock"/>
    <n v="1.0444"/>
    <n v="64.46913580246914"/>
    <s v="music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  <s v="USD"/>
    <n v="1410017131"/>
    <n v="1406129131"/>
    <b v="1"/>
    <n v="508"/>
    <b v="1"/>
    <s v="music/rock"/>
    <n v="2.0015333333333332"/>
    <n v="118.2007874015748"/>
    <s v="music"/>
    <s v="rock"/>
  </r>
  <r>
    <n v="1251"/>
    <s v="Jack Oblivian Harlan t Bobo Limes european tour"/>
    <s v="A tour of europe with 3 memphis artist, Jack Oblivian, Harlan T Bobo and Shawn Cripps."/>
    <n v="6000"/>
    <n v="6108"/>
    <s v="successful"/>
    <s v="US"/>
    <s v="USD"/>
    <n v="1316979167"/>
    <n v="1311795167"/>
    <b v="1"/>
    <n v="74"/>
    <b v="1"/>
    <s v="music/rock"/>
    <n v="1.018"/>
    <n v="82.540540540540547"/>
    <s v="music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  <s v="USD"/>
    <n v="1382658169"/>
    <n v="1380238969"/>
    <b v="1"/>
    <n v="141"/>
    <b v="1"/>
    <s v="music/rock"/>
    <n v="1.3765714285714286"/>
    <n v="34.170212765957444"/>
    <s v="music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  <s v="USD"/>
    <n v="1409770107"/>
    <n v="1407178107"/>
    <b v="1"/>
    <n v="711"/>
    <b v="1"/>
    <s v="music/rock"/>
    <n v="3038.3319999999999"/>
    <n v="42.73322081575246"/>
    <s v="music"/>
    <s v="rock"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  <s v="USD"/>
    <n v="1293857940"/>
    <n v="1288968886"/>
    <b v="1"/>
    <n v="141"/>
    <b v="1"/>
    <s v="music/rock"/>
    <n v="1.9885074626865671"/>
    <n v="94.489361702127653"/>
    <s v="music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  <s v="USD"/>
    <n v="1385932652"/>
    <n v="1383337052"/>
    <b v="1"/>
    <n v="109"/>
    <b v="1"/>
    <s v="music/rock"/>
    <n v="2.0236666666666667"/>
    <n v="55.697247706422019"/>
    <s v="music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  <s v="USD"/>
    <n v="1329084231"/>
    <n v="1326492231"/>
    <b v="1"/>
    <n v="361"/>
    <b v="1"/>
    <s v="music/rock"/>
    <n v="1.1796376666666666"/>
    <n v="98.030831024930734"/>
    <s v="music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  <s v="USD"/>
    <n v="1301792590"/>
    <n v="1297562590"/>
    <b v="1"/>
    <n v="176"/>
    <b v="1"/>
    <s v="music/rock"/>
    <n v="2.9472727272727273"/>
    <n v="92.102272727272734"/>
    <s v="music"/>
    <s v="rock"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  <s v="USD"/>
    <n v="1377960012"/>
    <n v="1375368012"/>
    <b v="1"/>
    <n v="670"/>
    <b v="1"/>
    <s v="music/rock"/>
    <n v="2.1314633333333335"/>
    <n v="38.175462686567165"/>
    <s v="music"/>
    <s v="rock"/>
  </r>
  <r>
    <n v="1259"/>
    <s v="Help Falling From One complete their CD!!!"/>
    <s v="Falling From One is currently in the studio recording their first CD and they need your help!"/>
    <n v="2500"/>
    <n v="2606"/>
    <s v="successful"/>
    <s v="US"/>
    <s v="USD"/>
    <n v="1402286340"/>
    <n v="1399504664"/>
    <b v="1"/>
    <n v="96"/>
    <b v="1"/>
    <s v="music/rock"/>
    <n v="1.0424"/>
    <n v="27.145833333333332"/>
    <s v="music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  <s v="USD"/>
    <n v="1393445620"/>
    <n v="1390853620"/>
    <b v="1"/>
    <n v="74"/>
    <b v="1"/>
    <s v="music/rock"/>
    <n v="1.1366666666666667"/>
    <n v="50.689189189189186"/>
    <s v="music"/>
    <s v="rock"/>
  </r>
  <r>
    <n v="1261"/>
    <s v="The Puget EP's Vinyl Release"/>
    <s v="We just recorded a stellar EP and we're trying to put it out on vinyl.  Can you help these punx out?"/>
    <n v="2000"/>
    <n v="2025"/>
    <s v="successful"/>
    <s v="US"/>
    <s v="USD"/>
    <n v="1390983227"/>
    <n v="1388391227"/>
    <b v="1"/>
    <n v="52"/>
    <b v="1"/>
    <s v="music/rock"/>
    <n v="1.0125"/>
    <n v="38.942307692307693"/>
    <s v="music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  <s v="CAD"/>
    <n v="1392574692"/>
    <n v="1389982692"/>
    <b v="1"/>
    <n v="105"/>
    <b v="1"/>
    <s v="music/rock"/>
    <n v="1.2541538461538462"/>
    <n v="77.638095238095232"/>
    <s v="music"/>
    <s v="rock"/>
  </r>
  <r>
    <n v="1263"/>
    <s v="New Tropic Bombs EP ~ &quot;Return to Bomber Bay&quot;"/>
    <s v="A fresh batch of chaos from Toledo, Ohio's reggae-rockers, Tropic Bombs!"/>
    <n v="1500"/>
    <n v="1785"/>
    <s v="successful"/>
    <s v="US"/>
    <s v="USD"/>
    <n v="1396054800"/>
    <n v="1393034470"/>
    <b v="1"/>
    <n v="41"/>
    <b v="1"/>
    <s v="music/rock"/>
    <n v="1.19"/>
    <n v="43.536585365853661"/>
    <s v="music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  <s v="USD"/>
    <n v="1383062083"/>
    <n v="1380556483"/>
    <b v="1"/>
    <n v="34"/>
    <b v="1"/>
    <s v="music/rock"/>
    <n v="1.6646153846153846"/>
    <n v="31.823529411764707"/>
    <s v="music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  <s v="USD"/>
    <n v="1291131815"/>
    <n v="1287071015"/>
    <b v="1"/>
    <n v="66"/>
    <b v="1"/>
    <s v="music/rock"/>
    <n v="1.1914771428571429"/>
    <n v="63.184393939393942"/>
    <s v="music"/>
    <s v="rock"/>
  </r>
  <r>
    <n v="1266"/>
    <s v="Sensory Station's First EP"/>
    <s v="We are looking to record our first EP produced by Aaron Harris (ISIS/Palms) at Studio West."/>
    <n v="9500"/>
    <n v="9545"/>
    <s v="successful"/>
    <s v="US"/>
    <s v="USD"/>
    <n v="1389474145"/>
    <n v="1386882145"/>
    <b v="1"/>
    <n v="50"/>
    <b v="1"/>
    <s v="music/rock"/>
    <n v="1.0047368421052632"/>
    <n v="190.9"/>
    <s v="music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  <s v="USD"/>
    <n v="1374674558"/>
    <n v="1372082558"/>
    <b v="1"/>
    <n v="159"/>
    <b v="1"/>
    <s v="music/rock"/>
    <n v="1.018"/>
    <n v="140.85534591194968"/>
    <s v="music"/>
    <s v="rock"/>
  </r>
  <r>
    <n v="1268"/>
    <s v="Full Devil Jacket 2nd Album Release"/>
    <s v="Full Devil Jacket Is releasing their first record in over 12 yrs and we want you to be a part of it!"/>
    <n v="12000"/>
    <n v="14000"/>
    <s v="successful"/>
    <s v="US"/>
    <s v="USD"/>
    <n v="1379708247"/>
    <n v="1377116247"/>
    <b v="1"/>
    <n v="182"/>
    <b v="1"/>
    <s v="music/rock"/>
    <n v="1.1666666666666667"/>
    <n v="76.92307692307692"/>
    <s v="music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  <s v="USD"/>
    <n v="1460764800"/>
    <n v="1458157512"/>
    <b v="1"/>
    <n v="206"/>
    <b v="1"/>
    <s v="music/rock"/>
    <n v="1.0864893617021276"/>
    <n v="99.15533980582525"/>
    <s v="music"/>
    <s v="rock"/>
  </r>
  <r>
    <n v="1270"/>
    <s v="Resolution15 records their next album, Svaha"/>
    <s v="We make awake metal using violins in place of guitars and want to record a full length album."/>
    <n v="10000"/>
    <n v="11472"/>
    <s v="successful"/>
    <s v="US"/>
    <s v="USD"/>
    <n v="1332704042"/>
    <n v="1327523642"/>
    <b v="1"/>
    <n v="169"/>
    <b v="1"/>
    <s v="music/rock"/>
    <n v="1.1472"/>
    <n v="67.881656804733723"/>
    <s v="music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  <s v="USD"/>
    <n v="1384363459"/>
    <n v="1381767859"/>
    <b v="1"/>
    <n v="31"/>
    <b v="1"/>
    <s v="music/rock"/>
    <n v="1.018"/>
    <n v="246.29032258064515"/>
    <s v="music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  <s v="USD"/>
    <n v="1276574400"/>
    <n v="1270576379"/>
    <b v="1"/>
    <n v="28"/>
    <b v="1"/>
    <s v="music/rock"/>
    <n v="1.06"/>
    <n v="189.28571428571428"/>
    <s v="music"/>
    <s v="rock"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  <s v="CAD"/>
    <n v="1409506291"/>
    <n v="1406914291"/>
    <b v="1"/>
    <n v="54"/>
    <b v="1"/>
    <s v="music/rock"/>
    <n v="1.0349999999999999"/>
    <n v="76.666666666666671"/>
    <s v="music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  <s v="USD"/>
    <n v="1346344425"/>
    <n v="1343320425"/>
    <b v="1"/>
    <n v="467"/>
    <b v="1"/>
    <s v="music/rock"/>
    <n v="1.5497535999999998"/>
    <n v="82.963254817987149"/>
    <s v="music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  <s v="USD"/>
    <n v="1375908587"/>
    <n v="1372884587"/>
    <b v="1"/>
    <n v="389"/>
    <b v="1"/>
    <s v="music/rock"/>
    <n v="1.6214066666666667"/>
    <n v="62.522107969151669"/>
    <s v="music"/>
    <s v="rock"/>
  </r>
  <r>
    <n v="1276"/>
    <s v="MR. DREAM GOES TO JAIL"/>
    <s v="Sponsor this Brooklyn punk band's debut seven-inch, MR. DREAM GOES TO JAIL."/>
    <n v="3000"/>
    <n v="3132.63"/>
    <s v="successful"/>
    <s v="US"/>
    <s v="USD"/>
    <n v="1251777600"/>
    <n v="1247504047"/>
    <b v="1"/>
    <n v="68"/>
    <b v="1"/>
    <s v="music/rock"/>
    <n v="1.0442100000000001"/>
    <n v="46.06808823529412"/>
    <s v="music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  <s v="USD"/>
    <n v="1346765347"/>
    <n v="1343741347"/>
    <b v="1"/>
    <n v="413"/>
    <b v="1"/>
    <s v="music/rock"/>
    <n v="1.0612433333333333"/>
    <n v="38.543946731234868"/>
    <s v="music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  <s v="USD"/>
    <n v="1403661600"/>
    <n v="1401196766"/>
    <b v="1"/>
    <n v="190"/>
    <b v="1"/>
    <s v="music/rock"/>
    <n v="1.5493846153846154"/>
    <n v="53.005263157894738"/>
    <s v="music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  <s v="USD"/>
    <n v="1395624170"/>
    <n v="1392171770"/>
    <b v="1"/>
    <n v="189"/>
    <b v="1"/>
    <s v="music/rock"/>
    <n v="1.1077157238734421"/>
    <n v="73.355396825396824"/>
    <s v="music"/>
    <s v="rock"/>
  </r>
  <r>
    <n v="1280"/>
    <s v="Nothing More's New Album"/>
    <s v="Nothing More is recording their forthcoming record and needs to join forces with you to make this album HUGE! "/>
    <n v="15000"/>
    <n v="16636.78"/>
    <s v="successful"/>
    <s v="US"/>
    <s v="USD"/>
    <n v="1299003054"/>
    <n v="1291227054"/>
    <b v="1"/>
    <n v="130"/>
    <b v="1"/>
    <s v="music/rock"/>
    <n v="1.1091186666666666"/>
    <n v="127.97523076923076"/>
    <s v="music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  <s v="USD"/>
    <n v="1375033836"/>
    <n v="1373305836"/>
    <b v="1"/>
    <n v="74"/>
    <b v="1"/>
    <s v="music/rock"/>
    <n v="1.1071428571428572"/>
    <n v="104.72972972972973"/>
    <s v="music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  <s v="USD"/>
    <n v="1386565140"/>
    <n v="1383909855"/>
    <b v="1"/>
    <n v="274"/>
    <b v="1"/>
    <s v="music/rock"/>
    <n v="1.2361333333333333"/>
    <n v="67.671532846715323"/>
    <s v="music"/>
    <s v="rock"/>
  </r>
  <r>
    <n v="1283"/>
    <s v="Sketching In Stereo 3rd Album!"/>
    <s v="Our 3rd album is halfway complete, but we need your help to record, mix and master the final product!"/>
    <n v="1000"/>
    <n v="2110.5"/>
    <s v="successful"/>
    <s v="US"/>
    <s v="USD"/>
    <n v="1362974400"/>
    <n v="1360948389"/>
    <b v="1"/>
    <n v="22"/>
    <b v="1"/>
    <s v="music/rock"/>
    <n v="2.1105"/>
    <n v="95.931818181818187"/>
    <s v="music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  <s v="USD"/>
    <n v="1483203540"/>
    <n v="1481175482"/>
    <b v="0"/>
    <n v="31"/>
    <b v="1"/>
    <s v="theater/plays"/>
    <n v="1.01"/>
    <n v="65.161290322580641"/>
    <s v="theater"/>
    <s v="plays"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  <s v="GBP"/>
    <n v="1434808775"/>
    <n v="1433512775"/>
    <b v="0"/>
    <n v="63"/>
    <b v="1"/>
    <s v="theater/plays"/>
    <n v="1.0165"/>
    <n v="32.269841269841272"/>
    <s v="theater"/>
    <s v="plays"/>
  </r>
  <r>
    <n v="1286"/>
    <s v="The Diary of a Nobody"/>
    <s v="A touring production of FRED's modern adaptation of the classic Victorian comic novel, reaching out to new audiences."/>
    <n v="1500"/>
    <n v="1625"/>
    <s v="successful"/>
    <s v="GB"/>
    <s v="GBP"/>
    <n v="1424181600"/>
    <n v="1423041227"/>
    <b v="0"/>
    <n v="20"/>
    <b v="1"/>
    <s v="theater/plays"/>
    <n v="1.0833333333333333"/>
    <n v="81.25"/>
    <s v="theater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  <s v="GBP"/>
    <n v="1434120856"/>
    <n v="1428936856"/>
    <b v="0"/>
    <n v="25"/>
    <b v="1"/>
    <s v="theater/plays"/>
    <n v="2.42"/>
    <n v="24.2"/>
    <s v="theater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  <s v="USD"/>
    <n v="1470801600"/>
    <n v="1468122163"/>
    <b v="0"/>
    <n v="61"/>
    <b v="1"/>
    <s v="theater/plays"/>
    <n v="1.0044999999999999"/>
    <n v="65.868852459016395"/>
    <s v="theater"/>
    <s v="plays"/>
  </r>
  <r>
    <n v="1289"/>
    <s v="No Brains for Dinner"/>
    <s v="A chilling original Edwardian Comedy of errors and foolishness made for the Patrick Henry College stage."/>
    <n v="1500"/>
    <n v="1876"/>
    <s v="successful"/>
    <s v="US"/>
    <s v="USD"/>
    <n v="1483499645"/>
    <n v="1480907645"/>
    <b v="0"/>
    <n v="52"/>
    <b v="1"/>
    <s v="theater/plays"/>
    <n v="1.2506666666666666"/>
    <n v="36.07692307692308"/>
    <s v="theater"/>
    <s v="plays"/>
  </r>
  <r>
    <n v="1290"/>
    <s v="I Died... I Came Back, ... Whatever"/>
    <s v="Sometimes your Heart has to STOP for your Life to START."/>
    <n v="3500"/>
    <n v="3800"/>
    <s v="successful"/>
    <s v="US"/>
    <s v="USD"/>
    <n v="1429772340"/>
    <n v="1427121931"/>
    <b v="0"/>
    <n v="86"/>
    <b v="1"/>
    <s v="theater/plays"/>
    <n v="1.0857142857142856"/>
    <n v="44.186046511627907"/>
    <s v="theater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  <s v="USD"/>
    <n v="1428390000"/>
    <n v="1425224391"/>
    <b v="0"/>
    <n v="42"/>
    <b v="1"/>
    <s v="theater/plays"/>
    <n v="1.4570000000000001"/>
    <n v="104.07142857142857"/>
    <s v="theater"/>
    <s v="plays"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  <s v="GBP"/>
    <n v="1444172340"/>
    <n v="1441822828"/>
    <b v="0"/>
    <n v="52"/>
    <b v="1"/>
    <s v="theater/plays"/>
    <n v="1.1000000000000001"/>
    <n v="35.96153846153846"/>
    <s v="theater"/>
    <s v="plays"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  <s v="USD"/>
    <n v="1447523371"/>
    <n v="1444927771"/>
    <b v="0"/>
    <n v="120"/>
    <b v="1"/>
    <s v="theater/plays"/>
    <n v="1.0223333333333333"/>
    <n v="127.79166666666667"/>
    <s v="theater"/>
    <s v="plays"/>
  </r>
  <r>
    <n v="1294"/>
    <s v="HELMER'S LOO"/>
    <s v="We have an award-winning Danish play, now we just need a bathroom set to perform it in. Spend a penny to help us build the set!"/>
    <n v="500"/>
    <n v="610"/>
    <s v="successful"/>
    <s v="GB"/>
    <s v="GBP"/>
    <n v="1445252400"/>
    <n v="1443696797"/>
    <b v="0"/>
    <n v="22"/>
    <b v="1"/>
    <s v="theater/plays"/>
    <n v="1.22"/>
    <n v="27.727272727272727"/>
    <s v="theater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  <s v="GBP"/>
    <n v="1438189200"/>
    <n v="1435585497"/>
    <b v="0"/>
    <n v="64"/>
    <b v="1"/>
    <s v="theater/plays"/>
    <n v="1.0196000000000001"/>
    <n v="39.828125"/>
    <s v="theater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  <s v="GBP"/>
    <n v="1457914373"/>
    <n v="1456189973"/>
    <b v="0"/>
    <n v="23"/>
    <b v="1"/>
    <s v="theater/plays"/>
    <n v="1.411764705882353"/>
    <n v="52.173913043478258"/>
    <s v="theater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  <s v="USD"/>
    <n v="1462125358"/>
    <n v="1459533358"/>
    <b v="0"/>
    <n v="238"/>
    <b v="1"/>
    <s v="theater/plays"/>
    <n v="1.0952500000000001"/>
    <n v="92.037815126050418"/>
    <s v="theater"/>
    <s v="plays"/>
  </r>
  <r>
    <n v="1298"/>
    <s v="Dinosaur Dreams"/>
    <s v="A play that raises awareness for mental health and explores the psychological effects childhood abuse can have on an adult."/>
    <n v="2000"/>
    <n v="2093"/>
    <s v="successful"/>
    <s v="GB"/>
    <s v="GBP"/>
    <n v="1461860432"/>
    <n v="1459268432"/>
    <b v="0"/>
    <n v="33"/>
    <b v="1"/>
    <s v="theater/plays"/>
    <n v="1.0465"/>
    <n v="63.424242424242422"/>
    <s v="theater"/>
    <s v="plays"/>
  </r>
  <r>
    <n v="1299"/>
    <s v="The (out)Siders Project"/>
    <s v="A new work inspired by the classic novel and created by Dallas teens under the direction of professional artists."/>
    <n v="3500"/>
    <n v="4340"/>
    <s v="successful"/>
    <s v="US"/>
    <s v="USD"/>
    <n v="1436902359"/>
    <n v="1434310359"/>
    <b v="0"/>
    <n v="32"/>
    <b v="1"/>
    <s v="theater/plays"/>
    <n v="1.24"/>
    <n v="135.625"/>
    <s v="theater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  <s v="USD"/>
    <n v="1464807420"/>
    <n v="1461427938"/>
    <b v="0"/>
    <n v="24"/>
    <b v="1"/>
    <s v="theater/plays"/>
    <n v="1.35"/>
    <n v="168.75"/>
    <s v="theater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  <s v="USD"/>
    <n v="1437447600"/>
    <n v="1436551178"/>
    <b v="0"/>
    <n v="29"/>
    <b v="1"/>
    <s v="theater/plays"/>
    <n v="1.0275000000000001"/>
    <n v="70.862068965517238"/>
    <s v="theater"/>
    <s v="plays"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  <s v="USD"/>
    <n v="1480559011"/>
    <n v="1477963411"/>
    <b v="0"/>
    <n v="50"/>
    <b v="1"/>
    <s v="theater/plays"/>
    <n v="1"/>
    <n v="50"/>
    <s v="theater"/>
    <s v="plays"/>
  </r>
  <r>
    <n v="1303"/>
    <s v="Forward Arena Theatre Company: Summer Season"/>
    <s v="Groundbreaking queer theatre."/>
    <n v="3500"/>
    <n v="4559.13"/>
    <s v="successful"/>
    <s v="GB"/>
    <s v="GBP"/>
    <n v="1469962800"/>
    <n v="1468578920"/>
    <b v="0"/>
    <n v="108"/>
    <b v="1"/>
    <s v="theater/plays"/>
    <n v="1.3026085714285716"/>
    <n v="42.214166666666671"/>
    <s v="theater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  <s v="GBP"/>
    <n v="1489376405"/>
    <n v="1484196005"/>
    <b v="0"/>
    <n v="104"/>
    <b v="0"/>
    <s v="technology/wearables"/>
    <n v="0.39627499999999999"/>
    <n v="152.41346153846155"/>
    <s v="technology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  <s v="USD"/>
    <n v="1469122200"/>
    <n v="1466611108"/>
    <b v="0"/>
    <n v="86"/>
    <b v="0"/>
    <s v="technology/wearables"/>
    <n v="0.25976666666666665"/>
    <n v="90.616279069767444"/>
    <s v="technology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  <s v="USD"/>
    <n v="1417690734"/>
    <n v="1415098734"/>
    <b v="0"/>
    <n v="356"/>
    <b v="0"/>
    <s v="technology/wearables"/>
    <n v="0.65246363636363636"/>
    <n v="201.60393258426967"/>
    <s v="technology"/>
    <s v="wearables"/>
  </r>
  <r>
    <n v="1307"/>
    <s v="VR Card - Customized Virtual Reality Viewer (Canceled)"/>
    <s v="Get VR to Everyone with Mailable, Ready to Use Viewers"/>
    <n v="50000"/>
    <n v="5757"/>
    <s v="canceled"/>
    <s v="US"/>
    <s v="USD"/>
    <n v="1455710679"/>
    <n v="1453118679"/>
    <b v="0"/>
    <n v="45"/>
    <b v="0"/>
    <s v="technology/wearables"/>
    <n v="0.11514000000000001"/>
    <n v="127.93333333333334"/>
    <s v="technology"/>
    <s v="wearables"/>
  </r>
  <r>
    <n v="1308"/>
    <s v="Boost Band: Wristband Phone Charger (Canceled)"/>
    <s v="Boost Band, a wristband that charges any device"/>
    <n v="10000"/>
    <n v="1136"/>
    <s v="canceled"/>
    <s v="US"/>
    <s v="USD"/>
    <n v="1475937812"/>
    <n v="1472481812"/>
    <b v="0"/>
    <n v="38"/>
    <b v="0"/>
    <s v="technology/wearables"/>
    <n v="0.11360000000000001"/>
    <n v="29.894736842105264"/>
    <s v="technology"/>
    <s v="wearables"/>
  </r>
  <r>
    <n v="1309"/>
    <s v="CORE : Roam (Canceled)"/>
    <s v="Wicked fun and built for excitement, CORE is the safest and most versatile speaker you've ever worn."/>
    <n v="11500"/>
    <n v="12879"/>
    <s v="canceled"/>
    <s v="US"/>
    <s v="USD"/>
    <n v="1444943468"/>
    <n v="1441919468"/>
    <b v="0"/>
    <n v="35"/>
    <b v="0"/>
    <s v="technology/wearables"/>
    <n v="1.1199130434782609"/>
    <n v="367.97142857142859"/>
    <s v="technology"/>
    <s v="wearables"/>
  </r>
  <r>
    <n v="1310"/>
    <s v="k5-jkt.by kiger (Canceled)"/>
    <s v="An essential hoodie that holds all sized smart phones and keep your headphone wires tangle free."/>
    <n v="20000"/>
    <n v="3100"/>
    <s v="canceled"/>
    <s v="US"/>
    <s v="USD"/>
    <n v="1471622450"/>
    <n v="1467734450"/>
    <b v="0"/>
    <n v="24"/>
    <b v="0"/>
    <s v="technology/wearables"/>
    <n v="0.155"/>
    <n v="129.16666666666666"/>
    <s v="technology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  <s v="USD"/>
    <n v="1480536919"/>
    <n v="1477509319"/>
    <b v="0"/>
    <n v="100"/>
    <b v="0"/>
    <s v="technology/wearables"/>
    <n v="0.32028000000000001"/>
    <n v="800.7"/>
    <s v="technology"/>
    <s v="wearables"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  <s v="USD"/>
    <n v="1429375922"/>
    <n v="1426783922"/>
    <b v="0"/>
    <n v="1"/>
    <b v="0"/>
    <s v="technology/wearables"/>
    <n v="6.0869565217391303E-3"/>
    <n v="28"/>
    <s v="technology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  <s v="USD"/>
    <n v="1457024514"/>
    <n v="1454432514"/>
    <b v="0"/>
    <n v="122"/>
    <b v="0"/>
    <s v="technology/wearables"/>
    <n v="0.31114999999999998"/>
    <n v="102.01639344262296"/>
    <s v="technology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  <s v="USD"/>
    <n v="1477065860"/>
    <n v="1471881860"/>
    <b v="0"/>
    <n v="11"/>
    <b v="0"/>
    <s v="technology/wearables"/>
    <n v="1.1266666666666666E-2"/>
    <n v="184.36363636363637"/>
    <s v="technology"/>
    <s v="wearables"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  <s v="USD"/>
    <n v="1446771600"/>
    <n v="1443700648"/>
    <b v="0"/>
    <n v="248"/>
    <b v="0"/>
    <s v="technology/wearables"/>
    <n v="0.40404000000000001"/>
    <n v="162.91935483870967"/>
    <s v="technology"/>
    <s v="wearables"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  <s v="USD"/>
    <n v="1456700709"/>
    <n v="1453676709"/>
    <b v="0"/>
    <n v="1"/>
    <b v="0"/>
    <s v="technology/wearables"/>
    <n v="1.3333333333333333E-5"/>
    <n v="1"/>
    <s v="technology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  <s v="DKK"/>
    <n v="1469109600"/>
    <n v="1464586746"/>
    <b v="0"/>
    <n v="19"/>
    <b v="0"/>
    <s v="technology/wearables"/>
    <n v="5.7334999999999997E-2"/>
    <n v="603.52631578947364"/>
    <s v="technology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  <s v="USD"/>
    <n v="1420938172"/>
    <n v="1418346172"/>
    <b v="0"/>
    <n v="135"/>
    <b v="0"/>
    <s v="technology/wearables"/>
    <n v="0.15325"/>
    <n v="45.407407407407405"/>
    <s v="technology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  <s v="GBP"/>
    <n v="1405094400"/>
    <n v="1403810965"/>
    <b v="0"/>
    <n v="9"/>
    <b v="0"/>
    <s v="technology/wearables"/>
    <n v="0.15103448275862069"/>
    <n v="97.333333333333329"/>
    <s v="technology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  <s v="EUR"/>
    <n v="1483138800"/>
    <n v="1480610046"/>
    <b v="0"/>
    <n v="3"/>
    <b v="0"/>
    <s v="technology/wearables"/>
    <n v="5.0299999999999997E-3"/>
    <n v="167.66666666666666"/>
    <s v="technology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  <s v="SEK"/>
    <n v="1482515937"/>
    <n v="1479923937"/>
    <b v="0"/>
    <n v="7"/>
    <b v="0"/>
    <s v="technology/wearables"/>
    <n v="1.3028138528138528E-2"/>
    <n v="859.85714285714289"/>
    <s v="technology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  <s v="GBP"/>
    <n v="1432223125"/>
    <n v="1429631125"/>
    <b v="0"/>
    <n v="4"/>
    <b v="0"/>
    <s v="technology/wearables"/>
    <n v="3.0285714285714286E-3"/>
    <n v="26.5"/>
    <s v="technology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  <s v="USD"/>
    <n v="1461653700"/>
    <n v="1458665146"/>
    <b v="0"/>
    <n v="44"/>
    <b v="0"/>
    <s v="technology/wearables"/>
    <n v="8.8800000000000004E-2"/>
    <n v="30.272727272727273"/>
    <s v="technology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  <s v="USD"/>
    <n v="1476371552"/>
    <n v="1473779552"/>
    <b v="0"/>
    <n v="90"/>
    <b v="0"/>
    <s v="technology/wearables"/>
    <n v="9.8400000000000001E-2"/>
    <n v="54.666666666666664"/>
    <s v="technology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  <s v="USD"/>
    <n v="1483063435"/>
    <n v="1480471435"/>
    <b v="0"/>
    <n v="8"/>
    <b v="0"/>
    <s v="technology/wearables"/>
    <n v="2.4299999999999999E-2"/>
    <n v="60.75"/>
    <s v="technology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  <s v="USD"/>
    <n v="1421348428"/>
    <n v="1417460428"/>
    <b v="0"/>
    <n v="11"/>
    <b v="0"/>
    <s v="technology/wearables"/>
    <n v="1.1299999999999999E-2"/>
    <n v="102.72727272727273"/>
    <s v="technology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  <s v="USD"/>
    <n v="1432916235"/>
    <n v="1430324235"/>
    <b v="0"/>
    <n v="41"/>
    <b v="0"/>
    <s v="technology/wearables"/>
    <n v="3.5520833333333335E-2"/>
    <n v="41.585365853658537"/>
    <s v="technology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  <s v="USD"/>
    <n v="1476458734"/>
    <n v="1472570734"/>
    <b v="0"/>
    <n v="15"/>
    <b v="0"/>
    <s v="technology/wearables"/>
    <n v="2.3306666666666667E-2"/>
    <n v="116.53333333333333"/>
    <s v="technology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  <s v="USD"/>
    <n v="1417501145"/>
    <n v="1414041545"/>
    <b v="0"/>
    <n v="9"/>
    <b v="0"/>
    <s v="technology/wearables"/>
    <n v="8.1600000000000006E-3"/>
    <n v="45.333333333333336"/>
    <s v="technology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  <s v="USD"/>
    <n v="1467432000"/>
    <n v="1464763109"/>
    <b v="0"/>
    <n v="50"/>
    <b v="0"/>
    <s v="technology/wearables"/>
    <n v="0.22494285714285714"/>
    <n v="157.46"/>
    <s v="technology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  <s v="USD"/>
    <n v="1471435554"/>
    <n v="1468843554"/>
    <b v="0"/>
    <n v="34"/>
    <b v="0"/>
    <s v="technology/wearables"/>
    <n v="1.3668E-2"/>
    <n v="100.5"/>
    <s v="technology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  <s v="CHF"/>
    <n v="1485480408"/>
    <n v="1482888408"/>
    <b v="0"/>
    <n v="0"/>
    <b v="0"/>
    <s v="technology/wearables"/>
    <n v="0"/>
    <e v="#DIV/0!"/>
    <s v="technology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  <s v="AUD"/>
    <n v="1405478025"/>
    <n v="1402886025"/>
    <b v="0"/>
    <n v="0"/>
    <b v="0"/>
    <s v="technology/wearables"/>
    <n v="0"/>
    <e v="#DIV/0!"/>
    <s v="technology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  <s v="USD"/>
    <n v="1457721287"/>
    <n v="1455129287"/>
    <b v="0"/>
    <n v="276"/>
    <b v="0"/>
    <s v="technology/wearables"/>
    <n v="0.10754135338345865"/>
    <n v="51.822463768115945"/>
    <s v="technology"/>
    <s v="wearables"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  <s v="USD"/>
    <n v="1449354502"/>
    <n v="1446762502"/>
    <b v="0"/>
    <n v="16"/>
    <b v="0"/>
    <s v="technology/wearables"/>
    <n v="0.1976"/>
    <n v="308.75"/>
    <s v="technology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  <s v="USD"/>
    <n v="1418849028"/>
    <n v="1415825028"/>
    <b v="0"/>
    <n v="224"/>
    <b v="0"/>
    <s v="technology/wearables"/>
    <n v="0.84946999999999995"/>
    <n v="379.22767857142856"/>
    <s v="technology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  <s v="USD"/>
    <n v="1488549079"/>
    <n v="1485957079"/>
    <b v="0"/>
    <n v="140"/>
    <b v="0"/>
    <s v="technology/wearables"/>
    <n v="0.49381999999999998"/>
    <n v="176.36428571428573"/>
    <s v="technology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  <s v="USD"/>
    <n v="1438543033"/>
    <n v="1435951033"/>
    <b v="0"/>
    <n v="15"/>
    <b v="0"/>
    <s v="technology/wearables"/>
    <n v="3.3033333333333331E-2"/>
    <n v="66.066666666666663"/>
    <s v="technology"/>
    <s v="wearables"/>
  </r>
  <r>
    <n v="1339"/>
    <s v="Linkoo (Canceled)"/>
    <s v="World's Smallest customizable Phone &amp; GPS Watch for kids !"/>
    <n v="50000"/>
    <n v="3317"/>
    <s v="canceled"/>
    <s v="US"/>
    <s v="USD"/>
    <n v="1418056315"/>
    <n v="1414164715"/>
    <b v="0"/>
    <n v="37"/>
    <b v="0"/>
    <s v="technology/wearables"/>
    <n v="6.6339999999999996E-2"/>
    <n v="89.648648648648646"/>
    <s v="technology"/>
    <s v="wearables"/>
  </r>
  <r>
    <n v="1340"/>
    <s v="Glass Designs (Canceled)"/>
    <s v="I would like to make nicer, more stylish looking frames for the Google Glass using 3D printing technology."/>
    <n v="1680"/>
    <n v="0"/>
    <s v="canceled"/>
    <s v="US"/>
    <s v="USD"/>
    <n v="1408112253"/>
    <n v="1405520253"/>
    <b v="0"/>
    <n v="0"/>
    <b v="0"/>
    <s v="technology/wearables"/>
    <n v="0"/>
    <e v="#DIV/0!"/>
    <s v="technology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  <s v="GBP"/>
    <n v="1475333917"/>
    <n v="1472569117"/>
    <b v="0"/>
    <n v="46"/>
    <b v="0"/>
    <s v="technology/wearables"/>
    <n v="0.7036"/>
    <n v="382.39130434782606"/>
    <s v="technology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  <s v="USD"/>
    <n v="1437161739"/>
    <n v="1434569739"/>
    <b v="0"/>
    <n v="1"/>
    <b v="0"/>
    <s v="technology/wearables"/>
    <n v="2E-3"/>
    <n v="100"/>
    <s v="technology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  <s v="USD"/>
    <n v="1471579140"/>
    <n v="1466512683"/>
    <b v="0"/>
    <n v="323"/>
    <b v="0"/>
    <s v="technology/wearables"/>
    <n v="1.02298"/>
    <n v="158.35603715170279"/>
    <s v="technology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  <s v="CAD"/>
    <n v="1467313039"/>
    <n v="1464807439"/>
    <b v="0"/>
    <n v="139"/>
    <b v="1"/>
    <s v="publishing/nonfiction"/>
    <n v="3.7773333333333334"/>
    <n v="40.762589928057551"/>
    <s v="publishing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  <s v="USD"/>
    <n v="1405366359"/>
    <n v="1402342359"/>
    <b v="0"/>
    <n v="7"/>
    <b v="1"/>
    <s v="publishing/nonfiction"/>
    <n v="1.25"/>
    <n v="53.571428571428569"/>
    <s v="publishing"/>
    <s v="nonfiction"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  <s v="USD"/>
    <n v="1372297751"/>
    <n v="1369705751"/>
    <b v="0"/>
    <n v="149"/>
    <b v="1"/>
    <s v="publishing/nonfiction"/>
    <n v="1.473265306122449"/>
    <n v="48.449664429530202"/>
    <s v="publishing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  <s v="USD"/>
    <n v="1425741525"/>
    <n v="1423149525"/>
    <b v="0"/>
    <n v="31"/>
    <b v="1"/>
    <s v="publishing/nonfiction"/>
    <n v="1.022"/>
    <n v="82.41935483870968"/>
    <s v="publishing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  <s v="USD"/>
    <n v="1418904533"/>
    <n v="1416485333"/>
    <b v="0"/>
    <n v="26"/>
    <b v="1"/>
    <s v="publishing/nonfiction"/>
    <n v="1.018723404255319"/>
    <n v="230.19230769230768"/>
    <s v="publishing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  <s v="CAD"/>
    <n v="1450249140"/>
    <n v="1447055935"/>
    <b v="0"/>
    <n v="172"/>
    <b v="1"/>
    <s v="publishing/nonfiction"/>
    <n v="2.0419999999999998"/>
    <n v="59.360465116279073"/>
    <s v="publishing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  <s v="USD"/>
    <n v="1451089134"/>
    <n v="1448497134"/>
    <b v="0"/>
    <n v="78"/>
    <b v="1"/>
    <s v="publishing/nonfiction"/>
    <n v="1.0405"/>
    <n v="66.698717948717942"/>
    <s v="publishing"/>
    <s v="nonfiction"/>
  </r>
  <r>
    <n v="1351"/>
    <s v="Purpose: Your Journey To Find Meaning"/>
    <s v="Discover your purpose, live a more fulfilling life, leave a positive footprint on society."/>
    <n v="20000"/>
    <n v="20253"/>
    <s v="successful"/>
    <s v="US"/>
    <s v="USD"/>
    <n v="1455299144"/>
    <n v="1452707144"/>
    <b v="0"/>
    <n v="120"/>
    <b v="1"/>
    <s v="publishing/nonfiction"/>
    <n v="1.0126500000000001"/>
    <n v="168.77500000000001"/>
    <s v="publishing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  <s v="USD"/>
    <n v="1441425540"/>
    <n v="1436968366"/>
    <b v="0"/>
    <n v="227"/>
    <b v="1"/>
    <s v="publishing/nonfiction"/>
    <n v="1.3613999999999999"/>
    <n v="59.973568281938327"/>
    <s v="publishing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  <s v="USD"/>
    <n v="1362960000"/>
    <n v="1359946188"/>
    <b v="0"/>
    <n v="42"/>
    <b v="1"/>
    <s v="publishing/nonfiction"/>
    <n v="1.3360000000000001"/>
    <n v="31.80952380952381"/>
    <s v="publishing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  <s v="GBP"/>
    <n v="1465672979"/>
    <n v="1463080979"/>
    <b v="0"/>
    <n v="64"/>
    <b v="1"/>
    <s v="publishing/nonfiction"/>
    <n v="1.3025"/>
    <n v="24.421875"/>
    <s v="publishing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  <s v="GBP"/>
    <n v="1354269600"/>
    <n v="1351663605"/>
    <b v="0"/>
    <n v="121"/>
    <b v="1"/>
    <s v="publishing/nonfiction"/>
    <n v="1.2267999999999999"/>
    <n v="25.347107438016529"/>
    <s v="publishing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  <s v="USD"/>
    <n v="1372985760"/>
    <n v="1370393760"/>
    <b v="0"/>
    <n v="87"/>
    <b v="1"/>
    <s v="publishing/nonfiction"/>
    <n v="1.8281058823529412"/>
    <n v="71.443218390804603"/>
    <s v="publishing"/>
    <s v="nonfiction"/>
  </r>
  <r>
    <n v="1357"/>
    <s v="Becoming Alicia"/>
    <s v="The search for identity leads one young woman to Mexico, where she follows her grandfather's journey back to America."/>
    <n v="2000"/>
    <n v="2506"/>
    <s v="successful"/>
    <s v="US"/>
    <s v="USD"/>
    <n v="1362117540"/>
    <n v="1359587137"/>
    <b v="0"/>
    <n v="65"/>
    <b v="1"/>
    <s v="publishing/nonfiction"/>
    <n v="1.2529999999999999"/>
    <n v="38.553846153846152"/>
    <s v="publishing"/>
    <s v="nonfiction"/>
  </r>
  <r>
    <n v="1358"/>
    <s v="The Masada Story Project"/>
    <s v="I am working on a book about what people do when they visit Masada, an ancient fortress in the Judean desert."/>
    <n v="3000"/>
    <n v="3350"/>
    <s v="successful"/>
    <s v="US"/>
    <s v="USD"/>
    <n v="1309009323"/>
    <n v="1306417323"/>
    <b v="0"/>
    <n v="49"/>
    <b v="1"/>
    <s v="publishing/nonfiction"/>
    <n v="1.1166666666666667"/>
    <n v="68.367346938775512"/>
    <s v="publishing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  <s v="USD"/>
    <n v="1309980790"/>
    <n v="1304623990"/>
    <b v="0"/>
    <n v="19"/>
    <b v="1"/>
    <s v="publishing/nonfiction"/>
    <n v="1.1575757575757575"/>
    <n v="40.210526315789473"/>
    <s v="publishing"/>
    <s v="nonfiction"/>
  </r>
  <r>
    <n v="1360"/>
    <s v="So Bad, It's Good! - A Book of Bad Movies"/>
    <s v="So Bad, It's Good! is a guide to finding the best films for your bad movie night."/>
    <n v="1500"/>
    <n v="2598"/>
    <s v="successful"/>
    <s v="US"/>
    <s v="USD"/>
    <n v="1343943420"/>
    <n v="1341524220"/>
    <b v="0"/>
    <n v="81"/>
    <b v="1"/>
    <s v="publishing/nonfiction"/>
    <n v="1.732"/>
    <n v="32.074074074074076"/>
    <s v="publishing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  <s v="GBP"/>
    <n v="1403370772"/>
    <n v="1400778772"/>
    <b v="0"/>
    <n v="264"/>
    <b v="1"/>
    <s v="publishing/nonfiction"/>
    <n v="1.2598333333333334"/>
    <n v="28.632575757575758"/>
    <s v="publishing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  <s v="USD"/>
    <n v="1378592731"/>
    <n v="1373408731"/>
    <b v="0"/>
    <n v="25"/>
    <b v="1"/>
    <s v="publishing/nonfiction"/>
    <n v="1.091"/>
    <n v="43.64"/>
    <s v="publishing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  <s v="USD"/>
    <n v="1455523140"/>
    <n v="1453925727"/>
    <b v="0"/>
    <n v="5"/>
    <b v="1"/>
    <s v="publishing/nonfiction"/>
    <n v="1"/>
    <n v="40"/>
    <s v="publishing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  <s v="DKK"/>
    <n v="1420648906"/>
    <n v="1415464906"/>
    <b v="0"/>
    <n v="144"/>
    <b v="1"/>
    <s v="music/rock"/>
    <n v="1.1864285714285714"/>
    <n v="346.04166666666669"/>
    <s v="music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  <s v="USD"/>
    <n v="1426523752"/>
    <n v="1423935352"/>
    <b v="0"/>
    <n v="92"/>
    <b v="1"/>
    <s v="music/rock"/>
    <n v="1.0026666666666666"/>
    <n v="81.739130434782609"/>
    <s v="music"/>
    <s v="rock"/>
  </r>
  <r>
    <n v="1366"/>
    <s v="Kick It! A Tribute to the A.K.s"/>
    <s v="A musical memorial for Alexi Petersen."/>
    <n v="7500"/>
    <n v="9486.69"/>
    <s v="successful"/>
    <s v="US"/>
    <s v="USD"/>
    <n v="1417049663"/>
    <n v="1413158063"/>
    <b v="0"/>
    <n v="147"/>
    <b v="1"/>
    <s v="music/rock"/>
    <n v="1.2648920000000001"/>
    <n v="64.535306122448986"/>
    <s v="music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  <s v="USD"/>
    <n v="1447463050"/>
    <n v="1444867450"/>
    <b v="0"/>
    <n v="90"/>
    <b v="1"/>
    <s v="music/rock"/>
    <n v="1.1426000000000001"/>
    <n v="63.477777777777774"/>
    <s v="music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  <s v="USD"/>
    <n v="1434342894"/>
    <n v="1432269294"/>
    <b v="0"/>
    <n v="87"/>
    <b v="1"/>
    <s v="music/rock"/>
    <n v="1.107"/>
    <n v="63.620689655172413"/>
    <s v="music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  <s v="USD"/>
    <n v="1397225746"/>
    <n v="1394633746"/>
    <b v="0"/>
    <n v="406"/>
    <b v="1"/>
    <s v="music/rock"/>
    <n v="1.0534805315203954"/>
    <n v="83.967068965517228"/>
    <s v="music"/>
    <s v="rock"/>
  </r>
  <r>
    <n v="1370"/>
    <s v="Food On You presents Baby's First Parental Advisory"/>
    <s v="Songs about the first year of parenthood, often inappropriate for children"/>
    <n v="1500"/>
    <n v="1555"/>
    <s v="successful"/>
    <s v="US"/>
    <s v="USD"/>
    <n v="1381881890"/>
    <n v="1380585890"/>
    <b v="0"/>
    <n v="20"/>
    <b v="1"/>
    <s v="music/rock"/>
    <n v="1.0366666666666666"/>
    <n v="77.75"/>
    <s v="music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  <s v="USD"/>
    <n v="1431022342"/>
    <n v="1428430342"/>
    <b v="0"/>
    <n v="70"/>
    <b v="1"/>
    <s v="music/rock"/>
    <n v="1.0708672667523933"/>
    <n v="107.07142857142857"/>
    <s v="music"/>
    <s v="rock"/>
  </r>
  <r>
    <n v="1372"/>
    <s v="Ted Lukas &amp; the Misled new CD - &quot;FEED&quot;"/>
    <s v="Please help us raise funds to press our new CD!"/>
    <n v="500"/>
    <n v="620"/>
    <s v="successful"/>
    <s v="US"/>
    <s v="USD"/>
    <n v="1342115132"/>
    <n v="1339523132"/>
    <b v="0"/>
    <n v="16"/>
    <b v="1"/>
    <s v="music/rock"/>
    <n v="1.24"/>
    <n v="38.75"/>
    <s v="music"/>
    <s v="rock"/>
  </r>
  <r>
    <n v="1373"/>
    <s v="Broccoli Samurai: Tour Van or Bust!"/>
    <s v="Help Broccoli Samurai raise money to get a new van and continue bringing you the jams!"/>
    <n v="10000"/>
    <n v="10501"/>
    <s v="successful"/>
    <s v="US"/>
    <s v="USD"/>
    <n v="1483138233"/>
    <n v="1480546233"/>
    <b v="0"/>
    <n v="52"/>
    <b v="1"/>
    <s v="music/rock"/>
    <n v="1.0501"/>
    <n v="201.94230769230768"/>
    <s v="music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  <s v="USD"/>
    <n v="1458874388"/>
    <n v="1456285988"/>
    <b v="0"/>
    <n v="66"/>
    <b v="1"/>
    <s v="music/rock"/>
    <n v="1.8946666666666667"/>
    <n v="43.060606060606062"/>
    <s v="music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  <s v="EUR"/>
    <n v="1484444119"/>
    <n v="1481852119"/>
    <b v="0"/>
    <n v="109"/>
    <b v="1"/>
    <s v="music/rock"/>
    <n v="1.7132499999999999"/>
    <n v="62.871559633027523"/>
    <s v="music"/>
    <s v="rock"/>
  </r>
  <r>
    <n v="1376"/>
    <s v="Dead Pirates / HIGHMARE LP 2nd pressing"/>
    <s v="Dead Pirates are planning a second pressing of HIGHMARE LP, who wants one ?"/>
    <n v="3700"/>
    <n v="9342"/>
    <s v="successful"/>
    <s v="GB"/>
    <s v="GBP"/>
    <n v="1480784606"/>
    <n v="1478189006"/>
    <b v="0"/>
    <n v="168"/>
    <b v="1"/>
    <s v="music/rock"/>
    <n v="2.5248648648648651"/>
    <n v="55.607142857142854"/>
    <s v="music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  <s v="USD"/>
    <n v="1486095060"/>
    <n v="1484198170"/>
    <b v="0"/>
    <n v="31"/>
    <b v="1"/>
    <s v="music/rock"/>
    <n v="1.1615384615384616"/>
    <n v="48.70967741935484"/>
    <s v="music"/>
    <s v="rock"/>
  </r>
  <r>
    <n v="1378"/>
    <s v="SIX BY SEVEN"/>
    <s v="A psychedelic post rock masterpiece!"/>
    <n v="2000"/>
    <n v="4067"/>
    <s v="successful"/>
    <s v="GB"/>
    <s v="GBP"/>
    <n v="1470075210"/>
    <n v="1468779210"/>
    <b v="0"/>
    <n v="133"/>
    <b v="1"/>
    <s v="music/rock"/>
    <n v="2.0335000000000001"/>
    <n v="30.578947368421051"/>
    <s v="music"/>
    <s v="rock"/>
  </r>
  <r>
    <n v="1379"/>
    <s v="J. Walter Makes a Record"/>
    <s v="---------The long-awaited debut full-length from Justin Ruddy--------"/>
    <n v="10000"/>
    <n v="11160"/>
    <s v="successful"/>
    <s v="US"/>
    <s v="USD"/>
    <n v="1433504876"/>
    <n v="1430912876"/>
    <b v="0"/>
    <n v="151"/>
    <b v="1"/>
    <s v="music/rock"/>
    <n v="1.1160000000000001"/>
    <n v="73.907284768211923"/>
    <s v="music"/>
    <s v="rock"/>
  </r>
  <r>
    <n v="1380"/>
    <s v="BARNFEST 2015"/>
    <s v="A DIY MUSIC FESTIVAL FROM ST. LOUIS MO! Bands make their own festival, help make it legit!"/>
    <n v="25"/>
    <n v="106"/>
    <s v="successful"/>
    <s v="US"/>
    <s v="USD"/>
    <n v="1433815200"/>
    <n v="1431886706"/>
    <b v="0"/>
    <n v="5"/>
    <b v="1"/>
    <s v="music/rock"/>
    <n v="4.24"/>
    <n v="21.2"/>
    <s v="music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  <s v="USD"/>
    <n v="1482988125"/>
    <n v="1480396125"/>
    <b v="0"/>
    <n v="73"/>
    <b v="1"/>
    <s v="music/rock"/>
    <n v="1.071"/>
    <n v="73.356164383561648"/>
    <s v="music"/>
    <s v="rock"/>
  </r>
  <r>
    <n v="1382"/>
    <s v="The Floorwalkers New Album!"/>
    <s v="We're making a new record -- independently! We've got some great new songs we're really excited to bring to you!"/>
    <n v="8000"/>
    <n v="8349"/>
    <s v="successful"/>
    <s v="US"/>
    <s v="USD"/>
    <n v="1367867536"/>
    <n v="1365275536"/>
    <b v="0"/>
    <n v="148"/>
    <b v="1"/>
    <s v="music/rock"/>
    <n v="1.043625"/>
    <n v="56.412162162162161"/>
    <s v="music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  <s v="CAD"/>
    <n v="1482457678"/>
    <n v="1480729678"/>
    <b v="0"/>
    <n v="93"/>
    <b v="1"/>
    <s v="music/rock"/>
    <n v="2.124090909090909"/>
    <n v="50.247311827956992"/>
    <s v="music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  <s v="USD"/>
    <n v="1436117922"/>
    <n v="1433525922"/>
    <b v="0"/>
    <n v="63"/>
    <b v="1"/>
    <s v="music/rock"/>
    <n v="1.2408571428571429"/>
    <n v="68.936507936507937"/>
    <s v="music"/>
    <s v="rock"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  <s v="EUR"/>
    <n v="1461931860"/>
    <n v="1457109121"/>
    <b v="0"/>
    <n v="134"/>
    <b v="1"/>
    <s v="music/rock"/>
    <n v="1.10406125"/>
    <n v="65.914104477611943"/>
    <s v="music"/>
    <s v="rock"/>
  </r>
  <r>
    <n v="1386"/>
    <s v="MALTESE CROSS: The First Album"/>
    <s v="We are a classic hard rock/heavy metal band just trying to keep rock alive!"/>
    <n v="400"/>
    <n v="875"/>
    <s v="successful"/>
    <s v="US"/>
    <s v="USD"/>
    <n v="1438183889"/>
    <n v="1435591889"/>
    <b v="0"/>
    <n v="14"/>
    <b v="1"/>
    <s v="music/rock"/>
    <n v="2.1875"/>
    <n v="62.5"/>
    <s v="music"/>
    <s v="rock"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  <s v="USD"/>
    <n v="1433305800"/>
    <n v="1430604395"/>
    <b v="0"/>
    <n v="78"/>
    <b v="1"/>
    <s v="music/rock"/>
    <n v="1.36625"/>
    <n v="70.064102564102569"/>
    <s v="music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  <s v="USD"/>
    <n v="1476720840"/>
    <n v="1474469117"/>
    <b v="0"/>
    <n v="112"/>
    <b v="1"/>
    <s v="music/rock"/>
    <n v="1.348074"/>
    <n v="60.181874999999998"/>
    <s v="music"/>
    <s v="rock"/>
  </r>
  <r>
    <n v="1389"/>
    <s v="Pre-order DANCEHALL's first record!!!"/>
    <s v="Help fund the pressing of DANCEHALL's first record by pre-ordering it in advance!!!"/>
    <n v="500"/>
    <n v="727"/>
    <s v="successful"/>
    <s v="GB"/>
    <s v="GBP"/>
    <n v="1471087957"/>
    <n v="1468495957"/>
    <b v="0"/>
    <n v="34"/>
    <b v="1"/>
    <s v="music/rock"/>
    <n v="1.454"/>
    <n v="21.382352941176471"/>
    <s v="music"/>
    <s v="rock"/>
  </r>
  <r>
    <n v="1390"/>
    <s v="New Music Video/Artist Development"/>
    <s v="Breakout Artist Management will be working with us on a brand new music video and we need your help!"/>
    <n v="2800"/>
    <n v="3055"/>
    <s v="successful"/>
    <s v="US"/>
    <s v="USD"/>
    <n v="1430154720"/>
    <n v="1427224606"/>
    <b v="0"/>
    <n v="19"/>
    <b v="1"/>
    <s v="music/rock"/>
    <n v="1.0910714285714285"/>
    <n v="160.78947368421052"/>
    <s v="music"/>
    <s v="rock"/>
  </r>
  <r>
    <n v="1391"/>
    <s v="Rules and Regulations"/>
    <s v="With the money donated through this project we intend on investing in sound equipment for live shows"/>
    <n v="500"/>
    <n v="551"/>
    <s v="successful"/>
    <s v="US"/>
    <s v="USD"/>
    <n v="1440219540"/>
    <n v="1436369818"/>
    <b v="0"/>
    <n v="13"/>
    <b v="1"/>
    <s v="music/rock"/>
    <n v="1.1020000000000001"/>
    <n v="42.384615384615387"/>
    <s v="music"/>
    <s v="rock"/>
  </r>
  <r>
    <n v="1392"/>
    <s v="Telesomniac's Debut Album"/>
    <s v="Telesomniac is a rock band from Provo, UT releasing their debut album Thirty-One Flashes in the Dark."/>
    <n v="2500"/>
    <n v="2841"/>
    <s v="successful"/>
    <s v="US"/>
    <s v="USD"/>
    <n v="1456976586"/>
    <n v="1454298186"/>
    <b v="0"/>
    <n v="104"/>
    <b v="1"/>
    <s v="music/rock"/>
    <n v="1.1364000000000001"/>
    <n v="27.317307692307693"/>
    <s v="music"/>
    <s v="rock"/>
  </r>
  <r>
    <n v="1393"/>
    <s v="WolfHunt | Social Commentary Rock Project"/>
    <s v="Rock n' Roll tales of our times"/>
    <n v="10000"/>
    <n v="10235"/>
    <s v="successful"/>
    <s v="US"/>
    <s v="USD"/>
    <n v="1470068523"/>
    <n v="1467476523"/>
    <b v="0"/>
    <n v="52"/>
    <b v="1"/>
    <s v="music/rock"/>
    <n v="1.0235000000000001"/>
    <n v="196.82692307692307"/>
    <s v="music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  <s v="USD"/>
    <n v="1488337200"/>
    <n v="1484623726"/>
    <b v="0"/>
    <n v="17"/>
    <b v="1"/>
    <s v="music/rock"/>
    <n v="1.2213333333333334"/>
    <n v="53.882352941176471"/>
    <s v="music"/>
    <s v="rock"/>
  </r>
  <r>
    <n v="1395"/>
    <s v="Quiet Oaks Full Length Album"/>
    <s v="Help Quiet Oaks record their debut album!!!"/>
    <n v="3500"/>
    <n v="3916"/>
    <s v="successful"/>
    <s v="US"/>
    <s v="USD"/>
    <n v="1484430481"/>
    <n v="1481838481"/>
    <b v="0"/>
    <n v="82"/>
    <b v="1"/>
    <s v="music/rock"/>
    <n v="1.1188571428571428"/>
    <n v="47.756097560975611"/>
    <s v="music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  <s v="USD"/>
    <n v="1423871882"/>
    <n v="1421279882"/>
    <b v="0"/>
    <n v="73"/>
    <b v="1"/>
    <s v="music/rock"/>
    <n v="1.073"/>
    <n v="88.191780821917803"/>
    <s v="music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  <s v="USD"/>
    <n v="1477603140"/>
    <n v="1475013710"/>
    <b v="0"/>
    <n v="158"/>
    <b v="1"/>
    <s v="music/rock"/>
    <n v="1.1385000000000001"/>
    <n v="72.056962025316452"/>
    <s v="music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  <s v="USD"/>
    <n v="1467752334"/>
    <n v="1465160334"/>
    <b v="0"/>
    <n v="65"/>
    <b v="1"/>
    <s v="music/rock"/>
    <n v="1.0968181818181819"/>
    <n v="74.246153846153845"/>
    <s v="music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  <s v="USD"/>
    <n v="1412640373"/>
    <n v="1410048373"/>
    <b v="0"/>
    <n v="184"/>
    <b v="1"/>
    <s v="music/rock"/>
    <n v="1.2614444444444444"/>
    <n v="61.701086956521742"/>
    <s v="music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  <s v="GBP"/>
    <n v="1465709400"/>
    <n v="1462695073"/>
    <b v="0"/>
    <n v="34"/>
    <b v="1"/>
    <s v="music/rock"/>
    <n v="1.6742857142857144"/>
    <n v="17.235294117647058"/>
    <s v="music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  <s v="USD"/>
    <n v="1369612474"/>
    <n v="1367798074"/>
    <b v="0"/>
    <n v="240"/>
    <b v="1"/>
    <s v="music/rock"/>
    <n v="4.9652000000000003"/>
    <n v="51.720833333333331"/>
    <s v="music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  <s v="GBP"/>
    <n v="1430439411"/>
    <n v="1425259011"/>
    <b v="0"/>
    <n v="113"/>
    <b v="1"/>
    <s v="music/rock"/>
    <n v="1.0915999999999999"/>
    <n v="24.150442477876105"/>
    <s v="music"/>
    <s v="rock"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  <s v="USD"/>
    <n v="1374802235"/>
    <n v="1372210235"/>
    <b v="0"/>
    <n v="66"/>
    <b v="1"/>
    <s v="music/rock"/>
    <n v="1.0257499999999999"/>
    <n v="62.166666666666664"/>
    <s v="music"/>
    <s v="rock"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  <s v="GBP"/>
    <n v="1424607285"/>
    <n v="1422447285"/>
    <b v="1"/>
    <n v="5"/>
    <b v="0"/>
    <s v="publishing/translations"/>
    <n v="1.6620689655172414E-2"/>
    <n v="48.2"/>
    <s v="publishing"/>
    <s v="translations"/>
  </r>
  <r>
    <n v="1405"/>
    <s v="The Bible translated into Emoticons"/>
    <s v="Will more people read the Bible if it were translated into Emoticons?"/>
    <n v="25000"/>
    <n v="105"/>
    <s v="failed"/>
    <s v="US"/>
    <s v="USD"/>
    <n v="1417195201"/>
    <n v="1414599601"/>
    <b v="1"/>
    <n v="17"/>
    <b v="0"/>
    <s v="publishing/translations"/>
    <n v="4.1999999999999997E-3"/>
    <n v="6.1764705882352944"/>
    <s v="publishing"/>
    <s v="translations"/>
  </r>
  <r>
    <n v="1406"/>
    <s v="Man Down! Translation project"/>
    <s v="The White coat and the battle dress uniform"/>
    <n v="12000"/>
    <n v="15"/>
    <s v="failed"/>
    <s v="IT"/>
    <s v="EUR"/>
    <n v="1449914400"/>
    <n v="1445336607"/>
    <b v="0"/>
    <n v="3"/>
    <b v="0"/>
    <s v="publishing/translations"/>
    <n v="1.25E-3"/>
    <n v="5"/>
    <s v="publishing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  <s v="USD"/>
    <n v="1407847978"/>
    <n v="1405687978"/>
    <b v="0"/>
    <n v="2"/>
    <b v="0"/>
    <s v="publishing/translations"/>
    <n v="5.0000000000000001E-3"/>
    <n v="7.5"/>
    <s v="publishing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  <s v="GBP"/>
    <n v="1447451756"/>
    <n v="1444856156"/>
    <b v="0"/>
    <n v="6"/>
    <b v="0"/>
    <s v="publishing/translations"/>
    <n v="7.1999999999999995E-2"/>
    <n v="12"/>
    <s v="publishing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  <s v="USD"/>
    <n v="1420085535"/>
    <n v="1414897935"/>
    <b v="0"/>
    <n v="0"/>
    <b v="0"/>
    <s v="publishing/translations"/>
    <n v="0"/>
    <e v="#DIV/0!"/>
    <s v="publishing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  <s v="EUR"/>
    <n v="1464939520"/>
    <n v="1461051520"/>
    <b v="0"/>
    <n v="1"/>
    <b v="0"/>
    <s v="publishing/translations"/>
    <n v="1.6666666666666666E-4"/>
    <n v="1"/>
    <s v="publishing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  <s v="GBP"/>
    <n v="1423185900"/>
    <n v="1420766700"/>
    <b v="0"/>
    <n v="3"/>
    <b v="0"/>
    <s v="publishing/translations"/>
    <n v="2.3333333333333335E-3"/>
    <n v="2.3333333333333335"/>
    <s v="publishing"/>
    <s v="translations"/>
  </r>
  <r>
    <n v="1412"/>
    <s v="For overseas shogi fans! Shogi novel translation project"/>
    <s v="â€œClimbing Silver!â€- An English translation of the Young Adult Shogi novella"/>
    <n v="7000"/>
    <n v="320"/>
    <s v="failed"/>
    <s v="US"/>
    <s v="USD"/>
    <n v="1417656699"/>
    <n v="1415064699"/>
    <b v="0"/>
    <n v="13"/>
    <b v="0"/>
    <s v="publishing/translations"/>
    <n v="4.5714285714285714E-2"/>
    <n v="24.615384615384617"/>
    <s v="publishing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  <s v="EUR"/>
    <n v="1455964170"/>
    <n v="1450780170"/>
    <b v="0"/>
    <n v="1"/>
    <b v="0"/>
    <s v="publishing/translations"/>
    <n v="0.05"/>
    <n v="100"/>
    <s v="publishing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  <s v="USD"/>
    <n v="1483423467"/>
    <n v="1480831467"/>
    <b v="0"/>
    <n v="1"/>
    <b v="0"/>
    <s v="publishing/translations"/>
    <n v="2E-3"/>
    <n v="1"/>
    <s v="publishing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  <s v="USD"/>
    <n v="1439741591"/>
    <n v="1436285591"/>
    <b v="0"/>
    <n v="9"/>
    <b v="0"/>
    <s v="publishing/translations"/>
    <n v="0.18181818181818182"/>
    <n v="88.888888888888886"/>
    <s v="publishing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  <s v="USD"/>
    <n v="1448147619"/>
    <n v="1445552019"/>
    <b v="0"/>
    <n v="0"/>
    <b v="0"/>
    <s v="publishing/translations"/>
    <n v="0"/>
    <e v="#DIV/0!"/>
    <s v="publishing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  <s v="USD"/>
    <n v="1442315460"/>
    <n v="1439696174"/>
    <b v="0"/>
    <n v="2"/>
    <b v="0"/>
    <s v="publishing/translations"/>
    <n v="1.2222222222222223E-2"/>
    <n v="27.5"/>
    <s v="publishing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  <s v="EUR"/>
    <n v="1456397834"/>
    <n v="1453805834"/>
    <b v="0"/>
    <n v="1"/>
    <b v="0"/>
    <s v="publishing/translations"/>
    <n v="2E-3"/>
    <n v="6"/>
    <s v="publishing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  <s v="USD"/>
    <n v="1476010619"/>
    <n v="1473418619"/>
    <b v="0"/>
    <n v="10"/>
    <b v="0"/>
    <s v="publishing/translations"/>
    <n v="7.0634920634920634E-2"/>
    <n v="44.5"/>
    <s v="publishing"/>
    <s v="translations"/>
  </r>
  <r>
    <n v="1420"/>
    <s v="Shakespeare in the Hood - Romeo and Juliet"/>
    <s v="Help me butcher Shakespeare in a satirical fashion."/>
    <n v="110"/>
    <n v="3"/>
    <s v="failed"/>
    <s v="US"/>
    <s v="USD"/>
    <n v="1467129686"/>
    <n v="1464969686"/>
    <b v="0"/>
    <n v="3"/>
    <b v="0"/>
    <s v="publishing/translations"/>
    <n v="2.7272727272727271E-2"/>
    <n v="1"/>
    <s v="publishing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  <s v="SEK"/>
    <n v="1423432709"/>
    <n v="1420840709"/>
    <b v="0"/>
    <n v="2"/>
    <b v="0"/>
    <s v="publishing/translations"/>
    <n v="1E-3"/>
    <n v="100"/>
    <s v="publishing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  <s v="NZD"/>
    <n v="1474436704"/>
    <n v="1471844704"/>
    <b v="0"/>
    <n v="2"/>
    <b v="0"/>
    <s v="publishing/translations"/>
    <n v="1.0399999999999999E-3"/>
    <n v="13"/>
    <s v="publishing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  <s v="AUD"/>
    <n v="1451637531"/>
    <n v="1449045531"/>
    <b v="0"/>
    <n v="1"/>
    <b v="0"/>
    <s v="publishing/translations"/>
    <n v="3.3333333333333335E-3"/>
    <n v="100"/>
    <s v="publishing"/>
    <s v="translations"/>
  </r>
  <r>
    <n v="1424"/>
    <s v="Subway Mantras"/>
    <s v="A short book of practical mantras that can be used every day of the week. Mantras are cogwheels of universal engines."/>
    <n v="7500"/>
    <n v="1527"/>
    <s v="failed"/>
    <s v="US"/>
    <s v="USD"/>
    <n v="1479233602"/>
    <n v="1478106802"/>
    <b v="0"/>
    <n v="14"/>
    <b v="0"/>
    <s v="publishing/translations"/>
    <n v="0.2036"/>
    <n v="109.07142857142857"/>
    <s v="publishing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  <s v="USD"/>
    <n v="1430276959"/>
    <n v="1427684959"/>
    <b v="0"/>
    <n v="0"/>
    <b v="0"/>
    <s v="publishing/translations"/>
    <n v="0"/>
    <e v="#DIV/0!"/>
    <s v="publishing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  <s v="EUR"/>
    <n v="1440408120"/>
    <n v="1435224120"/>
    <b v="0"/>
    <n v="0"/>
    <b v="0"/>
    <s v="publishing/translations"/>
    <n v="0"/>
    <e v="#DIV/0!"/>
    <s v="publishing"/>
    <s v="translations"/>
  </r>
  <r>
    <n v="1427"/>
    <s v="WHAT CAN I DO?..."/>
    <s v="The book with advices that can save many lives._x000a_You will find here many case studies, extreme situations and solutions."/>
    <n v="5000"/>
    <n v="419"/>
    <s v="failed"/>
    <s v="DE"/>
    <s v="EUR"/>
    <n v="1474230385"/>
    <n v="1471638385"/>
    <b v="0"/>
    <n v="4"/>
    <b v="0"/>
    <s v="publishing/translations"/>
    <n v="8.3799999999999999E-2"/>
    <n v="104.75"/>
    <s v="publishing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  <s v="EUR"/>
    <n v="1459584417"/>
    <n v="1456996017"/>
    <b v="0"/>
    <n v="3"/>
    <b v="0"/>
    <s v="publishing/translations"/>
    <n v="4.4999999999999998E-2"/>
    <n v="15"/>
    <s v="publishing"/>
    <s v="translations"/>
  </r>
  <r>
    <n v="1429"/>
    <s v="10 P.M."/>
    <s v="A guy in his 30's tries to live his &quot;American Dream&quot;, but quickly it turns into a nightmare. (A Novel)"/>
    <n v="10000"/>
    <n v="0"/>
    <s v="failed"/>
    <s v="US"/>
    <s v="USD"/>
    <n v="1428629242"/>
    <n v="1426037242"/>
    <b v="0"/>
    <n v="0"/>
    <b v="0"/>
    <s v="publishing/translations"/>
    <n v="0"/>
    <e v="#DIV/0!"/>
    <s v="publishing"/>
    <s v="translations"/>
  </r>
  <r>
    <n v="1430"/>
    <s v="Esoteric Project Management"/>
    <s v="Profesional translation and publishing of the book on unique synthesis of project management and meditation"/>
    <n v="5000"/>
    <n v="403"/>
    <s v="failed"/>
    <s v="US"/>
    <s v="USD"/>
    <n v="1419017488"/>
    <n v="1416339088"/>
    <b v="0"/>
    <n v="5"/>
    <b v="0"/>
    <s v="publishing/translations"/>
    <n v="8.0600000000000005E-2"/>
    <n v="80.599999999999994"/>
    <s v="publishing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  <s v="USD"/>
    <n v="1448517816"/>
    <n v="1445922216"/>
    <b v="0"/>
    <n v="47"/>
    <b v="0"/>
    <s v="publishing/translations"/>
    <n v="0.31947058823529412"/>
    <n v="115.55319148936171"/>
    <s v="publishing"/>
    <s v="translations"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  <s v="USD"/>
    <n v="1437417828"/>
    <n v="1434825828"/>
    <b v="0"/>
    <n v="0"/>
    <b v="0"/>
    <s v="publishing/translations"/>
    <n v="0"/>
    <e v="#DIV/0!"/>
    <s v="publishing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  <s v="EUR"/>
    <n v="1481367600"/>
    <n v="1477839675"/>
    <b v="0"/>
    <n v="10"/>
    <b v="0"/>
    <s v="publishing/translations"/>
    <n v="6.7083333333333328E-2"/>
    <n v="80.5"/>
    <s v="publishing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  <s v="DKK"/>
    <n v="1433775600"/>
    <n v="1431973478"/>
    <b v="0"/>
    <n v="11"/>
    <b v="0"/>
    <s v="publishing/translations"/>
    <n v="9.987804878048781E-2"/>
    <n v="744.5454545454545"/>
    <s v="publishing"/>
    <s v="translations"/>
  </r>
  <r>
    <n v="1435"/>
    <s v="Trilogy of Crystals, book 1, translation"/>
    <s v="English translation of the first book from a sword and sorcery Fantasy trilogy, by Paolo Parente"/>
    <n v="15000"/>
    <n v="15"/>
    <s v="failed"/>
    <s v="IT"/>
    <s v="EUR"/>
    <n v="1444589020"/>
    <n v="1441997020"/>
    <b v="0"/>
    <n v="2"/>
    <b v="0"/>
    <s v="publishing/translations"/>
    <n v="1E-3"/>
    <n v="7.5"/>
    <s v="publishing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  <s v="EUR"/>
    <n v="1456043057"/>
    <n v="1453451057"/>
    <b v="0"/>
    <n v="2"/>
    <b v="0"/>
    <s v="publishing/translations"/>
    <n v="7.7000000000000002E-3"/>
    <n v="38.5"/>
    <s v="publishing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  <s v="USD"/>
    <n v="1405227540"/>
    <n v="1402058739"/>
    <b v="0"/>
    <n v="22"/>
    <b v="0"/>
    <s v="publishing/translations"/>
    <n v="0.26900000000000002"/>
    <n v="36.68181818181818"/>
    <s v="publishing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  <s v="DKK"/>
    <n v="1461765300"/>
    <n v="1459198499"/>
    <b v="0"/>
    <n v="8"/>
    <b v="0"/>
    <s v="publishing/translations"/>
    <n v="0.03"/>
    <n v="75"/>
    <s v="publishing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  <s v="CAD"/>
    <n v="1425758101"/>
    <n v="1423166101"/>
    <b v="0"/>
    <n v="6"/>
    <b v="0"/>
    <s v="publishing/translations"/>
    <n v="6.6055045871559637E-2"/>
    <n v="30"/>
    <s v="publishing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  <s v="EUR"/>
    <n v="1464285463"/>
    <n v="1461693463"/>
    <b v="0"/>
    <n v="1"/>
    <b v="0"/>
    <s v="publishing/translations"/>
    <n v="7.6923076923076926E-5"/>
    <n v="1"/>
    <s v="publishing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  <s v="GBP"/>
    <n v="1441995769"/>
    <n v="1436811769"/>
    <b v="0"/>
    <n v="3"/>
    <b v="0"/>
    <s v="publishing/translations"/>
    <n v="1.1222222222222222E-2"/>
    <n v="673.33333333333337"/>
    <s v="publishing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  <s v="USD"/>
    <n v="1464190158"/>
    <n v="1461598158"/>
    <b v="0"/>
    <n v="0"/>
    <b v="0"/>
    <s v="publishing/translations"/>
    <n v="0"/>
    <e v="#DIV/0!"/>
    <s v="publishing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  <s v="EUR"/>
    <n v="1483395209"/>
    <n v="1480803209"/>
    <b v="0"/>
    <n v="0"/>
    <b v="0"/>
    <s v="publishing/translations"/>
    <n v="0"/>
    <e v="#DIV/0!"/>
    <s v="publishing"/>
    <s v="translations"/>
  </r>
  <r>
    <n v="1444"/>
    <s v="Expand the MillionairesLetter in the US Market!"/>
    <s v="We as a successfull german stock market newsletter publisher want expand in the US market!"/>
    <n v="4950"/>
    <n v="0"/>
    <s v="failed"/>
    <s v="DE"/>
    <s v="EUR"/>
    <n v="1442091462"/>
    <n v="1436907462"/>
    <b v="0"/>
    <n v="0"/>
    <b v="0"/>
    <s v="publishing/translations"/>
    <n v="0"/>
    <e v="#DIV/0!"/>
    <s v="publishing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  <s v="EUR"/>
    <n v="1434286855"/>
    <n v="1431694855"/>
    <b v="0"/>
    <n v="0"/>
    <b v="0"/>
    <s v="publishing/translations"/>
    <n v="0"/>
    <e v="#DIV/0!"/>
    <s v="publishing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  <s v="EUR"/>
    <n v="1461235478"/>
    <n v="1459507478"/>
    <b v="0"/>
    <n v="0"/>
    <b v="0"/>
    <s v="publishing/translations"/>
    <n v="0"/>
    <e v="#DIV/0!"/>
    <s v="publishing"/>
    <s v="translations"/>
  </r>
  <r>
    <n v="1447"/>
    <s v="Indian Language Dictionary"/>
    <s v="I'm creating a dictionary of multiple Indian languages."/>
    <n v="500000"/>
    <n v="75"/>
    <s v="failed"/>
    <s v="US"/>
    <s v="USD"/>
    <n v="1467999134"/>
    <n v="1465407134"/>
    <b v="0"/>
    <n v="3"/>
    <b v="0"/>
    <s v="publishing/translations"/>
    <n v="1.4999999999999999E-4"/>
    <n v="25"/>
    <s v="publishing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  <s v="AUD"/>
    <n v="1432272300"/>
    <n v="1429655318"/>
    <b v="0"/>
    <n v="0"/>
    <b v="0"/>
    <s v="publishing/translations"/>
    <n v="0"/>
    <e v="#DIV/0!"/>
    <s v="publishing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  <s v="USD"/>
    <n v="1431286105"/>
    <n v="1427138905"/>
    <b v="0"/>
    <n v="0"/>
    <b v="0"/>
    <s v="publishing/translations"/>
    <n v="0"/>
    <e v="#DIV/0!"/>
    <s v="publishing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  <s v="USD"/>
    <n v="1455941197"/>
    <n v="1453349197"/>
    <b v="0"/>
    <n v="1"/>
    <b v="0"/>
    <s v="publishing/translations"/>
    <n v="1.0000000000000001E-5"/>
    <n v="1"/>
    <s v="publishing"/>
    <s v="translations"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  <s v="USD"/>
    <n v="1416355259"/>
    <n v="1413759659"/>
    <b v="0"/>
    <n v="2"/>
    <b v="0"/>
    <s v="publishing/translations"/>
    <n v="1.0554089709762533E-4"/>
    <n v="1"/>
    <s v="publishing"/>
    <s v="translations"/>
  </r>
  <r>
    <n v="1452"/>
    <s v="The Judo Preservation Project (Canceled)"/>
    <s v="I am gathering rare, out-of-print Judo books for preservation, translation and sharing."/>
    <n v="14000"/>
    <n v="0"/>
    <s v="canceled"/>
    <s v="US"/>
    <s v="USD"/>
    <n v="1406566363"/>
    <n v="1403974363"/>
    <b v="0"/>
    <n v="0"/>
    <b v="0"/>
    <s v="publishing/translations"/>
    <n v="0"/>
    <e v="#DIV/0!"/>
    <s v="publishing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  <s v="EUR"/>
    <n v="1492270947"/>
    <n v="1488386547"/>
    <b v="0"/>
    <n v="0"/>
    <b v="0"/>
    <s v="publishing/translations"/>
    <n v="0"/>
    <e v="#DIV/0!"/>
    <s v="publishing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  <s v="EUR"/>
    <n v="1461535140"/>
    <n v="1459716480"/>
    <b v="0"/>
    <n v="1"/>
    <b v="0"/>
    <s v="publishing/translations"/>
    <n v="8.5714285714285719E-3"/>
    <n v="15"/>
    <s v="publishing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  <s v="USD"/>
    <n v="1409924340"/>
    <n v="1405181320"/>
    <b v="0"/>
    <n v="7"/>
    <b v="0"/>
    <s v="publishing/translations"/>
    <n v="0.105"/>
    <n v="225"/>
    <s v="publishing"/>
    <s v="translations"/>
  </r>
  <r>
    <n v="1456"/>
    <s v="Sometimes you don't need love (Canceled)"/>
    <s v="English Version of my auto-published novel"/>
    <n v="5000"/>
    <n v="145"/>
    <s v="canceled"/>
    <s v="IT"/>
    <s v="EUR"/>
    <n v="1483459365"/>
    <n v="1480867365"/>
    <b v="0"/>
    <n v="3"/>
    <b v="0"/>
    <s v="publishing/translations"/>
    <n v="2.9000000000000001E-2"/>
    <n v="48.333333333333336"/>
    <s v="publishing"/>
    <s v="translations"/>
  </r>
  <r>
    <n v="1457"/>
    <s v="Hey! I&quot;m not invisable, I am Just Old (Canceled)"/>
    <s v="Age is more than just a number, I hope your younger than you feel."/>
    <n v="6000"/>
    <n v="0"/>
    <s v="canceled"/>
    <s v="US"/>
    <s v="USD"/>
    <n v="1447281044"/>
    <n v="1444685444"/>
    <b v="0"/>
    <n v="0"/>
    <b v="0"/>
    <s v="publishing/translations"/>
    <n v="0"/>
    <e v="#DIV/0!"/>
    <s v="publishing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  <s v="USD"/>
    <n v="1407729600"/>
    <n v="1405097760"/>
    <b v="0"/>
    <n v="0"/>
    <b v="0"/>
    <s v="publishing/translations"/>
    <n v="0"/>
    <e v="#DIV/0!"/>
    <s v="publishing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  <s v="DKK"/>
    <n v="1449077100"/>
    <n v="1446612896"/>
    <b v="0"/>
    <n v="0"/>
    <b v="0"/>
    <s v="publishing/translations"/>
    <n v="0"/>
    <e v="#DIV/0!"/>
    <s v="publishing"/>
    <s v="translations"/>
  </r>
  <r>
    <n v="1460"/>
    <s v="KJV2015 (Canceled)"/>
    <s v="KJV2015 Easier to understand for our kids and family not leaving out one verse or changing a meaning one bit."/>
    <n v="25000000"/>
    <n v="0"/>
    <s v="canceled"/>
    <s v="US"/>
    <s v="USD"/>
    <n v="1417391100"/>
    <n v="1412371898"/>
    <b v="0"/>
    <n v="0"/>
    <b v="0"/>
    <s v="publishing/translations"/>
    <n v="0"/>
    <e v="#DIV/0!"/>
    <s v="publishing"/>
    <s v="translations"/>
  </r>
  <r>
    <n v="1461"/>
    <s v="Relatively Prime Series 2"/>
    <s v="Series 2 of Relatively Prime, a podcast of stories from the Mathematical Domain"/>
    <n v="15000"/>
    <n v="15186.69"/>
    <s v="successful"/>
    <s v="US"/>
    <s v="USD"/>
    <n v="1413849600"/>
    <n v="1410967754"/>
    <b v="1"/>
    <n v="340"/>
    <b v="1"/>
    <s v="publishing/radio &amp; podcasts"/>
    <n v="1.012446"/>
    <n v="44.66673529411765"/>
    <s v="publishing"/>
    <s v="radio &amp; podcasts"/>
  </r>
  <r>
    <n v="1462"/>
    <s v="Unbound: Fiction on the Radio"/>
    <s v="A new radio show focused on short fiction produced by Louisville Public Media"/>
    <n v="4000"/>
    <n v="4340.7"/>
    <s v="successful"/>
    <s v="US"/>
    <s v="USD"/>
    <n v="1365609271"/>
    <n v="1363017271"/>
    <b v="1"/>
    <n v="150"/>
    <b v="1"/>
    <s v="publishing/radio &amp; podcasts"/>
    <n v="1.085175"/>
    <n v="28.937999999999999"/>
    <s v="publishing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  <s v="USD"/>
    <n v="1365367938"/>
    <n v="1361483538"/>
    <b v="1"/>
    <n v="25"/>
    <b v="1"/>
    <s v="publishing/radio &amp; podcasts"/>
    <n v="1.4766666666666666"/>
    <n v="35.44"/>
    <s v="publishing"/>
    <s v="radio &amp; podcasts"/>
  </r>
  <r>
    <n v="1464"/>
    <s v="Science Studio"/>
    <s v="The Best Science Media on the Web"/>
    <n v="5000"/>
    <n v="8160"/>
    <s v="successful"/>
    <s v="US"/>
    <s v="USD"/>
    <n v="1361029958"/>
    <n v="1358437958"/>
    <b v="1"/>
    <n v="234"/>
    <b v="1"/>
    <s v="publishing/radio &amp; podcasts"/>
    <n v="1.6319999999999999"/>
    <n v="34.871794871794869"/>
    <s v="publishing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  <s v="USD"/>
    <n v="1332385200"/>
    <n v="1329759452"/>
    <b v="1"/>
    <n v="2602"/>
    <b v="1"/>
    <s v="publishing/radio &amp; podcasts"/>
    <n v="4.5641449999999999"/>
    <n v="52.622732513451197"/>
    <s v="publishing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  <s v="USD"/>
    <n v="1452574800"/>
    <n v="1449029266"/>
    <b v="1"/>
    <n v="248"/>
    <b v="1"/>
    <s v="publishing/radio &amp; podcasts"/>
    <n v="1.0787731249999999"/>
    <n v="69.598266129032254"/>
    <s v="publishing"/>
    <s v="radio &amp; podcasts"/>
  </r>
  <r>
    <n v="1467"/>
    <s v="Radio Ambulante"/>
    <s v="We are a new Spanish language podcast telling uniquely Latin American stories."/>
    <n v="40000"/>
    <n v="46032"/>
    <s v="successful"/>
    <s v="US"/>
    <s v="USD"/>
    <n v="1332699285"/>
    <n v="1327518885"/>
    <b v="1"/>
    <n v="600"/>
    <b v="1"/>
    <s v="publishing/radio &amp; podcasts"/>
    <n v="1.1508"/>
    <n v="76.72"/>
    <s v="publishing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  <s v="USD"/>
    <n v="1307838049"/>
    <n v="1302654049"/>
    <b v="1"/>
    <n v="293"/>
    <b v="1"/>
    <s v="publishing/radio &amp; podcasts"/>
    <n v="1.0236842105263158"/>
    <n v="33.191126279863482"/>
    <s v="publishing"/>
    <s v="radio &amp; podcasts"/>
  </r>
  <r>
    <n v="1469"/>
    <s v="The Local Global Mashup Show"/>
    <s v="Get the inside edge on the stories that connect Americans to the world -- in your ear every week."/>
    <n v="44250"/>
    <n v="47978"/>
    <s v="successful"/>
    <s v="US"/>
    <s v="USD"/>
    <n v="1360938109"/>
    <n v="1358346109"/>
    <b v="1"/>
    <n v="321"/>
    <b v="1"/>
    <s v="publishing/radio &amp; podcasts"/>
    <n v="1.0842485875706214"/>
    <n v="149.46417445482865"/>
    <s v="publishing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  <s v="USD"/>
    <n v="1356724263"/>
    <n v="1354909863"/>
    <b v="1"/>
    <n v="81"/>
    <b v="1"/>
    <s v="publishing/radio &amp; podcasts"/>
    <n v="1.2513333333333334"/>
    <n v="23.172839506172838"/>
    <s v="publishing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  <s v="USD"/>
    <n v="1428620334"/>
    <n v="1426028334"/>
    <b v="1"/>
    <n v="343"/>
    <b v="1"/>
    <s v="publishing/radio &amp; podcasts"/>
    <n v="1.03840625"/>
    <n v="96.877551020408163"/>
    <s v="publishing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  <s v="USD"/>
    <n v="1381928503"/>
    <n v="1379336503"/>
    <b v="1"/>
    <n v="336"/>
    <b v="1"/>
    <s v="publishing/radio &amp; podcasts"/>
    <n v="1.3870400000000001"/>
    <n v="103.20238095238095"/>
    <s v="publishing"/>
    <s v="radio &amp; podcasts"/>
  </r>
  <r>
    <n v="1473"/>
    <s v="ONE LOVES ONLY FORM"/>
    <s v="Public Radio Project"/>
    <n v="1500"/>
    <n v="1807.74"/>
    <s v="successful"/>
    <s v="US"/>
    <s v="USD"/>
    <n v="1330644639"/>
    <n v="1328052639"/>
    <b v="1"/>
    <n v="47"/>
    <b v="1"/>
    <s v="publishing/radio &amp; podcasts"/>
    <n v="1.20516"/>
    <n v="38.462553191489363"/>
    <s v="publishing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  <s v="USD"/>
    <n v="1379093292"/>
    <n v="1376501292"/>
    <b v="1"/>
    <n v="76"/>
    <b v="1"/>
    <s v="publishing/radio &amp; podcasts"/>
    <n v="1.1226666666666667"/>
    <n v="44.315789473684212"/>
    <s v="publishing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  <s v="USD"/>
    <n v="1419051540"/>
    <n v="1416244863"/>
    <b v="1"/>
    <n v="441"/>
    <b v="1"/>
    <s v="publishing/radio &amp; podcasts"/>
    <n v="1.8866966666666667"/>
    <n v="64.173356009070289"/>
    <s v="publishing"/>
    <s v="radio &amp; podcasts"/>
  </r>
  <r>
    <n v="1476"/>
    <s v="The Comedy Button Podcast"/>
    <s v="The Comedy Button is a brand new nerd pop culture podcast with weekly video sketches."/>
    <n v="6000"/>
    <n v="39693.279999999999"/>
    <s v="successful"/>
    <s v="US"/>
    <s v="USD"/>
    <n v="1315616422"/>
    <n v="1313024422"/>
    <b v="1"/>
    <n v="916"/>
    <b v="1"/>
    <s v="publishing/radio &amp; podcasts"/>
    <n v="6.6155466666666669"/>
    <n v="43.333275109170302"/>
    <s v="publishing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  <s v="USD"/>
    <n v="1324609200"/>
    <n v="1319467604"/>
    <b v="1"/>
    <n v="369"/>
    <b v="1"/>
    <s v="publishing/radio &amp; podcasts"/>
    <n v="1.1131"/>
    <n v="90.495934959349597"/>
    <s v="publishing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  <s v="USD"/>
    <n v="1368564913"/>
    <n v="1367355313"/>
    <b v="1"/>
    <n v="20242"/>
    <b v="1"/>
    <s v="publishing/radio &amp; podcasts"/>
    <n v="11.8161422"/>
    <n v="29.187190495010373"/>
    <s v="publishing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  <s v="USD"/>
    <n v="1399694340"/>
    <n v="1398448389"/>
    <b v="1"/>
    <n v="71"/>
    <b v="1"/>
    <s v="publishing/radio &amp; podcasts"/>
    <n v="1.37375"/>
    <n v="30.95774647887324"/>
    <s v="publishing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  <s v="USD"/>
    <n v="1374858000"/>
    <n v="1373408699"/>
    <b v="1"/>
    <n v="635"/>
    <b v="1"/>
    <s v="publishing/radio &amp; podcasts"/>
    <n v="1.170404"/>
    <n v="92.157795275590544"/>
    <s v="publishing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  <s v="CAD"/>
    <n v="1383430145"/>
    <n v="1380838145"/>
    <b v="0"/>
    <n v="6"/>
    <b v="0"/>
    <s v="publishing/fiction"/>
    <n v="2.1000000000000001E-2"/>
    <n v="17.5"/>
    <s v="publishing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  <s v="USD"/>
    <n v="1347004260"/>
    <n v="1345062936"/>
    <b v="0"/>
    <n v="1"/>
    <b v="0"/>
    <s v="publishing/fiction"/>
    <n v="1E-3"/>
    <n v="5"/>
    <s v="publishing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  <s v="USD"/>
    <n v="1469162275"/>
    <n v="1467002275"/>
    <b v="0"/>
    <n v="2"/>
    <b v="0"/>
    <s v="publishing/fiction"/>
    <n v="7.1428571428571426E-3"/>
    <n v="25"/>
    <s v="publishing"/>
    <s v="fiction"/>
  </r>
  <r>
    <n v="1484"/>
    <s v="a book called filtered down thru the stars"/>
    <s v="The mussings of an old wizard"/>
    <n v="2000"/>
    <n v="0"/>
    <s v="failed"/>
    <s v="US"/>
    <s v="USD"/>
    <n v="1342882260"/>
    <n v="1337834963"/>
    <b v="0"/>
    <n v="0"/>
    <b v="0"/>
    <s v="publishing/fiction"/>
    <n v="0"/>
    <e v="#DIV/0!"/>
    <s v="publishing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  <s v="USD"/>
    <n v="1434827173"/>
    <n v="1430939173"/>
    <b v="0"/>
    <n v="3"/>
    <b v="0"/>
    <s v="publishing/fiction"/>
    <n v="2.2388059701492536E-2"/>
    <n v="50"/>
    <s v="publishing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  <s v="USD"/>
    <n v="1425009761"/>
    <n v="1422417761"/>
    <b v="0"/>
    <n v="3"/>
    <b v="0"/>
    <s v="publishing/fiction"/>
    <n v="2.3999999999999998E-3"/>
    <n v="16"/>
    <s v="publishing"/>
    <s v="fiction"/>
  </r>
  <r>
    <n v="1487"/>
    <s v="You Killed Me First"/>
    <s v="A lover becomes an enemy when a line has been crossed. Torn between memories and reality, his mask of sanity is slipping."/>
    <n v="10000"/>
    <n v="0"/>
    <s v="failed"/>
    <s v="US"/>
    <s v="USD"/>
    <n v="1470175271"/>
    <n v="1467583271"/>
    <b v="0"/>
    <n v="0"/>
    <b v="0"/>
    <s v="publishing/fiction"/>
    <n v="0"/>
    <e v="#DIV/0!"/>
    <s v="publishing"/>
    <s v="fiction"/>
  </r>
  <r>
    <n v="1488"/>
    <s v="Nanolution"/>
    <s v="A blockbuster sci-fi adventure. What would you do if one day your life changed to beyond the imaginable?"/>
    <n v="15000"/>
    <n v="360"/>
    <s v="failed"/>
    <s v="AU"/>
    <s v="AUD"/>
    <n v="1388928660"/>
    <n v="1386336660"/>
    <b v="0"/>
    <n v="6"/>
    <b v="0"/>
    <s v="publishing/fiction"/>
    <n v="2.4E-2"/>
    <n v="60"/>
    <s v="publishing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  <s v="USD"/>
    <n v="1352994052"/>
    <n v="1350398452"/>
    <b v="0"/>
    <n v="0"/>
    <b v="0"/>
    <s v="publishing/fiction"/>
    <n v="0"/>
    <e v="#DIV/0!"/>
    <s v="publishing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  <s v="USD"/>
    <n v="1380720474"/>
    <n v="1378214874"/>
    <b v="0"/>
    <n v="19"/>
    <b v="0"/>
    <s v="publishing/fiction"/>
    <n v="0.30862068965517242"/>
    <n v="47.10526315789474"/>
    <s v="publishing"/>
    <s v="fiction"/>
  </r>
  <r>
    <n v="1491"/>
    <s v="Tales of guns, gold and a beagle in the Old West"/>
    <s v="What do you get when you take outlaws, guns, gold and and old beagle in the old west? Adventure!"/>
    <n v="1200"/>
    <n v="100"/>
    <s v="failed"/>
    <s v="US"/>
    <s v="USD"/>
    <n v="1424014680"/>
    <n v="1418922443"/>
    <b v="0"/>
    <n v="1"/>
    <b v="0"/>
    <s v="publishing/fiction"/>
    <n v="8.3333333333333329E-2"/>
    <n v="100"/>
    <s v="publishing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  <s v="USD"/>
    <n v="1308431646"/>
    <n v="1305839646"/>
    <b v="0"/>
    <n v="2"/>
    <b v="0"/>
    <s v="publishing/fiction"/>
    <n v="7.4999999999999997E-3"/>
    <n v="15"/>
    <s v="publishing"/>
    <s v="fiction"/>
  </r>
  <r>
    <n v="1493"/>
    <s v="The Great Grand Zeppelin Chase"/>
    <s v="Help illustrate the sequel to the bestselling _x000a_The Transylvania Flying Squad of Detectives"/>
    <n v="2400"/>
    <n v="0"/>
    <s v="failed"/>
    <s v="US"/>
    <s v="USD"/>
    <n v="1371415675"/>
    <n v="1368823675"/>
    <b v="0"/>
    <n v="0"/>
    <b v="0"/>
    <s v="publishing/fiction"/>
    <n v="0"/>
    <e v="#DIV/0!"/>
    <s v="publishing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  <s v="USD"/>
    <n v="1428075480"/>
    <n v="1425489613"/>
    <b v="0"/>
    <n v="11"/>
    <b v="0"/>
    <s v="publishing/fiction"/>
    <n v="8.8999999999999996E-2"/>
    <n v="40.454545454545453"/>
    <s v="publishing"/>
    <s v="fiction"/>
  </r>
  <r>
    <n v="1495"/>
    <s v="A Magical Bildungsroman with a Female Heroine"/>
    <s v="The Adventures of Penelope Hawthorne. Part One: The Spellbook of Dracone."/>
    <n v="2000"/>
    <n v="0"/>
    <s v="failed"/>
    <s v="US"/>
    <s v="USD"/>
    <n v="1314471431"/>
    <n v="1311879431"/>
    <b v="0"/>
    <n v="0"/>
    <b v="0"/>
    <s v="publishing/fiction"/>
    <n v="0"/>
    <e v="#DIV/0!"/>
    <s v="publishing"/>
    <s v="fiction"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  <s v="USD"/>
    <n v="1410866659"/>
    <n v="1405682659"/>
    <b v="0"/>
    <n v="0"/>
    <b v="0"/>
    <s v="publishing/fiction"/>
    <n v="0"/>
    <e v="#DIV/0!"/>
    <s v="publishing"/>
    <s v="fiction"/>
  </r>
  <r>
    <n v="1497"/>
    <s v="Daddy"/>
    <s v="After 25 years apart, a father and son's reunion is less magical and more explosive as the revelations come out and the gloves come off"/>
    <n v="15000"/>
    <n v="1"/>
    <s v="failed"/>
    <s v="US"/>
    <s v="USD"/>
    <n v="1375299780"/>
    <n v="1371655522"/>
    <b v="0"/>
    <n v="1"/>
    <b v="0"/>
    <s v="publishing/fiction"/>
    <n v="6.666666666666667E-5"/>
    <n v="1"/>
    <s v="publishing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  <s v="USD"/>
    <n v="1409787378"/>
    <n v="1405899378"/>
    <b v="0"/>
    <n v="3"/>
    <b v="0"/>
    <s v="publishing/fiction"/>
    <n v="1.9E-2"/>
    <n v="19"/>
    <s v="publishing"/>
    <s v="fiction"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  <s v="USD"/>
    <n v="1470355833"/>
    <n v="1465171833"/>
    <b v="0"/>
    <n v="1"/>
    <b v="0"/>
    <s v="publishing/fiction"/>
    <n v="2.5000000000000001E-3"/>
    <n v="5"/>
    <s v="publishing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  <s v="USD"/>
    <n v="1367444557"/>
    <n v="1364852557"/>
    <b v="0"/>
    <n v="15"/>
    <b v="0"/>
    <s v="publishing/fiction"/>
    <n v="0.25035714285714283"/>
    <n v="46.733333333333334"/>
    <s v="publishing"/>
    <s v="fiction"/>
  </r>
  <r>
    <n v="1501"/>
    <s v="This is Nowhere"/>
    <s v="A hardcover book of surf, outdoor and nature photos from the British Columbia coast."/>
    <n v="52000"/>
    <n v="86492"/>
    <s v="successful"/>
    <s v="CA"/>
    <s v="CAD"/>
    <n v="1436364023"/>
    <n v="1433772023"/>
    <b v="1"/>
    <n v="885"/>
    <b v="1"/>
    <s v="photography/photobooks"/>
    <n v="1.6633076923076924"/>
    <n v="97.731073446327684"/>
    <s v="photography"/>
    <s v="photobooks"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  <s v="GBP"/>
    <n v="1458943200"/>
    <n v="1456491680"/>
    <b v="1"/>
    <n v="329"/>
    <b v="1"/>
    <s v="photography/photobooks"/>
    <n v="1.0144545454545455"/>
    <n v="67.835866261398181"/>
    <s v="photography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  <s v="EUR"/>
    <n v="1477210801"/>
    <n v="1472026801"/>
    <b v="1"/>
    <n v="71"/>
    <b v="1"/>
    <s v="photography/photobooks"/>
    <n v="1.0789146666666667"/>
    <n v="56.98492957746479"/>
    <s v="photography"/>
    <s v="photobooks"/>
  </r>
  <r>
    <n v="1504"/>
    <s v="RYU X RIO"/>
    <s v="A football photography book like no other about the 2014 World Cup in Brazil, by Ryu Voelkel."/>
    <n v="6500"/>
    <n v="18066"/>
    <s v="successful"/>
    <s v="GB"/>
    <s v="GBP"/>
    <n v="1402389180"/>
    <n v="1399996024"/>
    <b v="1"/>
    <n v="269"/>
    <b v="1"/>
    <s v="photography/photobooks"/>
    <n v="2.7793846153846156"/>
    <n v="67.159851301115239"/>
    <s v="photography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  <s v="EUR"/>
    <n v="1458676860"/>
    <n v="1455446303"/>
    <b v="1"/>
    <n v="345"/>
    <b v="1"/>
    <s v="photography/photobooks"/>
    <n v="1.0358125"/>
    <n v="48.037681159420288"/>
    <s v="photography"/>
    <s v="photobooks"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  <s v="GBP"/>
    <n v="1406227904"/>
    <n v="1403635904"/>
    <b v="1"/>
    <n v="43"/>
    <b v="1"/>
    <s v="photography/photobooks"/>
    <n v="1.1140000000000001"/>
    <n v="38.860465116279073"/>
    <s v="photography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  <s v="USD"/>
    <n v="1273911000"/>
    <n v="1268822909"/>
    <b v="1"/>
    <n v="33"/>
    <b v="1"/>
    <s v="photography/photobooks"/>
    <n v="2.15"/>
    <n v="78.181818181818187"/>
    <s v="photography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  <s v="USD"/>
    <n v="1403880281"/>
    <n v="1401201881"/>
    <b v="1"/>
    <n v="211"/>
    <b v="1"/>
    <s v="photography/photobooks"/>
    <n v="1.1076216216216217"/>
    <n v="97.113744075829388"/>
    <s v="photography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  <s v="EUR"/>
    <n v="1487113140"/>
    <n v="1484570885"/>
    <b v="1"/>
    <n v="196"/>
    <b v="1"/>
    <s v="photography/photobooks"/>
    <n v="1.2364125714285714"/>
    <n v="110.39397959183674"/>
    <s v="photography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  <s v="GBP"/>
    <n v="1405761278"/>
    <n v="1403169278"/>
    <b v="1"/>
    <n v="405"/>
    <b v="1"/>
    <s v="photography/photobooks"/>
    <n v="1.0103500000000001"/>
    <n v="39.91506172839506"/>
    <s v="photography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  <s v="USD"/>
    <n v="1447858804"/>
    <n v="1445263204"/>
    <b v="1"/>
    <n v="206"/>
    <b v="1"/>
    <s v="photography/photobooks"/>
    <n v="1.1179285714285714"/>
    <n v="75.975728155339809"/>
    <s v="photography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  <s v="USD"/>
    <n v="1486311939"/>
    <n v="1483719939"/>
    <b v="1"/>
    <n v="335"/>
    <b v="1"/>
    <s v="photography/photobooks"/>
    <n v="5.5877142857142861"/>
    <n v="58.379104477611939"/>
    <s v="photography"/>
    <s v="photobooks"/>
  </r>
  <r>
    <n v="1513"/>
    <s v="Russian Interiors"/>
    <s v="An intimate portrait of Russian women in their private spaces by late photographer Andy Rocchelli published by Cesura."/>
    <n v="8000"/>
    <n v="12001.5"/>
    <s v="successful"/>
    <s v="GB"/>
    <s v="GBP"/>
    <n v="1405523866"/>
    <n v="1402931866"/>
    <b v="1"/>
    <n v="215"/>
    <b v="1"/>
    <s v="photography/photobooks"/>
    <n v="1.5001875"/>
    <n v="55.82093023255814"/>
    <s v="photography"/>
    <s v="photobooks"/>
  </r>
  <r>
    <n v="1514"/>
    <s v="Racing Age"/>
    <s v="Racing Age is a documentary photography book about masters track &amp; field athletes of retirement age and older."/>
    <n v="25000"/>
    <n v="26619"/>
    <s v="successful"/>
    <s v="US"/>
    <s v="USD"/>
    <n v="1443363640"/>
    <n v="1439907640"/>
    <b v="1"/>
    <n v="176"/>
    <b v="1"/>
    <s v="photography/photobooks"/>
    <n v="1.0647599999999999"/>
    <n v="151.24431818181819"/>
    <s v="photography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  <s v="NOK"/>
    <n v="1458104697"/>
    <n v="1455516297"/>
    <b v="1"/>
    <n v="555"/>
    <b v="1"/>
    <s v="photography/photobooks"/>
    <n v="1.57189"/>
    <n v="849.67027027027029"/>
    <s v="photography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  <s v="USD"/>
    <n v="1475762400"/>
    <n v="1473160292"/>
    <b v="1"/>
    <n v="116"/>
    <b v="1"/>
    <s v="photography/photobooks"/>
    <n v="1.0865882352941176"/>
    <n v="159.24137931034483"/>
    <s v="photography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  <s v="USD"/>
    <n v="1417845600"/>
    <n v="1415194553"/>
    <b v="1"/>
    <n v="615"/>
    <b v="1"/>
    <s v="photography/photobooks"/>
    <n v="1.6197999999999999"/>
    <n v="39.507317073170732"/>
    <s v="photography"/>
    <s v="photobooks"/>
  </r>
  <r>
    <n v="1518"/>
    <s v="Amelia and the Animals: Photographs by Robin Schwartz"/>
    <s v="A photobook of Robin Schwartz's ongoing series with her daughter Amelia."/>
    <n v="15000"/>
    <n v="30805"/>
    <s v="successful"/>
    <s v="US"/>
    <s v="USD"/>
    <n v="1401565252"/>
    <n v="1398973252"/>
    <b v="1"/>
    <n v="236"/>
    <b v="1"/>
    <s v="photography/photobooks"/>
    <n v="2.0536666666666665"/>
    <n v="130.52966101694915"/>
    <s v="photography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  <s v="USD"/>
    <n v="1403301540"/>
    <n v="1400867283"/>
    <b v="1"/>
    <n v="145"/>
    <b v="1"/>
    <s v="photography/photobooks"/>
    <n v="1.033638888888889"/>
    <n v="64.156896551724131"/>
    <s v="photography"/>
    <s v="photobooks"/>
  </r>
  <r>
    <n v="1520"/>
    <s v="TULIPS"/>
    <s v="A self-published photography book by Andrew Miksys from his new series about Belarus"/>
    <n v="18000"/>
    <n v="18625"/>
    <s v="successful"/>
    <s v="US"/>
    <s v="USD"/>
    <n v="1418961600"/>
    <n v="1415824513"/>
    <b v="1"/>
    <n v="167"/>
    <b v="1"/>
    <s v="photography/photobooks"/>
    <n v="1.0347222222222223"/>
    <n v="111.52694610778443"/>
    <s v="photography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  <s v="USD"/>
    <n v="1465272091"/>
    <n v="1462248091"/>
    <b v="1"/>
    <n v="235"/>
    <b v="1"/>
    <s v="photography/photobooks"/>
    <n v="1.0681333333333334"/>
    <n v="170.44680851063831"/>
    <s v="photography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  <s v="USD"/>
    <n v="1413575739"/>
    <n v="1410983739"/>
    <b v="1"/>
    <n v="452"/>
    <b v="1"/>
    <s v="photography/photobooks"/>
    <n v="1.3896574712643677"/>
    <n v="133.7391592920354"/>
    <s v="photography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  <s v="USD"/>
    <n v="1419292800"/>
    <n v="1416592916"/>
    <b v="1"/>
    <n v="241"/>
    <b v="1"/>
    <s v="photography/photobooks"/>
    <n v="1.2484324324324325"/>
    <n v="95.834024896265561"/>
    <s v="photography"/>
    <s v="photobooks"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  <s v="SEK"/>
    <n v="1487592090"/>
    <n v="1485000090"/>
    <b v="1"/>
    <n v="28"/>
    <b v="1"/>
    <s v="photography/photobooks"/>
    <n v="2.0699999999999998"/>
    <n v="221.78571428571428"/>
    <s v="photography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  <s v="USD"/>
    <n v="1471539138"/>
    <n v="1468947138"/>
    <b v="1"/>
    <n v="140"/>
    <b v="1"/>
    <s v="photography/photobooks"/>
    <n v="1.7400576923076922"/>
    <n v="32.315357142857138"/>
    <s v="photography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  <s v="USD"/>
    <n v="1453185447"/>
    <n v="1448951847"/>
    <b v="1"/>
    <n v="280"/>
    <b v="1"/>
    <s v="photography/photobooks"/>
    <n v="1.2032608695652174"/>
    <n v="98.839285714285708"/>
    <s v="photography"/>
    <s v="photobooks"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  <s v="USD"/>
    <n v="1489497886"/>
    <n v="1487082286"/>
    <b v="1"/>
    <n v="70"/>
    <b v="1"/>
    <s v="photography/photobooks"/>
    <n v="1.1044428571428573"/>
    <n v="55.222142857142863"/>
    <s v="photography"/>
    <s v="photobooks"/>
  </r>
  <r>
    <n v="1528"/>
    <s v="Don't Go Outside: Tokyo Street Photos"/>
    <s v="A book of street photos from around Shibuya that I've made between 2011-2016."/>
    <n v="3000"/>
    <n v="8447"/>
    <s v="successful"/>
    <s v="US"/>
    <s v="USD"/>
    <n v="1485907200"/>
    <n v="1483292122"/>
    <b v="1"/>
    <n v="160"/>
    <b v="1"/>
    <s v="photography/photobooks"/>
    <n v="2.8156666666666665"/>
    <n v="52.793750000000003"/>
    <s v="photography"/>
    <s v="photobooks"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  <s v="USD"/>
    <n v="1426773920"/>
    <n v="1424185520"/>
    <b v="1"/>
    <n v="141"/>
    <b v="1"/>
    <s v="photography/photobooks"/>
    <n v="1.0067894736842105"/>
    <n v="135.66666666666666"/>
    <s v="photography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  <s v="USD"/>
    <n v="1445624695"/>
    <n v="1443464695"/>
    <b v="1"/>
    <n v="874"/>
    <b v="1"/>
    <s v="photography/photobooks"/>
    <n v="1.3482571428571428"/>
    <n v="53.991990846681922"/>
    <s v="photography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  <s v="USD"/>
    <n v="1417402800"/>
    <n v="1414610126"/>
    <b v="1"/>
    <n v="73"/>
    <b v="1"/>
    <s v="photography/photobooks"/>
    <n v="1.7595744680851064"/>
    <n v="56.643835616438359"/>
    <s v="photography"/>
    <s v="photobooks"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  <s v="AUD"/>
    <n v="1455548400"/>
    <n v="1453461865"/>
    <b v="1"/>
    <n v="294"/>
    <b v="1"/>
    <s v="photography/photobooks"/>
    <n v="4.8402000000000003"/>
    <n v="82.316326530612244"/>
    <s v="photography"/>
    <s v="photobooks"/>
  </r>
  <r>
    <n v="1533"/>
    <s v="The Cancer Family Book Project"/>
    <s v="This is an intimate story about a family, focusing on their love and strength in the face of mortality."/>
    <n v="45000"/>
    <n v="65313"/>
    <s v="successful"/>
    <s v="US"/>
    <s v="USD"/>
    <n v="1462161540"/>
    <n v="1457913777"/>
    <b v="1"/>
    <n v="740"/>
    <b v="1"/>
    <s v="photography/photobooks"/>
    <n v="1.4514"/>
    <n v="88.26081081081081"/>
    <s v="photography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  <s v="USD"/>
    <n v="1441383062"/>
    <n v="1438791062"/>
    <b v="1"/>
    <n v="369"/>
    <b v="1"/>
    <s v="photography/photobooks"/>
    <n v="4.1773333333333333"/>
    <n v="84.905149051490511"/>
    <s v="photography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  <s v="USD"/>
    <n v="1464040800"/>
    <n v="1461527631"/>
    <b v="1"/>
    <n v="110"/>
    <b v="1"/>
    <s v="photography/photobooks"/>
    <n v="1.3242499999999999"/>
    <n v="48.154545454545456"/>
    <s v="photography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  <s v="USD"/>
    <n v="1440702910"/>
    <n v="1438110910"/>
    <b v="1"/>
    <n v="455"/>
    <b v="1"/>
    <s v="photography/photobooks"/>
    <n v="2.5030841666666666"/>
    <n v="66.015406593406595"/>
    <s v="photography"/>
    <s v="photobooks"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  <s v="EUR"/>
    <n v="1470506400"/>
    <n v="1467358427"/>
    <b v="1"/>
    <n v="224"/>
    <b v="1"/>
    <s v="photography/photobooks"/>
    <n v="1.7989999999999999"/>
    <n v="96.375"/>
    <s v="photography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  <s v="USD"/>
    <n v="1421952370"/>
    <n v="1418064370"/>
    <b v="1"/>
    <n v="46"/>
    <b v="1"/>
    <s v="photography/photobooks"/>
    <n v="1.0262857142857142"/>
    <n v="156.17391304347825"/>
    <s v="photography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  <s v="USD"/>
    <n v="1483481019"/>
    <n v="1480629819"/>
    <b v="0"/>
    <n v="284"/>
    <b v="1"/>
    <s v="photography/photobooks"/>
    <n v="1.359861"/>
    <n v="95.764859154929582"/>
    <s v="photography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  <s v="USD"/>
    <n v="1416964500"/>
    <n v="1414368616"/>
    <b v="1"/>
    <n v="98"/>
    <b v="1"/>
    <s v="photography/photobooks"/>
    <n v="1.1786666666666668"/>
    <n v="180.40816326530611"/>
    <s v="photography"/>
    <s v="photobooks"/>
  </r>
  <r>
    <n v="1541"/>
    <s v="The Panama Canal Bridge of the Americas"/>
    <s v="My Goal is to travel across Panama with my team and capture the beauty and wildlife throughout the canal."/>
    <n v="18000"/>
    <n v="6"/>
    <s v="failed"/>
    <s v="US"/>
    <s v="USD"/>
    <n v="1420045538"/>
    <n v="1417453538"/>
    <b v="0"/>
    <n v="2"/>
    <b v="0"/>
    <s v="photography/nature"/>
    <n v="3.3333333333333332E-4"/>
    <n v="3"/>
    <s v="photography"/>
    <s v="nature"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  <s v="CAD"/>
    <n v="1435708500"/>
    <n v="1434412500"/>
    <b v="0"/>
    <n v="1"/>
    <b v="0"/>
    <s v="photography/nature"/>
    <n v="0.04"/>
    <n v="20"/>
    <s v="photography"/>
    <s v="nature"/>
  </r>
  <r>
    <n v="1543"/>
    <s v="Sunrises in the MidWest"/>
    <s v="I plan to take pictures of the sunrise in the MidWest every day in 2015 and compile them in a slide show for distribution."/>
    <n v="2250"/>
    <n v="10"/>
    <s v="failed"/>
    <s v="US"/>
    <s v="USD"/>
    <n v="1416662034"/>
    <n v="1414066434"/>
    <b v="0"/>
    <n v="1"/>
    <b v="0"/>
    <s v="photography/nature"/>
    <n v="4.4444444444444444E-3"/>
    <n v="10"/>
    <s v="photography"/>
    <s v="nature"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  <s v="USD"/>
    <n v="1427847480"/>
    <n v="1424222024"/>
    <b v="0"/>
    <n v="0"/>
    <b v="0"/>
    <s v="photography/nature"/>
    <n v="0"/>
    <e v="#DIV/0!"/>
    <s v="photography"/>
    <s v="nature"/>
  </r>
  <r>
    <n v="1545"/>
    <s v="Nevada County Hearts"/>
    <s v="&quot;He will not be a wise man who does not study human hearts!&quot;_x000a_Hope in natural art, creation!"/>
    <n v="3000"/>
    <n v="1"/>
    <s v="failed"/>
    <s v="US"/>
    <s v="USD"/>
    <n v="1425330960"/>
    <n v="1422393234"/>
    <b v="0"/>
    <n v="1"/>
    <b v="0"/>
    <s v="photography/nature"/>
    <n v="3.3333333333333332E-4"/>
    <n v="1"/>
    <s v="photography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  <s v="GBP"/>
    <n v="1410930399"/>
    <n v="1405746399"/>
    <b v="0"/>
    <n v="11"/>
    <b v="0"/>
    <s v="photography/nature"/>
    <n v="0.28899999999999998"/>
    <n v="26.272727272727273"/>
    <s v="photography"/>
    <s v="nature"/>
  </r>
  <r>
    <n v="1547"/>
    <s v="Sound Photography"/>
    <s v="I have produced a limited number (100) of five 8x10 prints of mixed photography I would like to share with you."/>
    <n v="20"/>
    <n v="0"/>
    <s v="failed"/>
    <s v="US"/>
    <s v="USD"/>
    <n v="1487844882"/>
    <n v="1487240082"/>
    <b v="0"/>
    <n v="0"/>
    <b v="0"/>
    <s v="photography/nature"/>
    <n v="0"/>
    <e v="#DIV/0!"/>
    <s v="photography"/>
    <s v="nature"/>
  </r>
  <r>
    <n v="1548"/>
    <s v="Change the World through Color"/>
    <s v="Beauty is in the eye of the beholder and I want to inspire conservation through color."/>
    <n v="700"/>
    <n v="60"/>
    <s v="failed"/>
    <s v="US"/>
    <s v="USD"/>
    <n v="1447020620"/>
    <n v="1444425020"/>
    <b v="0"/>
    <n v="1"/>
    <b v="0"/>
    <s v="photography/nature"/>
    <n v="8.5714285714285715E-2"/>
    <n v="60"/>
    <s v="photography"/>
    <s v="nature"/>
  </r>
  <r>
    <n v="1549"/>
    <s v="2016 Calendar:  Wonders of Nature"/>
    <s v="A 2016 calendar collection of landscape and wildlife photographs from award winning photographer, Steve Marler."/>
    <n v="500"/>
    <n v="170"/>
    <s v="failed"/>
    <s v="US"/>
    <s v="USD"/>
    <n v="1446524159"/>
    <n v="1443928559"/>
    <b v="0"/>
    <n v="6"/>
    <b v="0"/>
    <s v="photography/nature"/>
    <n v="0.34"/>
    <n v="28.333333333333332"/>
    <s v="photography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  <s v="GBP"/>
    <n v="1463050034"/>
    <n v="1460458034"/>
    <b v="0"/>
    <n v="7"/>
    <b v="0"/>
    <s v="photography/nature"/>
    <n v="0.13466666666666666"/>
    <n v="14.428571428571429"/>
    <s v="photography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  <s v="USD"/>
    <n v="1432756039"/>
    <n v="1430164039"/>
    <b v="0"/>
    <n v="0"/>
    <b v="0"/>
    <s v="photography/nature"/>
    <n v="0"/>
    <e v="#DIV/0!"/>
    <s v="photography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  <s v="USD"/>
    <n v="1412135940"/>
    <n v="1410366708"/>
    <b v="0"/>
    <n v="16"/>
    <b v="0"/>
    <s v="photography/nature"/>
    <n v="0.49186046511627907"/>
    <n v="132.1875"/>
    <s v="photography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  <s v="USD"/>
    <n v="1441176447"/>
    <n v="1438584447"/>
    <b v="0"/>
    <n v="0"/>
    <b v="0"/>
    <s v="photography/nature"/>
    <n v="0"/>
    <e v="#DIV/0!"/>
    <s v="photography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  <s v="AUD"/>
    <n v="1438495390"/>
    <n v="1435903390"/>
    <b v="0"/>
    <n v="0"/>
    <b v="0"/>
    <s v="photography/nature"/>
    <n v="0"/>
    <e v="#DIV/0!"/>
    <s v="photography"/>
    <s v="nature"/>
  </r>
  <r>
    <n v="1555"/>
    <s v="Coffee Table Book of Maine"/>
    <s v="I am traveling the coastline of Maine and will be taking pictures of all the scenery and lighthouses in the area."/>
    <n v="750"/>
    <n v="0"/>
    <s v="failed"/>
    <s v="US"/>
    <s v="USD"/>
    <n v="1442509200"/>
    <n v="1440513832"/>
    <b v="0"/>
    <n v="0"/>
    <b v="0"/>
    <s v="photography/nature"/>
    <n v="0"/>
    <e v="#DIV/0!"/>
    <s v="photography"/>
    <s v="nature"/>
  </r>
  <r>
    <n v="1556"/>
    <s v="West Canada - A Coffee Table Book"/>
    <s v="To gather a collection of photographs for a coffee table book that displays the beauty of Canada's west."/>
    <n v="1500"/>
    <n v="677"/>
    <s v="failed"/>
    <s v="CA"/>
    <s v="CAD"/>
    <n v="1467603624"/>
    <n v="1465011624"/>
    <b v="0"/>
    <n v="12"/>
    <b v="0"/>
    <s v="photography/nature"/>
    <n v="0.45133333333333331"/>
    <n v="56.416666666666664"/>
    <s v="photography"/>
    <s v="nature"/>
  </r>
  <r>
    <n v="1557"/>
    <s v="Reflecting Light Photo"/>
    <s v="I have always been captivated by photography, Now I am trying to set up my own company and publish my pictures."/>
    <n v="2500"/>
    <n v="100"/>
    <s v="failed"/>
    <s v="US"/>
    <s v="USD"/>
    <n v="1411227633"/>
    <n v="1408549233"/>
    <b v="0"/>
    <n v="1"/>
    <b v="0"/>
    <s v="photography/nature"/>
    <n v="0.04"/>
    <n v="100"/>
    <s v="photography"/>
    <s v="nature"/>
  </r>
  <r>
    <n v="1558"/>
    <s v="Lucy Wood's Calendar - English Countryside 2016"/>
    <s v="A large 2016 wall-calendar (A3 when open) featuring 12 stunning photographs by Lucy Wood."/>
    <n v="750"/>
    <n v="35"/>
    <s v="failed"/>
    <s v="GB"/>
    <s v="GBP"/>
    <n v="1440763920"/>
    <n v="1435656759"/>
    <b v="0"/>
    <n v="3"/>
    <b v="0"/>
    <s v="photography/nature"/>
    <n v="4.6666666666666669E-2"/>
    <n v="11.666666666666666"/>
    <s v="photography"/>
    <s v="nature"/>
  </r>
  <r>
    <n v="1559"/>
    <s v="North Cascades Bigfoot Photo Expedition"/>
    <s v="The goal of this project is to provide scientific evidence of bigfoot in the North Cascades."/>
    <n v="15000"/>
    <n v="50"/>
    <s v="failed"/>
    <s v="US"/>
    <s v="USD"/>
    <n v="1430270199"/>
    <n v="1428974199"/>
    <b v="0"/>
    <n v="1"/>
    <b v="0"/>
    <s v="photography/nature"/>
    <n v="3.3333333333333335E-3"/>
    <n v="50"/>
    <s v="photography"/>
    <s v="nature"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  <s v="USD"/>
    <n v="1415842193"/>
    <n v="1414110593"/>
    <b v="0"/>
    <n v="4"/>
    <b v="0"/>
    <s v="photography/nature"/>
    <n v="3.7600000000000001E-2"/>
    <n v="23.5"/>
    <s v="photography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  <s v="USD"/>
    <n v="1383789603"/>
    <n v="1381194003"/>
    <b v="0"/>
    <n v="1"/>
    <b v="0"/>
    <s v="publishing/art books"/>
    <n v="6.7000000000000002E-3"/>
    <n v="67"/>
    <s v="publishing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  <s v="USD"/>
    <n v="1259715000"/>
    <n v="1253712916"/>
    <b v="0"/>
    <n v="0"/>
    <b v="0"/>
    <s v="publishing/art books"/>
    <n v="0"/>
    <e v="#DIV/0!"/>
    <s v="publishing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  <s v="GBP"/>
    <n v="1394815751"/>
    <n v="1389635351"/>
    <b v="0"/>
    <n v="2"/>
    <b v="0"/>
    <s v="publishing/art books"/>
    <n v="1.4166666666666666E-2"/>
    <n v="42.5"/>
    <s v="publishing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  <s v="USD"/>
    <n v="1432843500"/>
    <n v="1430124509"/>
    <b v="0"/>
    <n v="1"/>
    <b v="0"/>
    <s v="publishing/art books"/>
    <n v="1E-3"/>
    <n v="10"/>
    <s v="publishing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  <s v="USD"/>
    <n v="1307554261"/>
    <n v="1304962261"/>
    <b v="0"/>
    <n v="1"/>
    <b v="0"/>
    <s v="publishing/art books"/>
    <n v="2.5000000000000001E-2"/>
    <n v="100"/>
    <s v="publishing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  <s v="USD"/>
    <n v="1469656800"/>
    <n v="1467151204"/>
    <b v="0"/>
    <n v="59"/>
    <b v="0"/>
    <s v="publishing/art books"/>
    <n v="0.21249999999999999"/>
    <n v="108.05084745762711"/>
    <s v="publishing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  <s v="USD"/>
    <n v="1392595200"/>
    <n v="1391293745"/>
    <b v="0"/>
    <n v="13"/>
    <b v="0"/>
    <s v="publishing/art books"/>
    <n v="4.1176470588235294E-2"/>
    <n v="26.923076923076923"/>
    <s v="publishing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  <s v="USD"/>
    <n v="1419384585"/>
    <n v="1416360585"/>
    <b v="0"/>
    <n v="22"/>
    <b v="0"/>
    <s v="publishing/art books"/>
    <n v="0.13639999999999999"/>
    <n v="155"/>
    <s v="publishing"/>
    <s v="art books"/>
  </r>
  <r>
    <n v="1569"/>
    <s v="to be removed (Canceled)"/>
    <s v="to be removed"/>
    <n v="30000"/>
    <n v="0"/>
    <s v="canceled"/>
    <s v="US"/>
    <s v="USD"/>
    <n v="1369498714"/>
    <n v="1366906714"/>
    <b v="0"/>
    <n v="0"/>
    <b v="0"/>
    <s v="publishing/art books"/>
    <n v="0"/>
    <e v="#DIV/0!"/>
    <s v="publishing"/>
    <s v="art books"/>
  </r>
  <r>
    <n v="1570"/>
    <s v="BEAUTIFUL DREAMERS: An Adult Coloring Book (Canceled)"/>
    <s v="A Coloring Book of Breathtaking Beauties_x000a_To Calm the Heart and Soul"/>
    <n v="6000"/>
    <n v="2484"/>
    <s v="canceled"/>
    <s v="US"/>
    <s v="USD"/>
    <n v="1460140282"/>
    <n v="1457551882"/>
    <b v="0"/>
    <n v="52"/>
    <b v="0"/>
    <s v="publishing/art books"/>
    <n v="0.41399999999999998"/>
    <n v="47.769230769230766"/>
    <s v="publishing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  <s v="GBP"/>
    <n v="1434738483"/>
    <n v="1432146483"/>
    <b v="0"/>
    <n v="4"/>
    <b v="0"/>
    <s v="publishing/art books"/>
    <n v="6.6115702479338841E-3"/>
    <n v="20"/>
    <s v="publishing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  <s v="GBP"/>
    <n v="1456703940"/>
    <n v="1454546859"/>
    <b v="0"/>
    <n v="3"/>
    <b v="0"/>
    <s v="publishing/art books"/>
    <n v="0.05"/>
    <n v="41.666666666666664"/>
    <s v="publishing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  <s v="CAD"/>
    <n v="1491019140"/>
    <n v="1487548802"/>
    <b v="0"/>
    <n v="3"/>
    <b v="0"/>
    <s v="publishing/art books"/>
    <n v="2.4777777777777777E-2"/>
    <n v="74.333333333333329"/>
    <s v="publishing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  <s v="USD"/>
    <n v="1424211329"/>
    <n v="1421187329"/>
    <b v="0"/>
    <n v="6"/>
    <b v="0"/>
    <s v="publishing/art books"/>
    <n v="5.0599999999999999E-2"/>
    <n v="84.333333333333329"/>
    <s v="publishing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  <s v="USD"/>
    <n v="1404909296"/>
    <n v="1402317296"/>
    <b v="0"/>
    <n v="35"/>
    <b v="0"/>
    <s v="publishing/art books"/>
    <n v="0.2291"/>
    <n v="65.457142857142856"/>
    <s v="publishing"/>
    <s v="art books"/>
  </r>
  <r>
    <n v="1576"/>
    <s v="The Obsessive Line Collection (Canceled)"/>
    <s v="For the publication of my first 3 books: an Art book, a graphic novel, and a coloring book"/>
    <n v="5000"/>
    <n v="650"/>
    <s v="canceled"/>
    <s v="US"/>
    <s v="USD"/>
    <n v="1435698368"/>
    <n v="1431810368"/>
    <b v="0"/>
    <n v="10"/>
    <b v="0"/>
    <s v="publishing/art books"/>
    <n v="0.13"/>
    <n v="65"/>
    <s v="publishing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  <s v="USD"/>
    <n v="1343161248"/>
    <n v="1337977248"/>
    <b v="0"/>
    <n v="2"/>
    <b v="0"/>
    <s v="publishing/art books"/>
    <n v="5.4999999999999997E-3"/>
    <n v="27.5"/>
    <s v="publishing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  <s v="USD"/>
    <n v="1283392800"/>
    <n v="1281317691"/>
    <b v="0"/>
    <n v="4"/>
    <b v="0"/>
    <s v="publishing/art books"/>
    <n v="0.10806536636794939"/>
    <n v="51.25"/>
    <s v="publishing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  <s v="USD"/>
    <n v="1377734091"/>
    <n v="1374882891"/>
    <b v="0"/>
    <n v="2"/>
    <b v="0"/>
    <s v="publishing/art books"/>
    <n v="8.4008400840084006E-3"/>
    <n v="14"/>
    <s v="publishing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  <s v="USD"/>
    <n v="1337562726"/>
    <n v="1332378726"/>
    <b v="0"/>
    <n v="0"/>
    <b v="0"/>
    <s v="publishing/art books"/>
    <n v="0"/>
    <e v="#DIV/0!"/>
    <s v="publishing"/>
    <s v="art books"/>
  </r>
  <r>
    <n v="1581"/>
    <s v="The Sharper Image"/>
    <s v="Photographic canvas prints depicting different scenes from around the globe, including local images taken in Sussex England."/>
    <n v="1000"/>
    <n v="5"/>
    <s v="failed"/>
    <s v="GB"/>
    <s v="GBP"/>
    <n v="1450521990"/>
    <n v="1447757190"/>
    <b v="0"/>
    <n v="1"/>
    <b v="0"/>
    <s v="photography/places"/>
    <n v="5.0000000000000001E-3"/>
    <n v="5"/>
    <s v="photography"/>
    <s v="places"/>
  </r>
  <r>
    <n v="1582"/>
    <s v="Scenes from New Orleans"/>
    <s v="I create canvas prints of images from in and around New Orleans"/>
    <n v="1000"/>
    <n v="93"/>
    <s v="failed"/>
    <s v="US"/>
    <s v="USD"/>
    <n v="1445894400"/>
    <n v="1440961053"/>
    <b v="0"/>
    <n v="3"/>
    <b v="0"/>
    <s v="photography/places"/>
    <n v="9.2999999999999999E-2"/>
    <n v="31"/>
    <s v="photography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  <s v="GBP"/>
    <n v="1411681391"/>
    <n v="1409089391"/>
    <b v="0"/>
    <n v="1"/>
    <b v="0"/>
    <s v="photography/places"/>
    <n v="7.5000000000000002E-4"/>
    <n v="15"/>
    <s v="photography"/>
    <s v="places"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  <s v="USD"/>
    <n v="1401464101"/>
    <n v="1400600101"/>
    <b v="0"/>
    <n v="0"/>
    <b v="0"/>
    <s v="photography/places"/>
    <n v="0"/>
    <e v="#DIV/0!"/>
    <s v="photography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  <s v="CAD"/>
    <n v="1482663600"/>
    <n v="1480800568"/>
    <b v="0"/>
    <n v="12"/>
    <b v="0"/>
    <s v="photography/places"/>
    <n v="0.79"/>
    <n v="131.66666666666666"/>
    <s v="photography"/>
    <s v="places"/>
  </r>
  <r>
    <n v="1586"/>
    <s v="Missouri In Pictures"/>
    <s v="Show the world the beauty that is in all of our back yards!"/>
    <n v="1500"/>
    <n v="0"/>
    <s v="failed"/>
    <s v="US"/>
    <s v="USD"/>
    <n v="1428197422"/>
    <n v="1425609022"/>
    <b v="0"/>
    <n v="0"/>
    <b v="0"/>
    <s v="photography/places"/>
    <n v="0"/>
    <e v="#DIV/0!"/>
    <s v="photography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  <s v="USD"/>
    <n v="1418510965"/>
    <n v="1415918965"/>
    <b v="0"/>
    <n v="1"/>
    <b v="0"/>
    <s v="photography/places"/>
    <n v="1.3333333333333334E-4"/>
    <n v="1"/>
    <s v="photography"/>
    <s v="places"/>
  </r>
  <r>
    <n v="1588"/>
    <s v="The Right Side of Texas"/>
    <s v="Southeast Texas as seen through the lens of a cell phone camera"/>
    <n v="516"/>
    <n v="0"/>
    <s v="failed"/>
    <s v="US"/>
    <s v="USD"/>
    <n v="1422735120"/>
    <n v="1420091999"/>
    <b v="0"/>
    <n v="0"/>
    <b v="0"/>
    <s v="photography/places"/>
    <n v="0"/>
    <e v="#DIV/0!"/>
    <s v="photography"/>
    <s v="places"/>
  </r>
  <r>
    <n v="1589"/>
    <s v="A Side Of The World In Canvas"/>
    <s v="I want to be able to have my own photography inside a canvas and have it be displayed everywhere."/>
    <n v="1200"/>
    <n v="0"/>
    <s v="failed"/>
    <s v="US"/>
    <s v="USD"/>
    <n v="1444433886"/>
    <n v="1441841886"/>
    <b v="0"/>
    <n v="0"/>
    <b v="0"/>
    <s v="photography/places"/>
    <n v="0"/>
    <e v="#DIV/0!"/>
    <s v="photography"/>
    <s v="places"/>
  </r>
  <r>
    <n v="1590"/>
    <s v="An Italian Adventure"/>
    <s v="Discover Italy through photography."/>
    <n v="60000"/>
    <n v="1020"/>
    <s v="failed"/>
    <s v="IT"/>
    <s v="EUR"/>
    <n v="1443040464"/>
    <n v="1440448464"/>
    <b v="0"/>
    <n v="2"/>
    <b v="0"/>
    <s v="photography/places"/>
    <n v="1.7000000000000001E-2"/>
    <n v="510"/>
    <s v="photography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  <s v="GBP"/>
    <n v="1459700741"/>
    <n v="1457112341"/>
    <b v="0"/>
    <n v="92"/>
    <b v="0"/>
    <s v="photography/places"/>
    <n v="0.29228571428571426"/>
    <n v="44.478260869565219"/>
    <s v="photography"/>
    <s v="places"/>
  </r>
  <r>
    <n v="1592"/>
    <s v="The Views of Pittsburgh"/>
    <s v="A portfolio collage of beautiful pictures of authentic Pittsburgh locations and scenery."/>
    <n v="25"/>
    <n v="0"/>
    <s v="failed"/>
    <s v="US"/>
    <s v="USD"/>
    <n v="1427503485"/>
    <n v="1423619085"/>
    <b v="0"/>
    <n v="0"/>
    <b v="0"/>
    <s v="photography/places"/>
    <n v="0"/>
    <e v="#DIV/0!"/>
    <s v="photography"/>
    <s v="places"/>
  </r>
  <r>
    <n v="1593"/>
    <s v="Picturing Italy"/>
    <s v="A trip to fulfill a dream of capturing the wonders and history of ancient Italy in person."/>
    <n v="22000"/>
    <n v="3"/>
    <s v="failed"/>
    <s v="US"/>
    <s v="USD"/>
    <n v="1425154655"/>
    <n v="1422562655"/>
    <b v="0"/>
    <n v="3"/>
    <b v="0"/>
    <s v="photography/places"/>
    <n v="1.3636363636363637E-4"/>
    <n v="1"/>
    <s v="photography"/>
    <s v="places"/>
  </r>
  <r>
    <n v="1594"/>
    <s v="Scenes and Things from New Orleans"/>
    <s v="I photograph my love of New Orleans, create canvases and share those memories with you."/>
    <n v="1000"/>
    <n v="205"/>
    <s v="failed"/>
    <s v="US"/>
    <s v="USD"/>
    <n v="1463329260"/>
    <n v="1458147982"/>
    <b v="0"/>
    <n v="10"/>
    <b v="0"/>
    <s v="photography/places"/>
    <n v="0.20499999999999999"/>
    <n v="20.5"/>
    <s v="photography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  <s v="USD"/>
    <n v="1403122380"/>
    <n v="1400634728"/>
    <b v="0"/>
    <n v="7"/>
    <b v="0"/>
    <s v="photography/places"/>
    <n v="2.8E-3"/>
    <n v="40"/>
    <s v="photography"/>
    <s v="places"/>
  </r>
  <r>
    <n v="1596"/>
    <s v="The Town We Live In"/>
    <s v="London is beautiful. I want to create a book of stunning images from in and around our great city"/>
    <n v="3250"/>
    <n v="75"/>
    <s v="failed"/>
    <s v="GB"/>
    <s v="GBP"/>
    <n v="1418469569"/>
    <n v="1414577969"/>
    <b v="0"/>
    <n v="3"/>
    <b v="0"/>
    <s v="photography/places"/>
    <n v="2.3076923076923078E-2"/>
    <n v="25"/>
    <s v="photography"/>
    <s v="places"/>
  </r>
  <r>
    <n v="1597"/>
    <s v="Vacation Days in Big Bear"/>
    <s v="We're starting up a new an improved way to do vacation rental management, but we need some funding to kick start it!"/>
    <n v="15000"/>
    <n v="0"/>
    <s v="failed"/>
    <s v="US"/>
    <s v="USD"/>
    <n v="1474360197"/>
    <n v="1471768197"/>
    <b v="0"/>
    <n v="0"/>
    <b v="0"/>
    <s v="photography/places"/>
    <n v="0"/>
    <e v="#DIV/0!"/>
    <s v="photography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  <s v="USD"/>
    <n v="1437926458"/>
    <n v="1432742458"/>
    <b v="0"/>
    <n v="1"/>
    <b v="0"/>
    <s v="photography/places"/>
    <n v="1.25E-3"/>
    <n v="1"/>
    <s v="photography"/>
    <s v="places"/>
  </r>
  <r>
    <n v="1599"/>
    <s v="The Londoner: Prints &amp; Canvas"/>
    <s v="A London photographer trekking 5,895m up Africa's Mount Kilimanjaro to pursue and enrich a career."/>
    <n v="500"/>
    <n v="0"/>
    <s v="failed"/>
    <s v="GB"/>
    <s v="GBP"/>
    <n v="1460116576"/>
    <n v="1457528176"/>
    <b v="0"/>
    <n v="0"/>
    <b v="0"/>
    <s v="photography/places"/>
    <n v="0"/>
    <e v="#DIV/0!"/>
    <s v="photography"/>
    <s v="places"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  <s v="USD"/>
    <n v="1405401060"/>
    <n v="1401585752"/>
    <b v="0"/>
    <n v="9"/>
    <b v="0"/>
    <s v="photography/places"/>
    <n v="7.3400000000000007E-2"/>
    <n v="40.777777777777779"/>
    <s v="photography"/>
    <s v="places"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  <s v="USD"/>
    <n v="1304561633"/>
    <n v="1301969633"/>
    <b v="0"/>
    <n v="56"/>
    <b v="1"/>
    <s v="music/rock"/>
    <n v="1.082492"/>
    <n v="48.325535714285714"/>
    <s v="music"/>
    <s v="rock"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  <s v="USD"/>
    <n v="1318633200"/>
    <n v="1314947317"/>
    <b v="0"/>
    <n v="32"/>
    <b v="1"/>
    <s v="music/rock"/>
    <n v="1.0016666666666667"/>
    <n v="46.953125"/>
    <s v="music"/>
    <s v="rock"/>
  </r>
  <r>
    <n v="1603"/>
    <s v="Max's First Solo Album!"/>
    <s v="An exercise in the wild and dangerous world of solo musicianship by Maxwell D Feinstein."/>
    <n v="2000"/>
    <n v="2000.66"/>
    <s v="successful"/>
    <s v="US"/>
    <s v="USD"/>
    <n v="1327723459"/>
    <n v="1322539459"/>
    <b v="0"/>
    <n v="30"/>
    <b v="1"/>
    <s v="music/rock"/>
    <n v="1.0003299999999999"/>
    <n v="66.688666666666663"/>
    <s v="music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  <s v="USD"/>
    <n v="1332011835"/>
    <n v="1328559435"/>
    <b v="0"/>
    <n v="70"/>
    <b v="1"/>
    <s v="music/rock"/>
    <n v="1.2210714285714286"/>
    <n v="48.842857142857142"/>
    <s v="music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  <s v="USD"/>
    <n v="1312182000"/>
    <n v="1311380313"/>
    <b v="0"/>
    <n v="44"/>
    <b v="1"/>
    <s v="music/rock"/>
    <n v="1.0069333333333335"/>
    <n v="137.30909090909091"/>
    <s v="music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  <s v="USD"/>
    <n v="1300930838"/>
    <n v="1293158438"/>
    <b v="0"/>
    <n v="92"/>
    <b v="1"/>
    <s v="music/rock"/>
    <n v="1.01004125"/>
    <n v="87.829673913043479"/>
    <s v="music"/>
    <s v="rock"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  <s v="USD"/>
    <n v="1339701851"/>
    <n v="1337887451"/>
    <b v="0"/>
    <n v="205"/>
    <b v="1"/>
    <s v="music/rock"/>
    <n v="1.4511000000000001"/>
    <n v="70.785365853658533"/>
    <s v="music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  <s v="USD"/>
    <n v="1388553960"/>
    <n v="1385754986"/>
    <b v="0"/>
    <n v="23"/>
    <b v="1"/>
    <s v="music/rock"/>
    <n v="1.0125"/>
    <n v="52.826086956521742"/>
    <s v="music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  <s v="USD"/>
    <n v="1320220800"/>
    <n v="1315612909"/>
    <b v="0"/>
    <n v="4"/>
    <b v="1"/>
    <s v="music/rock"/>
    <n v="1.1833333333333333"/>
    <n v="443.75"/>
    <s v="music"/>
    <s v="rock"/>
  </r>
  <r>
    <n v="1610"/>
    <s v="So The Story Goes: The New Album by &quot;Just Joe&quot; Altier"/>
    <s v="So The Story Goes is the upcoming album from &quot;Just Joe&quot; Altier."/>
    <n v="2000"/>
    <n v="5437"/>
    <s v="successful"/>
    <s v="US"/>
    <s v="USD"/>
    <n v="1355609510"/>
    <n v="1353017510"/>
    <b v="0"/>
    <n v="112"/>
    <b v="1"/>
    <s v="music/rock"/>
    <n v="2.7185000000000001"/>
    <n v="48.544642857142854"/>
    <s v="music"/>
    <s v="rock"/>
  </r>
  <r>
    <n v="1611"/>
    <s v="Skelton-Luns CD/7&quot;             No Big Deal."/>
    <s v="Skelton-Luns CD/7&quot; No Big Deal."/>
    <n v="800"/>
    <n v="1001"/>
    <s v="successful"/>
    <s v="US"/>
    <s v="USD"/>
    <n v="1370390432"/>
    <n v="1368576032"/>
    <b v="0"/>
    <n v="27"/>
    <b v="1"/>
    <s v="music/rock"/>
    <n v="1.25125"/>
    <n v="37.074074074074076"/>
    <s v="music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  <s v="USD"/>
    <n v="1357160384"/>
    <n v="1354568384"/>
    <b v="0"/>
    <n v="11"/>
    <b v="1"/>
    <s v="music/rock"/>
    <n v="1.1000000000000001"/>
    <n v="50"/>
    <s v="music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  <s v="USD"/>
    <n v="1342921202"/>
    <n v="1340329202"/>
    <b v="0"/>
    <n v="26"/>
    <b v="1"/>
    <s v="music/rock"/>
    <n v="1.0149999999999999"/>
    <n v="39.03846153846154"/>
    <s v="music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  <s v="USD"/>
    <n v="1407085200"/>
    <n v="1401924769"/>
    <b v="0"/>
    <n v="77"/>
    <b v="1"/>
    <s v="music/rock"/>
    <n v="1.0269999999999999"/>
    <n v="66.688311688311686"/>
    <s v="music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  <s v="USD"/>
    <n v="1323742396"/>
    <n v="1319850796"/>
    <b v="0"/>
    <n v="136"/>
    <b v="1"/>
    <s v="music/rock"/>
    <n v="1.1412500000000001"/>
    <n v="67.132352941176464"/>
    <s v="music"/>
    <s v="rock"/>
  </r>
  <r>
    <n v="1616"/>
    <s v="Aly Jados: the New EP rOckNrOLLa"/>
    <s v="HELP! We don't have much time.....Join Aly Jados in making her new EP a reality before the world ends!!!!"/>
    <n v="10000"/>
    <n v="10420"/>
    <s v="successful"/>
    <s v="US"/>
    <s v="USD"/>
    <n v="1353621600"/>
    <n v="1350061821"/>
    <b v="0"/>
    <n v="157"/>
    <b v="1"/>
    <s v="music/rock"/>
    <n v="1.042"/>
    <n v="66.369426751592357"/>
    <s v="music"/>
    <s v="rock"/>
  </r>
  <r>
    <n v="1617"/>
    <s v="The Coffis Brothers 2nd Album!"/>
    <s v="The Coffis Brothers &amp;The Mountain Men are recording a brand new full length record."/>
    <n v="7000"/>
    <n v="10210"/>
    <s v="successful"/>
    <s v="US"/>
    <s v="USD"/>
    <n v="1383332400"/>
    <n v="1380470188"/>
    <b v="0"/>
    <n v="158"/>
    <b v="1"/>
    <s v="music/rock"/>
    <n v="1.4585714285714286"/>
    <n v="64.620253164556956"/>
    <s v="music"/>
    <s v="rock"/>
  </r>
  <r>
    <n v="1618"/>
    <s v="Janus Word Album"/>
    <s v="Janus Word combines hard rock with melodic acoustic music for a unique and awesome sound."/>
    <n v="1500"/>
    <n v="1576"/>
    <s v="successful"/>
    <s v="US"/>
    <s v="USD"/>
    <n v="1362757335"/>
    <n v="1359301335"/>
    <b v="0"/>
    <n v="27"/>
    <b v="1"/>
    <s v="music/rock"/>
    <n v="1.0506666666666666"/>
    <n v="58.370370370370374"/>
    <s v="music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  <s v="USD"/>
    <n v="1410755286"/>
    <n v="1408940886"/>
    <b v="0"/>
    <n v="23"/>
    <b v="1"/>
    <s v="music/rock"/>
    <n v="1.3333333333333333"/>
    <n v="86.956521739130437"/>
    <s v="music"/>
    <s v="rock"/>
  </r>
  <r>
    <n v="1620"/>
    <s v="Kickstart my music career with 300 CDs"/>
    <s v="Kickstarting my music career with 300 hard copy CDs of my first release."/>
    <n v="1000"/>
    <n v="1130"/>
    <s v="successful"/>
    <s v="US"/>
    <s v="USD"/>
    <n v="1361606940"/>
    <n v="1361002140"/>
    <b v="0"/>
    <n v="17"/>
    <b v="1"/>
    <s v="music/rock"/>
    <n v="1.1299999999999999"/>
    <n v="66.470588235294116"/>
    <s v="music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  <s v="USD"/>
    <n v="1338177540"/>
    <n v="1333550015"/>
    <b v="0"/>
    <n v="37"/>
    <b v="1"/>
    <s v="music/rock"/>
    <n v="1.212"/>
    <n v="163.78378378378378"/>
    <s v="music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  <s v="USD"/>
    <n v="1418803140"/>
    <n v="1415343874"/>
    <b v="0"/>
    <n v="65"/>
    <b v="1"/>
    <s v="music/rock"/>
    <n v="1.0172463768115942"/>
    <n v="107.98461538461538"/>
    <s v="music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  <s v="GBP"/>
    <n v="1377621089"/>
    <n v="1372437089"/>
    <b v="0"/>
    <n v="18"/>
    <b v="1"/>
    <s v="music/rock"/>
    <n v="1.0106666666666666"/>
    <n v="42.111111111111114"/>
    <s v="music"/>
    <s v="rock"/>
  </r>
  <r>
    <n v="1624"/>
    <s v="Joey De Noble needs YOUR help!"/>
    <s v="Joey De Noble is raising money to help record his latest music, and he wants YOU to be a part of it!"/>
    <n v="1000"/>
    <n v="1180"/>
    <s v="successful"/>
    <s v="US"/>
    <s v="USD"/>
    <n v="1357721335"/>
    <n v="1354265335"/>
    <b v="0"/>
    <n v="25"/>
    <b v="1"/>
    <s v="music/rock"/>
    <n v="1.18"/>
    <n v="47.2"/>
    <s v="music"/>
    <s v="rock"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  <s v="USD"/>
    <n v="1347382053"/>
    <n v="1344962853"/>
    <b v="0"/>
    <n v="104"/>
    <b v="1"/>
    <s v="music/rock"/>
    <n v="1.5533333333333332"/>
    <n v="112.01923076923077"/>
    <s v="music"/>
    <s v="rock"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  <s v="USD"/>
    <n v="1385932867"/>
    <n v="1383337267"/>
    <b v="0"/>
    <n v="108"/>
    <b v="1"/>
    <s v="music/rock"/>
    <n v="1.0118750000000001"/>
    <n v="74.953703703703709"/>
    <s v="music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  <s v="USD"/>
    <n v="1353905940"/>
    <n v="1351011489"/>
    <b v="0"/>
    <n v="38"/>
    <b v="1"/>
    <s v="music/rock"/>
    <n v="1.17"/>
    <n v="61.578947368421055"/>
    <s v="music"/>
    <s v="rock"/>
  </r>
  <r>
    <n v="1628"/>
    <s v="&quot;Songs for Tsippora&quot; Byronâ€™s DEBUT EP"/>
    <s v="Original Jewish rock music on human relationships and identity"/>
    <n v="4000"/>
    <n v="4037"/>
    <s v="successful"/>
    <s v="US"/>
    <s v="USD"/>
    <n v="1403026882"/>
    <n v="1400175682"/>
    <b v="0"/>
    <n v="88"/>
    <b v="1"/>
    <s v="music/rock"/>
    <n v="1.00925"/>
    <n v="45.875"/>
    <s v="music"/>
    <s v="rock"/>
  </r>
  <r>
    <n v="1629"/>
    <s v="Off The Turnpike | A Loud New Way to Release Loud New Music"/>
    <s v="Help Off The Turnpike release new music, and set fire to everything!"/>
    <n v="6000"/>
    <n v="6220"/>
    <s v="successful"/>
    <s v="US"/>
    <s v="USD"/>
    <n v="1392929333"/>
    <n v="1389041333"/>
    <b v="0"/>
    <n v="82"/>
    <b v="1"/>
    <s v="music/rock"/>
    <n v="1.0366666666666666"/>
    <n v="75.853658536585371"/>
    <s v="music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  <s v="USD"/>
    <n v="1330671540"/>
    <n v="1328040375"/>
    <b v="0"/>
    <n v="126"/>
    <b v="1"/>
    <s v="music/rock"/>
    <n v="2.6524999999999999"/>
    <n v="84.206349206349202"/>
    <s v="music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  <s v="USD"/>
    <n v="1350074261"/>
    <n v="1347482261"/>
    <b v="0"/>
    <n v="133"/>
    <b v="1"/>
    <s v="music/rock"/>
    <n v="1.5590999999999999"/>
    <n v="117.22556390977444"/>
    <s v="music"/>
    <s v="rock"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  <s v="USD"/>
    <n v="1316851854"/>
    <n v="1311667854"/>
    <b v="0"/>
    <n v="47"/>
    <b v="1"/>
    <s v="music/rock"/>
    <n v="1.0162500000000001"/>
    <n v="86.489361702127653"/>
    <s v="music"/>
    <s v="rock"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  <s v="USD"/>
    <n v="1326690000"/>
    <n v="1324329156"/>
    <b v="0"/>
    <n v="58"/>
    <b v="1"/>
    <s v="music/rock"/>
    <n v="1"/>
    <n v="172.41379310344828"/>
    <s v="music"/>
    <s v="rock"/>
  </r>
  <r>
    <n v="1634"/>
    <s v="RUBEDO: Debut Full Length Album"/>
    <s v="Recording Debut  Album w/ Producer Ikey Owens from Free Moral Agents/ The Mars Volta"/>
    <n v="2000"/>
    <n v="2010"/>
    <s v="successful"/>
    <s v="US"/>
    <s v="USD"/>
    <n v="1306994340"/>
    <n v="1303706001"/>
    <b v="0"/>
    <n v="32"/>
    <b v="1"/>
    <s v="music/rock"/>
    <n v="1.0049999999999999"/>
    <n v="62.8125"/>
    <s v="music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  <s v="USD"/>
    <n v="1468270261"/>
    <n v="1463086261"/>
    <b v="0"/>
    <n v="37"/>
    <b v="1"/>
    <s v="music/rock"/>
    <n v="1.2529999999999999"/>
    <n v="67.729729729729726"/>
    <s v="music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  <s v="USD"/>
    <n v="1307851200"/>
    <n v="1304129088"/>
    <b v="0"/>
    <n v="87"/>
    <b v="1"/>
    <s v="music/rock"/>
    <n v="1.0355555555555556"/>
    <n v="53.5632183908046"/>
    <s v="music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  <s v="USD"/>
    <n v="1262302740"/>
    <n v="1257444140"/>
    <b v="0"/>
    <n v="15"/>
    <b v="1"/>
    <s v="music/rock"/>
    <n v="1.038"/>
    <n v="34.6"/>
    <s v="music"/>
    <s v="rock"/>
  </r>
  <r>
    <n v="1638"/>
    <s v="Avenues EP 2013"/>
    <s v="Avenues will be going in to the studio to record a new EP with Matt Allison!"/>
    <n v="1000"/>
    <n v="1050"/>
    <s v="successful"/>
    <s v="US"/>
    <s v="USD"/>
    <n v="1362086700"/>
    <n v="1358180968"/>
    <b v="0"/>
    <n v="27"/>
    <b v="1"/>
    <s v="music/rock"/>
    <n v="1.05"/>
    <n v="38.888888888888886"/>
    <s v="music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  <s v="USD"/>
    <n v="1330789165"/>
    <n v="1328197165"/>
    <b v="0"/>
    <n v="19"/>
    <b v="1"/>
    <s v="music/rock"/>
    <n v="1"/>
    <n v="94.736842105263165"/>
    <s v="music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  <s v="USD"/>
    <n v="1280800740"/>
    <n v="1279603955"/>
    <b v="0"/>
    <n v="17"/>
    <b v="1"/>
    <s v="music/rock"/>
    <n v="1.6986000000000001"/>
    <n v="39.967058823529413"/>
    <s v="music"/>
    <s v="rock"/>
  </r>
  <r>
    <n v="1641"/>
    <s v="Tanya Dartson- Run for Your Life music video"/>
    <s v="Music Video For Upbeat and Inspiring Song - Run For Your Life"/>
    <n v="2500"/>
    <n v="2535"/>
    <s v="successful"/>
    <s v="US"/>
    <s v="USD"/>
    <n v="1418998744"/>
    <n v="1416406744"/>
    <b v="0"/>
    <n v="26"/>
    <b v="1"/>
    <s v="music/pop"/>
    <n v="1.014"/>
    <n v="97.5"/>
    <s v="music"/>
    <s v="pop"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  <s v="USD"/>
    <n v="1308011727"/>
    <n v="1306283727"/>
    <b v="0"/>
    <n v="28"/>
    <b v="1"/>
    <s v="music/pop"/>
    <n v="1"/>
    <n v="42.857142857142854"/>
    <s v="music"/>
    <s v="pop"/>
  </r>
  <r>
    <n v="1643"/>
    <s v="This Is All Now's Brand New Album!!"/>
    <s v="This Is All Now is putting out a brand new record, and we need YOUR help to do it!"/>
    <n v="5000"/>
    <n v="6235"/>
    <s v="successful"/>
    <s v="US"/>
    <s v="USD"/>
    <n v="1348516012"/>
    <n v="1345924012"/>
    <b v="0"/>
    <n v="37"/>
    <b v="1"/>
    <s v="music/pop"/>
    <n v="1.2470000000000001"/>
    <n v="168.51351351351352"/>
    <s v="music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  <s v="USD"/>
    <n v="1353551160"/>
    <n v="1348363560"/>
    <b v="0"/>
    <n v="128"/>
    <b v="1"/>
    <s v="music/pop"/>
    <n v="1.095"/>
    <n v="85.546875"/>
    <s v="music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  <s v="USD"/>
    <n v="1379515740"/>
    <n v="1378306140"/>
    <b v="0"/>
    <n v="10"/>
    <b v="1"/>
    <s v="music/pop"/>
    <n v="1.1080000000000001"/>
    <n v="554"/>
    <s v="music"/>
    <s v="pop"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  <s v="GBP"/>
    <n v="1408039860"/>
    <n v="1405248503"/>
    <b v="0"/>
    <n v="83"/>
    <b v="1"/>
    <s v="music/pop"/>
    <n v="1.1020000000000001"/>
    <n v="26.554216867469879"/>
    <s v="music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  <s v="USD"/>
    <n v="1339235377"/>
    <n v="1336643377"/>
    <b v="0"/>
    <n v="46"/>
    <b v="1"/>
    <s v="music/pop"/>
    <n v="1.0471999999999999"/>
    <n v="113.82608695652173"/>
    <s v="music"/>
    <s v="pop"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  <s v="USD"/>
    <n v="1300636482"/>
    <n v="1298048082"/>
    <b v="0"/>
    <n v="90"/>
    <b v="1"/>
    <s v="music/pop"/>
    <n v="1.2526086956521738"/>
    <n v="32.011111111111113"/>
    <s v="music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  <s v="USD"/>
    <n v="1400862355"/>
    <n v="1396974355"/>
    <b v="0"/>
    <n v="81"/>
    <b v="1"/>
    <s v="music/pop"/>
    <n v="1.0058763157894737"/>
    <n v="47.189259259259259"/>
    <s v="music"/>
    <s v="pop"/>
  </r>
  <r>
    <n v="1650"/>
    <s v="The Psalm Praise Project, Vol. 2"/>
    <s v="Help me record a CD that uses pop styling to give a fresh sound to ancient wisdom from scripture!"/>
    <n v="2000"/>
    <n v="2831"/>
    <s v="successful"/>
    <s v="US"/>
    <s v="USD"/>
    <n v="1381314437"/>
    <n v="1378722437"/>
    <b v="0"/>
    <n v="32"/>
    <b v="1"/>
    <s v="music/pop"/>
    <n v="1.4155"/>
    <n v="88.46875"/>
    <s v="music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  <s v="USD"/>
    <n v="1303801140"/>
    <n v="1300916220"/>
    <b v="0"/>
    <n v="20"/>
    <b v="1"/>
    <s v="music/pop"/>
    <n v="1.0075000000000001"/>
    <n v="100.75"/>
    <s v="music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  <s v="USD"/>
    <n v="1385297393"/>
    <n v="1382701793"/>
    <b v="0"/>
    <n v="70"/>
    <b v="1"/>
    <s v="music/pop"/>
    <n v="1.0066666666666666"/>
    <n v="64.714285714285708"/>
    <s v="music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  <s v="USD"/>
    <n v="1303675296"/>
    <n v="1300996896"/>
    <b v="0"/>
    <n v="168"/>
    <b v="1"/>
    <s v="music/pop"/>
    <n v="1.7423040000000001"/>
    <n v="51.854285714285716"/>
    <s v="music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  <s v="USD"/>
    <n v="1334784160"/>
    <n v="1332192160"/>
    <b v="0"/>
    <n v="34"/>
    <b v="1"/>
    <s v="music/pop"/>
    <n v="1.199090909090909"/>
    <n v="38.794117647058826"/>
    <s v="music"/>
    <s v="pop"/>
  </r>
  <r>
    <n v="1655"/>
    <s v="Meg Porter Debut EP!"/>
    <s v="Berklee College of Music student, Meg Porter needs YOUR help to fund her very first EP!"/>
    <n v="1500"/>
    <n v="2143"/>
    <s v="successful"/>
    <s v="US"/>
    <s v="USD"/>
    <n v="1333648820"/>
    <n v="1331060420"/>
    <b v="0"/>
    <n v="48"/>
    <b v="1"/>
    <s v="music/pop"/>
    <n v="1.4286666666666668"/>
    <n v="44.645833333333336"/>
    <s v="music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  <s v="USD"/>
    <n v="1355437052"/>
    <n v="1352845052"/>
    <b v="0"/>
    <n v="48"/>
    <b v="1"/>
    <s v="music/pop"/>
    <n v="1.0033493333333334"/>
    <n v="156.77333333333334"/>
    <s v="music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  <s v="USD"/>
    <n v="1337885168"/>
    <n v="1335293168"/>
    <b v="0"/>
    <n v="221"/>
    <b v="1"/>
    <s v="music/pop"/>
    <n v="1.0493380000000001"/>
    <n v="118.70339366515837"/>
    <s v="music"/>
    <s v="pop"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  <s v="USD"/>
    <n v="1355840400"/>
    <n v="1352524767"/>
    <b v="0"/>
    <n v="107"/>
    <b v="1"/>
    <s v="music/pop"/>
    <n v="1.3223333333333334"/>
    <n v="74.149532710280369"/>
    <s v="music"/>
    <s v="pop"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  <s v="GBP"/>
    <n v="1387281600"/>
    <n v="1384811721"/>
    <b v="0"/>
    <n v="45"/>
    <b v="1"/>
    <s v="music/pop"/>
    <n v="1.1279999999999999"/>
    <n v="12.533333333333333"/>
    <s v="music"/>
    <s v="pop"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  <s v="EUR"/>
    <n v="1462053540"/>
    <n v="1459355950"/>
    <b v="0"/>
    <n v="36"/>
    <b v="1"/>
    <s v="music/pop"/>
    <n v="12.5375"/>
    <n v="27.861111111111111"/>
    <s v="music"/>
    <s v="pop"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  <s v="EUR"/>
    <n v="1453064400"/>
    <n v="1449359831"/>
    <b v="0"/>
    <n v="101"/>
    <b v="1"/>
    <s v="music/pop"/>
    <n v="1.0250632911392406"/>
    <n v="80.178217821782184"/>
    <s v="music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  <s v="USD"/>
    <n v="1325310336"/>
    <n v="1320122736"/>
    <b v="0"/>
    <n v="62"/>
    <b v="1"/>
    <s v="music/pop"/>
    <n v="1.026375"/>
    <n v="132.43548387096774"/>
    <s v="music"/>
    <s v="pop"/>
  </r>
  <r>
    <n v="1663"/>
    <s v="ghost -- a music video"/>
    <s v="music is as important to the eyes as it is to the ears. help bring ghost to life in front of your eyes."/>
    <n v="1000"/>
    <n v="1080"/>
    <s v="successful"/>
    <s v="US"/>
    <s v="USD"/>
    <n v="1422750707"/>
    <n v="1420158707"/>
    <b v="0"/>
    <n v="32"/>
    <b v="1"/>
    <s v="music/pop"/>
    <n v="1.08"/>
    <n v="33.75"/>
    <s v="music"/>
    <s v="pop"/>
  </r>
  <r>
    <n v="1664"/>
    <s v="Grace Sings Grace"/>
    <s v="Korean-American Soprano Grace's Debut Album - coming up in June 2012. Come and be part of this exciting project!"/>
    <n v="2500"/>
    <n v="3060.22"/>
    <s v="successful"/>
    <s v="US"/>
    <s v="USD"/>
    <n v="1331870340"/>
    <n v="1328033818"/>
    <b v="0"/>
    <n v="89"/>
    <b v="1"/>
    <s v="music/pop"/>
    <n v="1.2240879999999998"/>
    <n v="34.384494382022467"/>
    <s v="music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  <s v="USD"/>
    <n v="1298343600"/>
    <n v="1295624113"/>
    <b v="0"/>
    <n v="93"/>
    <b v="1"/>
    <s v="music/pop"/>
    <n v="1.1945714285714286"/>
    <n v="44.956989247311824"/>
    <s v="music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  <s v="USD"/>
    <n v="1364447073"/>
    <n v="1361858673"/>
    <b v="0"/>
    <n v="98"/>
    <b v="1"/>
    <s v="music/pop"/>
    <n v="1.6088"/>
    <n v="41.04081632653061"/>
    <s v="music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  <s v="USD"/>
    <n v="1394521140"/>
    <n v="1392169298"/>
    <b v="0"/>
    <n v="82"/>
    <b v="1"/>
    <s v="music/pop"/>
    <n v="1.2685294117647059"/>
    <n v="52.597560975609753"/>
    <s v="music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  <s v="USD"/>
    <n v="1322454939"/>
    <n v="1319859339"/>
    <b v="0"/>
    <n v="116"/>
    <b v="1"/>
    <s v="music/pop"/>
    <n v="1.026375"/>
    <n v="70.784482758620683"/>
    <s v="music"/>
    <s v="pop"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  <s v="USD"/>
    <n v="1464729276"/>
    <n v="1459545276"/>
    <b v="0"/>
    <n v="52"/>
    <b v="1"/>
    <s v="music/pop"/>
    <n v="1.3975"/>
    <n v="53.75"/>
    <s v="music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  <s v="USD"/>
    <n v="1278302400"/>
    <n v="1273961999"/>
    <b v="0"/>
    <n v="23"/>
    <b v="1"/>
    <s v="music/pop"/>
    <n v="1.026"/>
    <n v="44.608695652173914"/>
    <s v="music"/>
    <s v="pop"/>
  </r>
  <r>
    <n v="1671"/>
    <s v="Luke O'Brien's Kickstarter"/>
    <s v="I am seeking funding in order to help take my music from a hobby to a career."/>
    <n v="2000"/>
    <n v="2013.47"/>
    <s v="successful"/>
    <s v="US"/>
    <s v="USD"/>
    <n v="1470056614"/>
    <n v="1467464614"/>
    <b v="0"/>
    <n v="77"/>
    <b v="1"/>
    <s v="music/pop"/>
    <n v="1.0067349999999999"/>
    <n v="26.148961038961041"/>
    <s v="music"/>
    <s v="pop"/>
  </r>
  <r>
    <n v="1672"/>
    <s v="High Altotude Debut Album"/>
    <s v="Sweet, sweet harmonies from Portland Oregon's premiere high school women's a cappella group."/>
    <n v="1700"/>
    <n v="1920"/>
    <s v="successful"/>
    <s v="US"/>
    <s v="USD"/>
    <n v="1338824730"/>
    <n v="1336232730"/>
    <b v="0"/>
    <n v="49"/>
    <b v="1"/>
    <s v="music/pop"/>
    <n v="1.1294117647058823"/>
    <n v="39.183673469387756"/>
    <s v="music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  <s v="USD"/>
    <n v="1425675892"/>
    <n v="1423083892"/>
    <b v="0"/>
    <n v="59"/>
    <b v="1"/>
    <s v="music/pop"/>
    <n v="1.2809523809523808"/>
    <n v="45.593220338983052"/>
    <s v="music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  <s v="USD"/>
    <n v="1471503540"/>
    <n v="1468852306"/>
    <b v="0"/>
    <n v="113"/>
    <b v="1"/>
    <s v="music/pop"/>
    <n v="2.0169999999999999"/>
    <n v="89.247787610619469"/>
    <s v="music"/>
    <s v="pop"/>
  </r>
  <r>
    <n v="1675"/>
    <s v="The Great Party's Debut Album!"/>
    <s v="The Great Party is releasing their debut album. Here's your chance to be a part of it!"/>
    <n v="1000"/>
    <n v="1374.16"/>
    <s v="successful"/>
    <s v="US"/>
    <s v="USD"/>
    <n v="1318802580"/>
    <n v="1316194540"/>
    <b v="0"/>
    <n v="34"/>
    <b v="1"/>
    <s v="music/pop"/>
    <n v="1.37416"/>
    <n v="40.416470588235299"/>
    <s v="music"/>
    <s v="pop"/>
  </r>
  <r>
    <n v="1676"/>
    <s v="Bridge 19 CD Release Tour"/>
    <s v="Help fund Bridge 19's tour in support of their first duo record, to be released in May 2012."/>
    <n v="3000"/>
    <n v="3460"/>
    <s v="successful"/>
    <s v="US"/>
    <s v="USD"/>
    <n v="1334980740"/>
    <n v="1330968347"/>
    <b v="0"/>
    <n v="42"/>
    <b v="1"/>
    <s v="music/pop"/>
    <n v="1.1533333333333333"/>
    <n v="82.38095238095238"/>
    <s v="music"/>
    <s v="pop"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  <s v="EUR"/>
    <n v="1460786340"/>
    <n v="1455615976"/>
    <b v="0"/>
    <n v="42"/>
    <b v="1"/>
    <s v="music/pop"/>
    <n v="1.1166666666666667"/>
    <n v="159.52380952380952"/>
    <s v="music"/>
    <s v="pop"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  <s v="USD"/>
    <n v="1391718671"/>
    <n v="1390509071"/>
    <b v="0"/>
    <n v="49"/>
    <b v="1"/>
    <s v="music/pop"/>
    <n v="1.1839999999999999"/>
    <n v="36.244897959183675"/>
    <s v="music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  <s v="USD"/>
    <n v="1311298745"/>
    <n v="1309311545"/>
    <b v="0"/>
    <n v="56"/>
    <b v="1"/>
    <s v="music/pop"/>
    <n v="1.75"/>
    <n v="62.5"/>
    <s v="music"/>
    <s v="pop"/>
  </r>
  <r>
    <n v="1680"/>
    <s v="Kick Out a Record"/>
    <s v="Working Musician dilemma #164: how the taxman put Kick the Record 2.0 on hold"/>
    <n v="1000"/>
    <n v="1175"/>
    <s v="successful"/>
    <s v="US"/>
    <s v="USD"/>
    <n v="1405188667"/>
    <n v="1402596667"/>
    <b v="0"/>
    <n v="25"/>
    <b v="1"/>
    <s v="music/pop"/>
    <n v="1.175"/>
    <n v="47"/>
    <s v="music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  <s v="USD"/>
    <n v="1490752800"/>
    <n v="1486522484"/>
    <b v="0"/>
    <n v="884"/>
    <b v="0"/>
    <s v="music/faith"/>
    <n v="1.0142212307692309"/>
    <n v="74.575090497737563"/>
    <s v="music"/>
    <s v="faith"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  <s v="USD"/>
    <n v="1492142860"/>
    <n v="1486962460"/>
    <b v="0"/>
    <n v="0"/>
    <b v="0"/>
    <s v="music/faith"/>
    <n v="0"/>
    <e v="#DIV/0!"/>
    <s v="music"/>
    <s v="faith"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  <s v="EUR"/>
    <n v="1491590738"/>
    <n v="1489517138"/>
    <b v="0"/>
    <n v="10"/>
    <b v="0"/>
    <s v="music/faith"/>
    <n v="0.21714285714285714"/>
    <n v="76"/>
    <s v="music"/>
    <s v="faith"/>
  </r>
  <r>
    <n v="1684"/>
    <s v="Goodness &amp; Mercy EP - Marty Mikles"/>
    <s v="New Music from Marty Mikles!  A new EP all about God's Goodness &amp; Mercy."/>
    <n v="8000"/>
    <n v="8730"/>
    <s v="live"/>
    <s v="US"/>
    <s v="USD"/>
    <n v="1489775641"/>
    <n v="1487360041"/>
    <b v="0"/>
    <n v="101"/>
    <b v="0"/>
    <s v="music/faith"/>
    <n v="1.0912500000000001"/>
    <n v="86.43564356435644"/>
    <s v="music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  <s v="USD"/>
    <n v="1490331623"/>
    <n v="1487743223"/>
    <b v="0"/>
    <n v="15"/>
    <b v="0"/>
    <s v="music/faith"/>
    <n v="1.0285714285714285"/>
    <n v="24"/>
    <s v="music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  <s v="CAD"/>
    <n v="1493320519"/>
    <n v="1488140119"/>
    <b v="0"/>
    <n v="1"/>
    <b v="0"/>
    <s v="music/faith"/>
    <n v="3.5999999999999999E-3"/>
    <n v="18"/>
    <s v="music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  <s v="USD"/>
    <n v="1491855300"/>
    <n v="1488935245"/>
    <b v="0"/>
    <n v="39"/>
    <b v="0"/>
    <s v="music/faith"/>
    <n v="0.3125"/>
    <n v="80.128205128205124"/>
    <s v="music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  <s v="USD"/>
    <n v="1491738594"/>
    <n v="1489150194"/>
    <b v="0"/>
    <n v="7"/>
    <b v="0"/>
    <s v="music/faith"/>
    <n v="0.443"/>
    <n v="253.14285714285714"/>
    <s v="music"/>
    <s v="faith"/>
  </r>
  <r>
    <n v="1689"/>
    <s v="Fly Away"/>
    <s v="Praising the Living God in the second half of life."/>
    <n v="2400"/>
    <n v="2400"/>
    <s v="live"/>
    <s v="US"/>
    <s v="USD"/>
    <n v="1489700230"/>
    <n v="1487111830"/>
    <b v="0"/>
    <n v="14"/>
    <b v="0"/>
    <s v="music/faith"/>
    <n v="1"/>
    <n v="171.42857142857142"/>
    <s v="music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  <s v="USD"/>
    <n v="1491470442"/>
    <n v="1488882042"/>
    <b v="0"/>
    <n v="11"/>
    <b v="0"/>
    <s v="music/faith"/>
    <n v="0.254"/>
    <n v="57.727272727272727"/>
    <s v="music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  <s v="USD"/>
    <n v="1491181200"/>
    <n v="1488387008"/>
    <b v="0"/>
    <n v="38"/>
    <b v="0"/>
    <s v="music/faith"/>
    <n v="0.33473333333333333"/>
    <n v="264.26315789473682"/>
    <s v="music"/>
    <s v="faith"/>
  </r>
  <r>
    <n v="1692"/>
    <s v="Get Your Hopes Up"/>
    <s v="After 3 years.....It's time for some new music! Album #2 is in motion and I can't wait to share it with all of you!"/>
    <n v="5000"/>
    <n v="2390"/>
    <s v="live"/>
    <s v="US"/>
    <s v="USD"/>
    <n v="1490572740"/>
    <n v="1487734667"/>
    <b v="0"/>
    <n v="15"/>
    <b v="0"/>
    <s v="music/faith"/>
    <n v="0.47799999999999998"/>
    <n v="159.33333333333334"/>
    <s v="music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  <s v="GBP"/>
    <n v="1491768000"/>
    <n v="1489097112"/>
    <b v="0"/>
    <n v="8"/>
    <b v="0"/>
    <s v="music/faith"/>
    <n v="9.3333333333333338E-2"/>
    <n v="35"/>
    <s v="music"/>
    <s v="faith"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  <s v="USD"/>
    <n v="1490589360"/>
    <n v="1488038674"/>
    <b v="0"/>
    <n v="1"/>
    <b v="0"/>
    <s v="music/faith"/>
    <n v="5.0000000000000001E-4"/>
    <n v="5"/>
    <s v="music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  <s v="USD"/>
    <n v="1491786000"/>
    <n v="1488847514"/>
    <b v="0"/>
    <n v="23"/>
    <b v="0"/>
    <s v="music/faith"/>
    <n v="0.11708333333333333"/>
    <n v="61.086956521739133"/>
    <s v="music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  <s v="USD"/>
    <n v="1491007211"/>
    <n v="1488418811"/>
    <b v="0"/>
    <n v="0"/>
    <b v="0"/>
    <s v="music/faith"/>
    <n v="0"/>
    <e v="#DIV/0!"/>
    <s v="music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  <s v="USD"/>
    <n v="1491781648"/>
    <n v="1489193248"/>
    <b v="0"/>
    <n v="22"/>
    <b v="0"/>
    <s v="music/faith"/>
    <n v="0.20208000000000001"/>
    <n v="114.81818181818181"/>
    <s v="music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  <s v="USD"/>
    <n v="1490499180"/>
    <n v="1488430760"/>
    <b v="0"/>
    <n v="0"/>
    <b v="0"/>
    <s v="music/faith"/>
    <n v="0"/>
    <e v="#DIV/0!"/>
    <s v="music"/>
    <s v="faith"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  <s v="USD"/>
    <n v="1491943445"/>
    <n v="1489351445"/>
    <b v="0"/>
    <n v="4"/>
    <b v="0"/>
    <s v="music/faith"/>
    <n v="4.2311459353574929E-2"/>
    <n v="54"/>
    <s v="music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  <s v="USD"/>
    <n v="1491019200"/>
    <n v="1488418990"/>
    <b v="0"/>
    <n v="79"/>
    <b v="0"/>
    <s v="music/faith"/>
    <n v="0.2606"/>
    <n v="65.974683544303801"/>
    <s v="music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  <s v="USD"/>
    <n v="1421337405"/>
    <n v="1418745405"/>
    <b v="0"/>
    <n v="2"/>
    <b v="0"/>
    <s v="music/faith"/>
    <n v="1.9801980198019802E-3"/>
    <n v="5"/>
    <s v="music"/>
    <s v="faith"/>
  </r>
  <r>
    <n v="1702"/>
    <s v="lyndale lewis and new vision prosper cd release"/>
    <s v="I can do all things through christ jesus"/>
    <n v="16500"/>
    <n v="1"/>
    <s v="failed"/>
    <s v="US"/>
    <s v="USD"/>
    <n v="1427745150"/>
    <n v="1425156750"/>
    <b v="0"/>
    <n v="1"/>
    <b v="0"/>
    <s v="music/faith"/>
    <n v="6.0606060606060605E-5"/>
    <n v="1"/>
    <s v="music"/>
    <s v="faith"/>
  </r>
  <r>
    <n v="1703"/>
    <s v="Joy Full Noise!"/>
    <s v="I would love for you to be a part of helping me raise money for music and video production to launch my first Worship album!"/>
    <n v="5000"/>
    <n v="51"/>
    <s v="failed"/>
    <s v="US"/>
    <s v="USD"/>
    <n v="1441003537"/>
    <n v="1435819537"/>
    <b v="0"/>
    <n v="2"/>
    <b v="0"/>
    <s v="music/faith"/>
    <n v="1.0200000000000001E-2"/>
    <n v="25.5"/>
    <s v="music"/>
    <s v="faith"/>
  </r>
  <r>
    <n v="1704"/>
    <s v="Jericho Down Worship Album"/>
    <s v="We want to record an album of popular praise &amp; worship songs with our own influence and style."/>
    <n v="2000"/>
    <n v="1302"/>
    <s v="failed"/>
    <s v="US"/>
    <s v="USD"/>
    <n v="1424056873"/>
    <n v="1421464873"/>
    <b v="0"/>
    <n v="11"/>
    <b v="0"/>
    <s v="music/faith"/>
    <n v="0.65100000000000002"/>
    <n v="118.36363636363636"/>
    <s v="music"/>
    <s v="faith"/>
  </r>
  <r>
    <n v="1705"/>
    <s v="Piano Prayer Album - Russ James"/>
    <s v="An instrumental album that ranges from hymns to contemporary music. All the music is recorded by myself."/>
    <n v="2000"/>
    <n v="0"/>
    <s v="failed"/>
    <s v="US"/>
    <s v="USD"/>
    <n v="1441814400"/>
    <n v="1440807846"/>
    <b v="0"/>
    <n v="0"/>
    <b v="0"/>
    <s v="music/faith"/>
    <n v="0"/>
    <e v="#DIV/0!"/>
    <s v="music"/>
    <s v="faith"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  <s v="EUR"/>
    <n v="1440314472"/>
    <n v="1435130472"/>
    <b v="0"/>
    <n v="0"/>
    <b v="0"/>
    <s v="music/faith"/>
    <n v="0"/>
    <e v="#DIV/0!"/>
    <s v="music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  <s v="USD"/>
    <n v="1459181895"/>
    <n v="1456593495"/>
    <b v="0"/>
    <n v="9"/>
    <b v="0"/>
    <s v="music/faith"/>
    <n v="9.74E-2"/>
    <n v="54.111111111111114"/>
    <s v="music"/>
    <s v="faith"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  <s v="USD"/>
    <n v="1462135706"/>
    <n v="1458679706"/>
    <b v="0"/>
    <n v="0"/>
    <b v="0"/>
    <s v="music/faith"/>
    <n v="0"/>
    <e v="#DIV/0!"/>
    <s v="music"/>
    <s v="faith"/>
  </r>
  <r>
    <n v="1709"/>
    <s v="Psalms"/>
    <s v="A project to set psalms to music. The psalms are taken from the English Standard Version (ESV) of the Bible."/>
    <n v="1750"/>
    <n v="85"/>
    <s v="failed"/>
    <s v="US"/>
    <s v="USD"/>
    <n v="1409513940"/>
    <n v="1405949514"/>
    <b v="0"/>
    <n v="4"/>
    <b v="0"/>
    <s v="music/faith"/>
    <n v="4.8571428571428571E-2"/>
    <n v="21.25"/>
    <s v="music"/>
    <s v="faith"/>
  </r>
  <r>
    <n v="1710"/>
    <s v="Producing a live album of our upcoming Europe tour"/>
    <s v="We want to create a gospel live album which has never been produced before."/>
    <n v="5000"/>
    <n v="34"/>
    <s v="failed"/>
    <s v="DE"/>
    <s v="EUR"/>
    <n v="1453122000"/>
    <n v="1449151888"/>
    <b v="0"/>
    <n v="1"/>
    <b v="0"/>
    <s v="music/faith"/>
    <n v="6.7999999999999996E-3"/>
    <n v="34"/>
    <s v="music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  <s v="USD"/>
    <n v="1409585434"/>
    <n v="1406907034"/>
    <b v="0"/>
    <n v="2"/>
    <b v="0"/>
    <s v="music/faith"/>
    <n v="0.105"/>
    <n v="525"/>
    <s v="music"/>
    <s v="faith"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  <s v="USD"/>
    <n v="1435701353"/>
    <n v="1430517353"/>
    <b v="0"/>
    <n v="0"/>
    <b v="0"/>
    <s v="music/faith"/>
    <n v="0"/>
    <e v="#DIV/0!"/>
    <s v="music"/>
    <s v="faith"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  <s v="USD"/>
    <n v="1412536412"/>
    <n v="1409944412"/>
    <b v="0"/>
    <n v="1"/>
    <b v="0"/>
    <s v="music/faith"/>
    <n v="1.6666666666666666E-2"/>
    <n v="50"/>
    <s v="music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  <s v="USD"/>
    <n v="1430517761"/>
    <n v="1427925761"/>
    <b v="0"/>
    <n v="17"/>
    <b v="0"/>
    <s v="music/faith"/>
    <n v="7.868E-2"/>
    <n v="115.70588235294117"/>
    <s v="music"/>
    <s v="faith"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  <s v="USD"/>
    <n v="1427772120"/>
    <n v="1425186785"/>
    <b v="0"/>
    <n v="2"/>
    <b v="0"/>
    <s v="music/faith"/>
    <n v="2.2000000000000001E-3"/>
    <n v="5.5"/>
    <s v="music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  <s v="USD"/>
    <n v="1481295099"/>
    <n v="1477835499"/>
    <b v="0"/>
    <n v="3"/>
    <b v="0"/>
    <s v="music/faith"/>
    <n v="7.4999999999999997E-2"/>
    <n v="50"/>
    <s v="music"/>
    <s v="faith"/>
  </r>
  <r>
    <n v="1717"/>
    <s v="Shift Records A New EP!"/>
    <s v="Our first record created to reach, inspire, and ultimately express the love of Jesus to our generation."/>
    <n v="3265"/>
    <n v="1395"/>
    <s v="failed"/>
    <s v="US"/>
    <s v="USD"/>
    <n v="1461211200"/>
    <n v="1459467238"/>
    <b v="0"/>
    <n v="41"/>
    <b v="0"/>
    <s v="music/faith"/>
    <n v="0.42725880551301687"/>
    <n v="34.024390243902438"/>
    <s v="music"/>
    <s v="faith"/>
  </r>
  <r>
    <n v="1718"/>
    <s v="The Prodigal Son"/>
    <s v="A melody for the galaxy."/>
    <n v="35000"/>
    <n v="75"/>
    <s v="failed"/>
    <s v="US"/>
    <s v="USD"/>
    <n v="1463201940"/>
    <n v="1459435149"/>
    <b v="0"/>
    <n v="2"/>
    <b v="0"/>
    <s v="music/faith"/>
    <n v="2.142857142857143E-3"/>
    <n v="37.5"/>
    <s v="music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  <s v="USD"/>
    <n v="1410958191"/>
    <n v="1408366191"/>
    <b v="0"/>
    <n v="3"/>
    <b v="0"/>
    <s v="music/faith"/>
    <n v="8.7500000000000008E-3"/>
    <n v="11.666666666666666"/>
    <s v="music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  <s v="USD"/>
    <n v="1415562471"/>
    <n v="1412966871"/>
    <b v="0"/>
    <n v="8"/>
    <b v="0"/>
    <s v="music/faith"/>
    <n v="5.6250000000000001E-2"/>
    <n v="28.125"/>
    <s v="music"/>
    <s v="faith"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  <s v="USD"/>
    <n v="1449831863"/>
    <n v="1447239863"/>
    <b v="0"/>
    <n v="0"/>
    <b v="0"/>
    <s v="music/faith"/>
    <n v="0"/>
    <e v="#DIV/0!"/>
    <s v="music"/>
    <s v="faith"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  <s v="USD"/>
    <n v="1459642200"/>
    <n v="1456441429"/>
    <b v="0"/>
    <n v="1"/>
    <b v="0"/>
    <s v="music/faith"/>
    <n v="3.4722222222222224E-4"/>
    <n v="1"/>
    <s v="music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  <s v="USD"/>
    <n v="1435730400"/>
    <n v="1430855315"/>
    <b v="0"/>
    <n v="3"/>
    <b v="0"/>
    <s v="music/faith"/>
    <n v="6.5000000000000002E-2"/>
    <n v="216.66666666666666"/>
    <s v="music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  <s v="USD"/>
    <n v="1414707762"/>
    <n v="1412115762"/>
    <b v="0"/>
    <n v="4"/>
    <b v="0"/>
    <s v="music/faith"/>
    <n v="5.8333333333333336E-3"/>
    <n v="8.75"/>
    <s v="music"/>
    <s v="faith"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  <s v="USD"/>
    <n v="1408922049"/>
    <n v="1406330049"/>
    <b v="0"/>
    <n v="9"/>
    <b v="0"/>
    <s v="music/faith"/>
    <n v="0.10181818181818182"/>
    <n v="62.222222222222221"/>
    <s v="music"/>
    <s v="faith"/>
  </r>
  <r>
    <n v="1726"/>
    <s v="&quot;Every Day&quot; CD by Amanda Joy Hall"/>
    <s v="Amanda Joy Hall's sophomore album, &quot;Every Day&quot;. Release expected July 2014"/>
    <n v="6500"/>
    <n v="2196"/>
    <s v="failed"/>
    <s v="US"/>
    <s v="USD"/>
    <n v="1403906664"/>
    <n v="1401401064"/>
    <b v="0"/>
    <n v="16"/>
    <b v="0"/>
    <s v="music/faith"/>
    <n v="0.33784615384615385"/>
    <n v="137.25"/>
    <s v="music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  <s v="GBP"/>
    <n v="1428231600"/>
    <n v="1423520177"/>
    <b v="0"/>
    <n v="1"/>
    <b v="0"/>
    <s v="music/faith"/>
    <n v="3.3333333333333332E-4"/>
    <n v="1"/>
    <s v="music"/>
    <s v="faith"/>
  </r>
  <r>
    <n v="1728"/>
    <s v="With His Presence"/>
    <s v="Be in God's presence through instrumental covers of hymns. Help me build a home studio to freely distribute this album."/>
    <n v="1250"/>
    <n v="855"/>
    <s v="failed"/>
    <s v="US"/>
    <s v="USD"/>
    <n v="1445439674"/>
    <n v="1442847674"/>
    <b v="0"/>
    <n v="7"/>
    <b v="0"/>
    <s v="music/faith"/>
    <n v="0.68400000000000005"/>
    <n v="122.14285714285714"/>
    <s v="music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  <s v="USD"/>
    <n v="1465521306"/>
    <n v="1460337306"/>
    <b v="0"/>
    <n v="0"/>
    <b v="0"/>
    <s v="music/faith"/>
    <n v="0"/>
    <e v="#DIV/0!"/>
    <s v="music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  <s v="USD"/>
    <n v="1445738783"/>
    <n v="1443146783"/>
    <b v="0"/>
    <n v="0"/>
    <b v="0"/>
    <s v="music/faith"/>
    <n v="0"/>
    <e v="#DIV/0!"/>
    <s v="music"/>
    <s v="faith"/>
  </r>
  <r>
    <n v="1731"/>
    <s v="Sam Cox Band First Christian Tour"/>
    <s v="We are a Christin Worship band looking to midwest tour. God Bless!"/>
    <n v="1000"/>
    <n v="0"/>
    <s v="failed"/>
    <s v="US"/>
    <s v="USD"/>
    <n v="1434034800"/>
    <n v="1432849552"/>
    <b v="0"/>
    <n v="0"/>
    <b v="0"/>
    <s v="music/faith"/>
    <n v="0"/>
    <e v="#DIV/0!"/>
    <s v="music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  <s v="USD"/>
    <n v="1452920400"/>
    <n v="1447777481"/>
    <b v="0"/>
    <n v="0"/>
    <b v="0"/>
    <s v="music/faith"/>
    <n v="0"/>
    <e v="#DIV/0!"/>
    <s v="music"/>
    <s v="faith"/>
  </r>
  <r>
    <n v="1733"/>
    <s v="What Faith Is EP/Album"/>
    <s v="I am trying to share the music I am blessed to have written. https://www.johncox4.com or https://reverbnation.com/johncox4"/>
    <n v="10000"/>
    <n v="0"/>
    <s v="failed"/>
    <s v="US"/>
    <s v="USD"/>
    <n v="1473802200"/>
    <n v="1472746374"/>
    <b v="0"/>
    <n v="0"/>
    <b v="0"/>
    <s v="music/faith"/>
    <n v="0"/>
    <e v="#DIV/0!"/>
    <s v="music"/>
    <s v="faith"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  <s v="USD"/>
    <n v="1431046356"/>
    <n v="1428454356"/>
    <b v="0"/>
    <n v="1"/>
    <b v="0"/>
    <s v="music/faith"/>
    <n v="2.2222222222222223E-4"/>
    <n v="1"/>
    <s v="music"/>
    <s v="faith"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  <s v="USD"/>
    <n v="1470598345"/>
    <n v="1468006345"/>
    <b v="0"/>
    <n v="2"/>
    <b v="0"/>
    <s v="music/faith"/>
    <n v="0.11"/>
    <n v="55"/>
    <s v="music"/>
    <s v="faith"/>
  </r>
  <r>
    <n v="1736"/>
    <s v="In His Presence"/>
    <s v="A unique meditative album reflecting on the life of Christ, inviting Him into your presence"/>
    <n v="3000"/>
    <n v="22"/>
    <s v="failed"/>
    <s v="US"/>
    <s v="USD"/>
    <n v="1447018833"/>
    <n v="1444423233"/>
    <b v="0"/>
    <n v="1"/>
    <b v="0"/>
    <s v="music/faith"/>
    <n v="7.3333333333333332E-3"/>
    <n v="22"/>
    <s v="music"/>
    <s v="faith"/>
  </r>
  <r>
    <n v="1737"/>
    <s v="Healing"/>
    <s v="An instrumental project in which all songs are incorporated around the healing power of our God. Used for times of prayer &amp; devotion"/>
    <n v="4000"/>
    <n v="850"/>
    <s v="failed"/>
    <s v="US"/>
    <s v="USD"/>
    <n v="1437432392"/>
    <n v="1434840392"/>
    <b v="0"/>
    <n v="15"/>
    <b v="0"/>
    <s v="music/faith"/>
    <n v="0.21249999999999999"/>
    <n v="56.666666666666664"/>
    <s v="music"/>
    <s v="faith"/>
  </r>
  <r>
    <n v="1738"/>
    <s v="The Flashing Lights"/>
    <s v="Music that inspires and gives hope for overcoming and change. And it is good music."/>
    <n v="5000"/>
    <n v="20"/>
    <s v="failed"/>
    <s v="US"/>
    <s v="USD"/>
    <n v="1412283542"/>
    <n v="1409691542"/>
    <b v="0"/>
    <n v="1"/>
    <b v="0"/>
    <s v="music/faith"/>
    <n v="4.0000000000000001E-3"/>
    <n v="20"/>
    <s v="music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  <s v="USD"/>
    <n v="1462391932"/>
    <n v="1457297932"/>
    <b v="0"/>
    <n v="1"/>
    <b v="0"/>
    <s v="music/faith"/>
    <n v="1E-3"/>
    <n v="1"/>
    <s v="music"/>
    <s v="faith"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  <s v="USD"/>
    <n v="1437075422"/>
    <n v="1434483422"/>
    <b v="0"/>
    <n v="0"/>
    <b v="0"/>
    <s v="music/faith"/>
    <n v="0"/>
    <e v="#DIV/0!"/>
    <s v="music"/>
    <s v="faith"/>
  </r>
  <r>
    <n v="1741"/>
    <s v="Caught off Guard"/>
    <s v="A photo journal documenting my experiences and travels across New Zealand"/>
    <n v="1200"/>
    <n v="1330"/>
    <s v="successful"/>
    <s v="GB"/>
    <s v="GBP"/>
    <n v="1433948671"/>
    <n v="1430060671"/>
    <b v="0"/>
    <n v="52"/>
    <b v="1"/>
    <s v="photography/photobooks"/>
    <n v="1.1083333333333334"/>
    <n v="25.576923076923077"/>
    <s v="photography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  <s v="USD"/>
    <n v="1483822800"/>
    <n v="1481058170"/>
    <b v="0"/>
    <n v="34"/>
    <b v="1"/>
    <s v="photography/photobooks"/>
    <n v="1.0874999999999999"/>
    <n v="63.970588235294116"/>
    <s v="photography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  <s v="USD"/>
    <n v="1472270340"/>
    <n v="1470348775"/>
    <b v="0"/>
    <n v="67"/>
    <b v="1"/>
    <s v="photography/photobooks"/>
    <n v="1.0041666666666667"/>
    <n v="89.925373134328353"/>
    <s v="photography"/>
    <s v="photobooks"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  <s v="GBP"/>
    <n v="1425821477"/>
    <n v="1421937077"/>
    <b v="0"/>
    <n v="70"/>
    <b v="1"/>
    <s v="photography/photobooks"/>
    <n v="1.1845454545454546"/>
    <n v="93.071428571428569"/>
    <s v="photography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  <s v="USD"/>
    <n v="1482372000"/>
    <n v="1479276838"/>
    <b v="0"/>
    <n v="89"/>
    <b v="1"/>
    <s v="photography/photobooks"/>
    <n v="1.1401428571428571"/>
    <n v="89.674157303370791"/>
    <s v="photography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  <s v="USD"/>
    <n v="1479952800"/>
    <n v="1477368867"/>
    <b v="0"/>
    <n v="107"/>
    <b v="1"/>
    <s v="photography/photobooks"/>
    <n v="1.4810000000000001"/>
    <n v="207.61682242990653"/>
    <s v="photography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  <s v="GBP"/>
    <n v="1447426800"/>
    <n v="1444904830"/>
    <b v="0"/>
    <n v="159"/>
    <b v="1"/>
    <s v="photography/photobooks"/>
    <n v="1.0495555555555556"/>
    <n v="59.408805031446541"/>
    <s v="photography"/>
    <s v="photobooks"/>
  </r>
  <r>
    <n v="1748"/>
    <s v="So It Is: Vancouver"/>
    <s v="Telling the story of the city through remarkable people who live in Vancouver today."/>
    <n v="50000"/>
    <n v="64974"/>
    <s v="successful"/>
    <s v="CA"/>
    <s v="CAD"/>
    <n v="1441234143"/>
    <n v="1438642143"/>
    <b v="0"/>
    <n v="181"/>
    <b v="1"/>
    <s v="photography/photobooks"/>
    <n v="1.29948"/>
    <n v="358.97237569060775"/>
    <s v="photography"/>
    <s v="photobooks"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  <s v="EUR"/>
    <n v="1488394800"/>
    <n v="1485213921"/>
    <b v="0"/>
    <n v="131"/>
    <b v="1"/>
    <s v="photography/photobooks"/>
    <n v="1.2348756218905472"/>
    <n v="94.736641221374043"/>
    <s v="photography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  <s v="USD"/>
    <n v="1461096304"/>
    <n v="1458936304"/>
    <b v="0"/>
    <n v="125"/>
    <b v="1"/>
    <s v="photography/photobooks"/>
    <n v="2.0162"/>
    <n v="80.647999999999996"/>
    <s v="photography"/>
    <s v="photobooks"/>
  </r>
  <r>
    <n v="1751"/>
    <s v="Daily Bread: Stories from Rural Greece"/>
    <s v="Photographs and stories culled from 10 years of road trips through rural Greece"/>
    <n v="10000"/>
    <n v="10290"/>
    <s v="successful"/>
    <s v="US"/>
    <s v="USD"/>
    <n v="1426787123"/>
    <n v="1424198723"/>
    <b v="0"/>
    <n v="61"/>
    <b v="1"/>
    <s v="photography/photobooks"/>
    <n v="1.0289999999999999"/>
    <n v="168.68852459016392"/>
    <s v="photography"/>
    <s v="photobooks"/>
  </r>
  <r>
    <n v="1752"/>
    <s v="Adfectus Book"/>
    <s v="A little book of calm, in picture form, that will soothe the soul and un-furrow the brow."/>
    <n v="1200"/>
    <n v="3122"/>
    <s v="successful"/>
    <s v="GB"/>
    <s v="GBP"/>
    <n v="1476425082"/>
    <n v="1473833082"/>
    <b v="0"/>
    <n v="90"/>
    <b v="1"/>
    <s v="photography/photobooks"/>
    <n v="2.6016666666666666"/>
    <n v="34.68888888888889"/>
    <s v="photography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  <s v="DKK"/>
    <n v="1458579568"/>
    <n v="1455991168"/>
    <b v="0"/>
    <n v="35"/>
    <b v="1"/>
    <s v="photography/photobooks"/>
    <n v="1.08"/>
    <n v="462.85714285714283"/>
    <s v="photography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  <s v="CAD"/>
    <n v="1428091353"/>
    <n v="1425502953"/>
    <b v="0"/>
    <n v="90"/>
    <b v="1"/>
    <s v="photography/photobooks"/>
    <n v="1.1052941176470588"/>
    <n v="104.38888888888889"/>
    <s v="photography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  <s v="USD"/>
    <n v="1444071361"/>
    <n v="1441479361"/>
    <b v="0"/>
    <n v="4"/>
    <b v="1"/>
    <s v="photography/photobooks"/>
    <n v="1.2"/>
    <n v="7.5"/>
    <s v="photography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  <s v="USD"/>
    <n v="1472443269"/>
    <n v="1468987269"/>
    <b v="0"/>
    <n v="120"/>
    <b v="1"/>
    <s v="photography/photobooks"/>
    <n v="1.0282909090909091"/>
    <n v="47.13"/>
    <s v="photography"/>
    <s v="photobooks"/>
  </r>
  <r>
    <n v="1757"/>
    <s v="The Resurgence of Femininity Photo Thesis"/>
    <s v="I want to create a self published photo art book on the topic of the resurgence of femininity."/>
    <n v="5000"/>
    <n v="5800"/>
    <s v="successful"/>
    <s v="US"/>
    <s v="USD"/>
    <n v="1485631740"/>
    <n v="1483041083"/>
    <b v="0"/>
    <n v="14"/>
    <b v="1"/>
    <s v="photography/photobooks"/>
    <n v="1.1599999999999999"/>
    <n v="414.28571428571428"/>
    <s v="photography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  <s v="USD"/>
    <n v="1468536992"/>
    <n v="1463352992"/>
    <b v="0"/>
    <n v="27"/>
    <b v="1"/>
    <s v="photography/photobooks"/>
    <n v="1.147"/>
    <n v="42.481481481481481"/>
    <s v="photography"/>
    <s v="photobooks"/>
  </r>
  <r>
    <n v="1759"/>
    <s v="Death Valley"/>
    <s v="Death Valley will be the first photo book of Andi State"/>
    <n v="5000"/>
    <n v="5330"/>
    <s v="successful"/>
    <s v="US"/>
    <s v="USD"/>
    <n v="1427309629"/>
    <n v="1425585229"/>
    <b v="0"/>
    <n v="49"/>
    <b v="1"/>
    <s v="photography/photobooks"/>
    <n v="1.0660000000000001"/>
    <n v="108.77551020408163"/>
    <s v="photography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  <s v="USD"/>
    <n v="1456416513"/>
    <n v="1454688513"/>
    <b v="0"/>
    <n v="102"/>
    <b v="1"/>
    <s v="photography/photobooks"/>
    <n v="1.6544000000000001"/>
    <n v="81.098039215686271"/>
    <s v="photography"/>
    <s v="photobooks"/>
  </r>
  <r>
    <n v="1761"/>
    <s v="I Wanted To See Boobs"/>
    <s v="A hardcover photobook telling the naked truth of a young photographers journey."/>
    <n v="100"/>
    <n v="155"/>
    <s v="successful"/>
    <s v="GB"/>
    <s v="GBP"/>
    <n v="1442065060"/>
    <n v="1437745060"/>
    <b v="0"/>
    <n v="3"/>
    <b v="1"/>
    <s v="photography/photobooks"/>
    <n v="1.55"/>
    <n v="51.666666666666664"/>
    <s v="photography"/>
    <s v="photobooks"/>
  </r>
  <r>
    <n v="1762"/>
    <s v="&quot;The Naked Pixel&quot; Ali Pakele"/>
    <s v="Project rewards $25 gets you 190+ digital images"/>
    <n v="100"/>
    <n v="885"/>
    <s v="successful"/>
    <s v="US"/>
    <s v="USD"/>
    <n v="1457739245"/>
    <n v="1455147245"/>
    <b v="0"/>
    <n v="25"/>
    <b v="1"/>
    <s v="photography/photobooks"/>
    <n v="8.85"/>
    <n v="35.4"/>
    <s v="photography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  <s v="USD"/>
    <n v="1477255840"/>
    <n v="1474663840"/>
    <b v="0"/>
    <n v="118"/>
    <b v="1"/>
    <s v="photography/photobooks"/>
    <n v="1.0190833333333333"/>
    <n v="103.63559322033899"/>
    <s v="photography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  <s v="GBP"/>
    <n v="1407065979"/>
    <n v="1404560379"/>
    <b v="1"/>
    <n v="39"/>
    <b v="0"/>
    <s v="photography/photobooks"/>
    <n v="0.19600000000000001"/>
    <n v="55.282051282051285"/>
    <s v="photography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  <s v="USD"/>
    <n v="1407972712"/>
    <n v="1405380712"/>
    <b v="1"/>
    <n v="103"/>
    <b v="0"/>
    <s v="photography/photobooks"/>
    <n v="0.59467839999999994"/>
    <n v="72.16970873786407"/>
    <s v="photography"/>
    <s v="photobooks"/>
  </r>
  <r>
    <n v="1766"/>
    <s v="Photographic book on Melbourne's music scene"/>
    <s v="I want to create a beautiful book which documents the Melbourne music scene."/>
    <n v="1500"/>
    <n v="0"/>
    <s v="failed"/>
    <s v="AU"/>
    <s v="AUD"/>
    <n v="1408999088"/>
    <n v="1407184688"/>
    <b v="1"/>
    <n v="0"/>
    <b v="0"/>
    <s v="photography/photobooks"/>
    <n v="0"/>
    <e v="#DIV/0!"/>
    <s v="photography"/>
    <s v="photobooks"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  <s v="USD"/>
    <n v="1407080884"/>
    <n v="1404488884"/>
    <b v="1"/>
    <n v="39"/>
    <b v="0"/>
    <s v="photography/photobooks"/>
    <n v="0.4572"/>
    <n v="58.615384615384613"/>
    <s v="photography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  <s v="USD"/>
    <n v="1411824444"/>
    <n v="1406640444"/>
    <b v="1"/>
    <n v="15"/>
    <b v="0"/>
    <s v="photography/photobooks"/>
    <n v="3.7400000000000003E-2"/>
    <n v="12.466666666666667"/>
    <s v="photography"/>
    <s v="photobooks"/>
  </r>
  <r>
    <n v="1769"/>
    <s v="Navajo Textile Project"/>
    <s v="To create a publication, and exhibition documenting the collection of Jamie Ross, longtime collector of Navajo Textiles"/>
    <n v="40000"/>
    <n v="1081"/>
    <s v="failed"/>
    <s v="US"/>
    <s v="USD"/>
    <n v="1421177959"/>
    <n v="1418585959"/>
    <b v="1"/>
    <n v="22"/>
    <b v="0"/>
    <s v="photography/photobooks"/>
    <n v="2.7025E-2"/>
    <n v="49.136363636363633"/>
    <s v="photography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  <s v="USD"/>
    <n v="1413312194"/>
    <n v="1410288194"/>
    <b v="1"/>
    <n v="92"/>
    <b v="0"/>
    <s v="photography/photobooks"/>
    <n v="0.56514285714285717"/>
    <n v="150.5"/>
    <s v="photography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  <s v="GBP"/>
    <n v="1414107040"/>
    <n v="1411515040"/>
    <b v="1"/>
    <n v="25"/>
    <b v="0"/>
    <s v="photography/photobooks"/>
    <n v="0.21309523809523809"/>
    <n v="35.799999999999997"/>
    <s v="photography"/>
    <s v="photobooks"/>
  </r>
  <r>
    <n v="1772"/>
    <s v="White Mountain"/>
    <s v="A photobook and a short documentary film telling the story of Holocaust in Northwestern Lithuania"/>
    <n v="5500"/>
    <n v="858"/>
    <s v="failed"/>
    <s v="GB"/>
    <s v="GBP"/>
    <n v="1404666836"/>
    <n v="1399482836"/>
    <b v="1"/>
    <n v="19"/>
    <b v="0"/>
    <s v="photography/photobooks"/>
    <n v="0.156"/>
    <n v="45.157894736842103"/>
    <s v="photography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  <s v="USD"/>
    <n v="1421691298"/>
    <n v="1417803298"/>
    <b v="1"/>
    <n v="19"/>
    <b v="0"/>
    <s v="photography/photobooks"/>
    <n v="6.2566666666666673E-2"/>
    <n v="98.78947368421052"/>
    <s v="photography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  <s v="USD"/>
    <n v="1417273140"/>
    <n v="1413609292"/>
    <b v="1"/>
    <n v="13"/>
    <b v="0"/>
    <s v="photography/photobooks"/>
    <n v="0.4592"/>
    <n v="88.307692307692307"/>
    <s v="photography"/>
    <s v="photobooks"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  <s v="USD"/>
    <n v="1414193160"/>
    <n v="1410305160"/>
    <b v="1"/>
    <n v="124"/>
    <b v="0"/>
    <s v="photography/photobooks"/>
    <n v="0.65101538461538466"/>
    <n v="170.62903225806451"/>
    <s v="photography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  <s v="GBP"/>
    <n v="1414623471"/>
    <n v="1411513071"/>
    <b v="1"/>
    <n v="4"/>
    <b v="0"/>
    <s v="photography/photobooks"/>
    <n v="6.7000000000000004E-2"/>
    <n v="83.75"/>
    <s v="photography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  <s v="EUR"/>
    <n v="1424421253"/>
    <n v="1421829253"/>
    <b v="1"/>
    <n v="10"/>
    <b v="0"/>
    <s v="photography/photobooks"/>
    <n v="0.135625"/>
    <n v="65.099999999999994"/>
    <s v="photography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  <s v="USD"/>
    <n v="1427485395"/>
    <n v="1423600995"/>
    <b v="1"/>
    <n v="15"/>
    <b v="0"/>
    <s v="photography/photobooks"/>
    <n v="1.9900000000000001E-2"/>
    <n v="66.333333333333329"/>
    <s v="photography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  <s v="USD"/>
    <n v="1472834180"/>
    <n v="1470242180"/>
    <b v="1"/>
    <n v="38"/>
    <b v="0"/>
    <s v="photography/photobooks"/>
    <n v="0.36236363636363639"/>
    <n v="104.89473684210526"/>
    <s v="photography"/>
    <s v="photobooks"/>
  </r>
  <r>
    <n v="1780"/>
    <s v="Native Nation"/>
    <s v="It is time to recognize and give to the indigenus groups the credit they deserve. It is time to understand where we come from."/>
    <n v="30000"/>
    <n v="11923"/>
    <s v="failed"/>
    <s v="US"/>
    <s v="USD"/>
    <n v="1467469510"/>
    <n v="1462285510"/>
    <b v="1"/>
    <n v="152"/>
    <b v="0"/>
    <s v="photography/photobooks"/>
    <n v="0.39743333333333336"/>
    <n v="78.440789473684205"/>
    <s v="photography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  <s v="USD"/>
    <n v="1473950945"/>
    <n v="1471272545"/>
    <b v="1"/>
    <n v="24"/>
    <b v="0"/>
    <s v="photography/photobooks"/>
    <n v="0.25763636363636366"/>
    <n v="59.041666666666664"/>
    <s v="photography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  <s v="USD"/>
    <n v="1456062489"/>
    <n v="1453211289"/>
    <b v="1"/>
    <n v="76"/>
    <b v="0"/>
    <s v="photography/photobooks"/>
    <n v="0.15491428571428573"/>
    <n v="71.34210526315789"/>
    <s v="photography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  <s v="USD"/>
    <n v="1432248478"/>
    <n v="1429656478"/>
    <b v="1"/>
    <n v="185"/>
    <b v="0"/>
    <s v="photography/photobooks"/>
    <n v="0.236925"/>
    <n v="51.227027027027027"/>
    <s v="photography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  <s v="USD"/>
    <n v="1422674700"/>
    <n v="1419954240"/>
    <b v="1"/>
    <n v="33"/>
    <b v="0"/>
    <s v="photography/photobooks"/>
    <n v="0.39760000000000001"/>
    <n v="60.242424242424242"/>
    <s v="photography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  <s v="USD"/>
    <n v="1413417600"/>
    <n v="1410750855"/>
    <b v="1"/>
    <n v="108"/>
    <b v="0"/>
    <s v="photography/photobooks"/>
    <n v="0.20220833333333332"/>
    <n v="44.935185185185183"/>
    <s v="photography"/>
    <s v="photobooks"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  <s v="EUR"/>
    <n v="1418649177"/>
    <n v="1416057177"/>
    <b v="1"/>
    <n v="29"/>
    <b v="0"/>
    <s v="photography/photobooks"/>
    <n v="0.47631578947368419"/>
    <n v="31.206896551724139"/>
    <s v="photography"/>
    <s v="photobooks"/>
  </r>
  <r>
    <n v="1787"/>
    <s v="Alpamayo to Yerupaja"/>
    <s v="Raising awareness to the effects of global warming through photographs of the high mountains of Peru."/>
    <n v="10000"/>
    <n v="1533"/>
    <s v="failed"/>
    <s v="US"/>
    <s v="USD"/>
    <n v="1428158637"/>
    <n v="1425570237"/>
    <b v="1"/>
    <n v="24"/>
    <b v="0"/>
    <s v="photography/photobooks"/>
    <n v="0.15329999999999999"/>
    <n v="63.875"/>
    <s v="photography"/>
    <s v="photobooks"/>
  </r>
  <r>
    <n v="1788"/>
    <s v="Beyond the Pale"/>
    <s v="A photo book celebrating Goths, exploring their lives and giving an insight into what Goth is for them."/>
    <n v="5500"/>
    <n v="76"/>
    <s v="failed"/>
    <s v="GB"/>
    <s v="GBP"/>
    <n v="1414795542"/>
    <n v="1412203542"/>
    <b v="1"/>
    <n v="4"/>
    <b v="0"/>
    <s v="photography/photobooks"/>
    <n v="1.3818181818181818E-2"/>
    <n v="19"/>
    <s v="photography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  <s v="USD"/>
    <n v="1421042403"/>
    <n v="1415858403"/>
    <b v="1"/>
    <n v="4"/>
    <b v="0"/>
    <s v="photography/photobooks"/>
    <n v="5.0000000000000001E-3"/>
    <n v="10"/>
    <s v="photography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  <s v="USD"/>
    <n v="1423152678"/>
    <n v="1420560678"/>
    <b v="1"/>
    <n v="15"/>
    <b v="0"/>
    <s v="photography/photobooks"/>
    <n v="4.9575757575757579E-2"/>
    <n v="109.06666666666666"/>
    <s v="photography"/>
    <s v="photobooks"/>
  </r>
  <r>
    <n v="1791"/>
    <s v="disCover: Napoli"/>
    <s v="For the love of street photography and the beauty of traditional cultures in southern Italy."/>
    <n v="3000"/>
    <n v="107"/>
    <s v="failed"/>
    <s v="GB"/>
    <s v="GBP"/>
    <n v="1422553565"/>
    <n v="1417369565"/>
    <b v="1"/>
    <n v="4"/>
    <b v="0"/>
    <s v="photography/photobooks"/>
    <n v="3.5666666666666666E-2"/>
    <n v="26.75"/>
    <s v="photography"/>
    <s v="photobooks"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  <s v="USD"/>
    <n v="1439189940"/>
    <n v="1435970682"/>
    <b v="1"/>
    <n v="139"/>
    <b v="0"/>
    <s v="photography/photobooks"/>
    <n v="0.61124000000000001"/>
    <n v="109.93525179856115"/>
    <s v="photography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  <s v="AUD"/>
    <n v="1417127040"/>
    <n v="1414531440"/>
    <b v="1"/>
    <n v="2"/>
    <b v="0"/>
    <s v="photography/photobooks"/>
    <n v="1.3333333333333334E-2"/>
    <n v="20"/>
    <s v="photography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  <s v="USD"/>
    <n v="1423660422"/>
    <n v="1420636422"/>
    <b v="1"/>
    <n v="18"/>
    <b v="0"/>
    <s v="photography/photobooks"/>
    <n v="0.11077777777777778"/>
    <n v="55.388888888888886"/>
    <s v="photography"/>
    <s v="photobooks"/>
  </r>
  <r>
    <n v="1795"/>
    <s v="THE AFGHANS - A Photo Book"/>
    <s v="A photography book documenting the impact of the ISAF mission on the Afghan people of Mazar-e Sharif."/>
    <n v="28000"/>
    <n v="10846"/>
    <s v="failed"/>
    <s v="DE"/>
    <s v="EUR"/>
    <n v="1476460800"/>
    <n v="1473922541"/>
    <b v="1"/>
    <n v="81"/>
    <b v="0"/>
    <s v="photography/photobooks"/>
    <n v="0.38735714285714284"/>
    <n v="133.90123456790124"/>
    <s v="photography"/>
    <s v="photobooks"/>
  </r>
  <r>
    <n v="1796"/>
    <s v="Kenema"/>
    <s v="Kenema is a stunning portrait photography book by British Photographer, Peter Dibdin, capturing community life in Kenema, Sierra Leone."/>
    <n v="19000"/>
    <n v="4190"/>
    <s v="failed"/>
    <s v="GB"/>
    <s v="GBP"/>
    <n v="1469356366"/>
    <n v="1464172366"/>
    <b v="1"/>
    <n v="86"/>
    <b v="0"/>
    <s v="photography/photobooks"/>
    <n v="0.22052631578947368"/>
    <n v="48.720930232558139"/>
    <s v="photography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  <s v="USD"/>
    <n v="1481809189"/>
    <n v="1479217189"/>
    <b v="1"/>
    <n v="140"/>
    <b v="0"/>
    <s v="photography/photobooks"/>
    <n v="0.67549999999999999"/>
    <n v="48.25"/>
    <s v="photography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  <s v="USD"/>
    <n v="1454572233"/>
    <n v="1449388233"/>
    <b v="1"/>
    <n v="37"/>
    <b v="0"/>
    <s v="photography/photobooks"/>
    <n v="0.136375"/>
    <n v="58.972972972972975"/>
    <s v="photography"/>
    <s v="photobooks"/>
  </r>
  <r>
    <n v="1799"/>
    <s v="The UnDiscovered Image"/>
    <s v="The UnDiscovered Image, a monthly publication dedicated to photographers."/>
    <n v="4000"/>
    <n v="69.83"/>
    <s v="failed"/>
    <s v="GB"/>
    <s v="GBP"/>
    <n v="1415740408"/>
    <n v="1414008808"/>
    <b v="1"/>
    <n v="6"/>
    <b v="0"/>
    <s v="photography/photobooks"/>
    <n v="1.7457500000000001E-2"/>
    <n v="11.638333333333334"/>
    <s v="photography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  <s v="GBP"/>
    <n v="1476109970"/>
    <n v="1473517970"/>
    <b v="1"/>
    <n v="113"/>
    <b v="0"/>
    <s v="photography/photobooks"/>
    <n v="0.20449632511889321"/>
    <n v="83.716814159292042"/>
    <s v="photography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  <s v="GBP"/>
    <n v="1450181400"/>
    <n v="1447429868"/>
    <b v="1"/>
    <n v="37"/>
    <b v="0"/>
    <s v="photography/photobooks"/>
    <n v="0.13852941176470587"/>
    <n v="63.648648648648646"/>
    <s v="photography"/>
    <s v="photobooks"/>
  </r>
  <r>
    <n v="1802"/>
    <s v="Out Of The Dark"/>
    <s v="Inner Darkness turned into a photobook. Personal work i shot during my recovery...in Berlin."/>
    <n v="3500"/>
    <n v="1697"/>
    <s v="failed"/>
    <s v="DE"/>
    <s v="EUR"/>
    <n v="1435442340"/>
    <n v="1433416830"/>
    <b v="1"/>
    <n v="18"/>
    <b v="0"/>
    <s v="photography/photobooks"/>
    <n v="0.48485714285714288"/>
    <n v="94.277777777777771"/>
    <s v="photography"/>
    <s v="photobooks"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  <s v="USD"/>
    <n v="1423878182"/>
    <n v="1421199782"/>
    <b v="1"/>
    <n v="75"/>
    <b v="0"/>
    <s v="photography/photobooks"/>
    <n v="0.308"/>
    <n v="71.86666666666666"/>
    <s v="photography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  <s v="USD"/>
    <n v="1447521404"/>
    <n v="1444061804"/>
    <b v="1"/>
    <n v="52"/>
    <b v="0"/>
    <s v="photography/photobooks"/>
    <n v="0.35174193548387095"/>
    <n v="104.84615384615384"/>
    <s v="photography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  <s v="EUR"/>
    <n v="1443808800"/>
    <n v="1441048658"/>
    <b v="1"/>
    <n v="122"/>
    <b v="0"/>
    <s v="photography/photobooks"/>
    <n v="0.36404444444444445"/>
    <n v="67.139344262295083"/>
    <s v="photography"/>
    <s v="photobooks"/>
  </r>
  <r>
    <n v="1806"/>
    <s v="American Presidents Naked"/>
    <s v="Join me in publishing an amazing and unprecedented book with full frontal photopraphs of 8 American Presidents Naked"/>
    <n v="20000"/>
    <n v="591"/>
    <s v="failed"/>
    <s v="GB"/>
    <s v="GBP"/>
    <n v="1412090349"/>
    <n v="1409066349"/>
    <b v="1"/>
    <n v="8"/>
    <b v="0"/>
    <s v="photography/photobooks"/>
    <n v="2.955E-2"/>
    <n v="73.875"/>
    <s v="photography"/>
    <s v="photobooks"/>
  </r>
  <r>
    <n v="1807"/>
    <s v="Anywhere but Here"/>
    <s v="I want to explore alternative cultures and lifestyles in America."/>
    <n v="5000"/>
    <n v="553"/>
    <s v="failed"/>
    <s v="US"/>
    <s v="USD"/>
    <n v="1411868313"/>
    <n v="1409276313"/>
    <b v="1"/>
    <n v="8"/>
    <b v="0"/>
    <s v="photography/photobooks"/>
    <n v="0.1106"/>
    <n v="69.125"/>
    <s v="photography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  <s v="USD"/>
    <n v="1486830030"/>
    <n v="1483806030"/>
    <b v="1"/>
    <n v="96"/>
    <b v="0"/>
    <s v="photography/photobooks"/>
    <n v="0.41407142857142859"/>
    <n v="120.77083333333333"/>
    <s v="photography"/>
    <s v="photobooks"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  <s v="CAD"/>
    <n v="1425246439"/>
    <n v="1422222439"/>
    <b v="1"/>
    <n v="9"/>
    <b v="0"/>
    <s v="photography/photobooks"/>
    <n v="0.10857142857142857"/>
    <n v="42.222222222222221"/>
    <s v="photography"/>
    <s v="photobooks"/>
  </r>
  <r>
    <n v="1810"/>
    <s v="Film Speed"/>
    <s v="Film Speed is a series of Zines focusing on architecture shot completely on 35 and 120mm film."/>
    <n v="450"/>
    <n v="15"/>
    <s v="failed"/>
    <s v="US"/>
    <s v="USD"/>
    <n v="1408657826"/>
    <n v="1407621026"/>
    <b v="0"/>
    <n v="2"/>
    <b v="0"/>
    <s v="photography/photobooks"/>
    <n v="3.3333333333333333E-2"/>
    <n v="7.5"/>
    <s v="photography"/>
    <s v="photobooks"/>
  </r>
  <r>
    <n v="1811"/>
    <s v="The Year of Sunsets"/>
    <s v="A collection of 365 color photographs of sunsets in 2014, beautifully presented in a hardcover book."/>
    <n v="54000"/>
    <n v="40"/>
    <s v="failed"/>
    <s v="US"/>
    <s v="USD"/>
    <n v="1414123200"/>
    <n v="1408962270"/>
    <b v="0"/>
    <n v="26"/>
    <b v="0"/>
    <s v="photography/photobooks"/>
    <n v="7.407407407407407E-4"/>
    <n v="1.5384615384615385"/>
    <s v="photography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  <s v="GBP"/>
    <n v="1467531536"/>
    <n v="1464939536"/>
    <b v="0"/>
    <n v="23"/>
    <b v="0"/>
    <s v="photography/photobooks"/>
    <n v="0.13307692307692306"/>
    <n v="37.608695652173914"/>
    <s v="photography"/>
    <s v="photobooks"/>
  </r>
  <r>
    <n v="1813"/>
    <s v="Libya : The Lost Days"/>
    <s v="This project aims to document, Libyan photographic history; through both print and artisan mediums ."/>
    <n v="8750"/>
    <n v="0"/>
    <s v="failed"/>
    <s v="GB"/>
    <s v="GBP"/>
    <n v="1407532812"/>
    <n v="1404940812"/>
    <b v="0"/>
    <n v="0"/>
    <b v="0"/>
    <s v="photography/photobooks"/>
    <n v="0"/>
    <e v="#DIV/0!"/>
    <s v="photography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  <s v="GBP"/>
    <n v="1425108736"/>
    <n v="1422516736"/>
    <b v="0"/>
    <n v="140"/>
    <b v="0"/>
    <s v="photography/photobooks"/>
    <n v="0.49183333333333334"/>
    <n v="42.157142857142858"/>
    <s v="photography"/>
    <s v="photobooks"/>
  </r>
  <r>
    <n v="1815"/>
    <s v="Texas to Florida"/>
    <s v="Photographic roadtrip from Dallas/Ft Worth, Texas to Florida's beaches. A summer photography roadtrip project to include 5 states."/>
    <n v="3000"/>
    <n v="0"/>
    <s v="failed"/>
    <s v="US"/>
    <s v="USD"/>
    <n v="1435787137"/>
    <n v="1434577537"/>
    <b v="0"/>
    <n v="0"/>
    <b v="0"/>
    <s v="photography/photobooks"/>
    <n v="0"/>
    <e v="#DIV/0!"/>
    <s v="photography"/>
    <s v="photobooks"/>
  </r>
  <r>
    <n v="1816"/>
    <s v="Moments of Passion"/>
    <s v="A unique Photographic Book Project about the Passionate Moments and Strong Emotions that lie within Karate"/>
    <n v="25000"/>
    <n v="509"/>
    <s v="failed"/>
    <s v="CH"/>
    <s v="CHF"/>
    <n v="1469473200"/>
    <n v="1467061303"/>
    <b v="0"/>
    <n v="6"/>
    <b v="0"/>
    <s v="photography/photobooks"/>
    <n v="2.036E-2"/>
    <n v="84.833333333333329"/>
    <s v="photography"/>
    <s v="photobooks"/>
  </r>
  <r>
    <n v="1817"/>
    <s v="Through the Lens of Jerry Gustafson"/>
    <s v="Hundreds of breathtaking rodeo photographs collected in a beautiful coffee table book."/>
    <n v="18000"/>
    <n v="9419"/>
    <s v="failed"/>
    <s v="US"/>
    <s v="USD"/>
    <n v="1485759540"/>
    <n v="1480607607"/>
    <b v="0"/>
    <n v="100"/>
    <b v="0"/>
    <s v="photography/photobooks"/>
    <n v="0.52327777777777773"/>
    <n v="94.19"/>
    <s v="photography"/>
    <s v="photobooks"/>
  </r>
  <r>
    <n v="1818"/>
    <s v="Give Me Your Goofy-ist"/>
    <s v="We are all different, this is a way to honor and celebrate the authenticity in being different."/>
    <n v="15000"/>
    <n v="0"/>
    <s v="failed"/>
    <s v="US"/>
    <s v="USD"/>
    <n v="1428035850"/>
    <n v="1425447450"/>
    <b v="0"/>
    <n v="0"/>
    <b v="0"/>
    <s v="photography/photobooks"/>
    <n v="0"/>
    <e v="#DIV/0!"/>
    <s v="photography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  <s v="USD"/>
    <n v="1406743396"/>
    <n v="1404151396"/>
    <b v="0"/>
    <n v="4"/>
    <b v="0"/>
    <s v="photography/photobooks"/>
    <n v="2.0833333333333332E-2"/>
    <n v="6.25"/>
    <s v="photography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  <s v="USD"/>
    <n v="1427850090"/>
    <n v="1425261690"/>
    <b v="0"/>
    <n v="8"/>
    <b v="0"/>
    <s v="photography/photobooks"/>
    <n v="6.565384615384616E-2"/>
    <n v="213.375"/>
    <s v="photography"/>
    <s v="photobooks"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  <s v="USD"/>
    <n v="1330760367"/>
    <n v="1326872367"/>
    <b v="0"/>
    <n v="57"/>
    <b v="1"/>
    <s v="music/rock"/>
    <n v="1.3489"/>
    <n v="59.162280701754383"/>
    <s v="music"/>
    <s v="rock"/>
  </r>
  <r>
    <n v="1822"/>
    <s v="Wood Butcher's new music video- I Don't Wanna Party"/>
    <s v="Wood Butcher needs your help to make this happen. Buy a CD, support local music!"/>
    <n v="300"/>
    <n v="300"/>
    <s v="successful"/>
    <s v="CA"/>
    <s v="CAD"/>
    <n v="1391194860"/>
    <n v="1388084862"/>
    <b v="0"/>
    <n v="11"/>
    <b v="1"/>
    <s v="music/rock"/>
    <n v="1"/>
    <n v="27.272727272727273"/>
    <s v="music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  <s v="USD"/>
    <n v="1351095976"/>
    <n v="1348503976"/>
    <b v="0"/>
    <n v="33"/>
    <b v="1"/>
    <s v="music/rock"/>
    <n v="1.1585714285714286"/>
    <n v="24.575757575757574"/>
    <s v="music"/>
    <s v="rock"/>
  </r>
  <r>
    <n v="1824"/>
    <s v="Tin Man's Broken Wisdom Fund"/>
    <s v="cd fund raiser"/>
    <n v="3000"/>
    <n v="3002"/>
    <s v="successful"/>
    <s v="US"/>
    <s v="USD"/>
    <n v="1389146880"/>
    <n v="1387403967"/>
    <b v="0"/>
    <n v="40"/>
    <b v="1"/>
    <s v="music/rock"/>
    <n v="1.0006666666666666"/>
    <n v="75.05"/>
    <s v="music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  <s v="USD"/>
    <n v="1373572903"/>
    <n v="1371585703"/>
    <b v="0"/>
    <n v="50"/>
    <b v="1"/>
    <s v="music/rock"/>
    <n v="1.0505"/>
    <n v="42.02"/>
    <s v="music"/>
    <s v="rock"/>
  </r>
  <r>
    <n v="1826"/>
    <s v="BEAR GHOST! Professional Recording! Yay!"/>
    <s v="Hear your favorite Bear Ghost in eargasmic quality!"/>
    <n v="2000"/>
    <n v="2020"/>
    <s v="successful"/>
    <s v="US"/>
    <s v="USD"/>
    <n v="1392675017"/>
    <n v="1390083017"/>
    <b v="0"/>
    <n v="38"/>
    <b v="1"/>
    <s v="music/rock"/>
    <n v="1.01"/>
    <n v="53.157894736842103"/>
    <s v="music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  <s v="USD"/>
    <n v="1299138561"/>
    <n v="1294818561"/>
    <b v="0"/>
    <n v="96"/>
    <b v="1"/>
    <s v="music/rock"/>
    <n v="1.0066250000000001"/>
    <n v="83.885416666666671"/>
    <s v="music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  <s v="USD"/>
    <n v="1399672800"/>
    <n v="1396906530"/>
    <b v="0"/>
    <n v="48"/>
    <b v="1"/>
    <s v="music/rock"/>
    <n v="1.0016"/>
    <n v="417.33333333333331"/>
    <s v="music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  <s v="USD"/>
    <n v="1295647200"/>
    <n v="1291428371"/>
    <b v="0"/>
    <n v="33"/>
    <b v="1"/>
    <s v="music/rock"/>
    <n v="1.6668333333333334"/>
    <n v="75.765151515151516"/>
    <s v="music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  <s v="USD"/>
    <n v="1393259107"/>
    <n v="1390667107"/>
    <b v="0"/>
    <n v="226"/>
    <b v="1"/>
    <s v="music/rock"/>
    <n v="1.0153333333333334"/>
    <n v="67.389380530973455"/>
    <s v="music"/>
    <s v="rock"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  <s v="USD"/>
    <n v="1336866863"/>
    <n v="1335570863"/>
    <b v="0"/>
    <n v="14"/>
    <b v="1"/>
    <s v="music/rock"/>
    <n v="1.03"/>
    <n v="73.571428571428569"/>
    <s v="music"/>
    <s v="rock"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  <s v="USD"/>
    <n v="1299243427"/>
    <n v="1296651427"/>
    <b v="0"/>
    <n v="20"/>
    <b v="1"/>
    <s v="music/rock"/>
    <n v="1.4285714285714286"/>
    <n v="25"/>
    <s v="music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  <s v="USD"/>
    <n v="1362211140"/>
    <n v="1359421403"/>
    <b v="0"/>
    <n v="25"/>
    <b v="1"/>
    <s v="music/rock"/>
    <n v="2.625"/>
    <n v="42"/>
    <s v="music"/>
    <s v="rock"/>
  </r>
  <r>
    <n v="1834"/>
    <s v="TDJ - All Part of the Plan EP/Tour"/>
    <s v="Help us fund our first tour and promote our new EP!"/>
    <n v="10000"/>
    <n v="11805"/>
    <s v="successful"/>
    <s v="US"/>
    <s v="USD"/>
    <n v="1422140895"/>
    <n v="1418684895"/>
    <b v="0"/>
    <n v="90"/>
    <b v="1"/>
    <s v="music/rock"/>
    <n v="1.1805000000000001"/>
    <n v="131.16666666666666"/>
    <s v="music"/>
    <s v="rock"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  <s v="GBP"/>
    <n v="1459439471"/>
    <n v="1456851071"/>
    <b v="0"/>
    <n v="11"/>
    <b v="1"/>
    <s v="music/rock"/>
    <n v="1.04"/>
    <n v="47.272727272727273"/>
    <s v="music"/>
    <s v="rock"/>
  </r>
  <r>
    <n v="1836"/>
    <s v="KICKSTART OUR &lt;+3"/>
    <s v="Help fund our 2013 Sound &amp; Lighting Touring rig!"/>
    <n v="5000"/>
    <n v="10017"/>
    <s v="successful"/>
    <s v="US"/>
    <s v="USD"/>
    <n v="1361129129"/>
    <n v="1359660329"/>
    <b v="0"/>
    <n v="55"/>
    <b v="1"/>
    <s v="music/rock"/>
    <n v="2.0034000000000001"/>
    <n v="182.12727272727273"/>
    <s v="music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  <s v="USD"/>
    <n v="1332029335"/>
    <n v="1326848935"/>
    <b v="0"/>
    <n v="30"/>
    <b v="1"/>
    <s v="music/rock"/>
    <n v="3.0683333333333334"/>
    <n v="61.366666666666667"/>
    <s v="music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  <s v="USD"/>
    <n v="1317438000"/>
    <n v="1314989557"/>
    <b v="0"/>
    <n v="28"/>
    <b v="1"/>
    <s v="music/rock"/>
    <n v="1.00149"/>
    <n v="35.767499999999998"/>
    <s v="music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  <s v="USD"/>
    <n v="1475342382"/>
    <n v="1472750382"/>
    <b v="0"/>
    <n v="45"/>
    <b v="1"/>
    <s v="music/rock"/>
    <n v="2.0529999999999999"/>
    <n v="45.62222222222222"/>
    <s v="music"/>
    <s v="rock"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  <s v="USD"/>
    <n v="1367902740"/>
    <n v="1366251510"/>
    <b v="0"/>
    <n v="13"/>
    <b v="1"/>
    <s v="music/rock"/>
    <n v="1.0888888888888888"/>
    <n v="75.384615384615387"/>
    <s v="music"/>
    <s v="rock"/>
  </r>
  <r>
    <n v="1841"/>
    <s v="Hydra Effect Debut EP"/>
    <s v="Hard Rock with a Positive Message. Help us fund, release and promote our debut EP!"/>
    <n v="2000"/>
    <n v="2035"/>
    <s v="successful"/>
    <s v="US"/>
    <s v="USD"/>
    <n v="1400561940"/>
    <n v="1397679445"/>
    <b v="0"/>
    <n v="40"/>
    <b v="1"/>
    <s v="music/rock"/>
    <n v="1.0175000000000001"/>
    <n v="50.875"/>
    <s v="music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  <s v="USD"/>
    <n v="1425275940"/>
    <n v="1422371381"/>
    <b v="0"/>
    <n v="21"/>
    <b v="1"/>
    <s v="music/rock"/>
    <n v="1.2524999999999999"/>
    <n v="119.28571428571429"/>
    <s v="music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  <s v="USD"/>
    <n v="1298245954"/>
    <n v="1295653954"/>
    <b v="0"/>
    <n v="134"/>
    <b v="1"/>
    <s v="music/rock"/>
    <n v="1.2400610000000001"/>
    <n v="92.541865671641801"/>
    <s v="music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  <s v="USD"/>
    <n v="1307761200"/>
    <n v="1304464914"/>
    <b v="0"/>
    <n v="20"/>
    <b v="1"/>
    <s v="music/rock"/>
    <n v="1.014"/>
    <n v="76.05"/>
    <s v="music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  <s v="USD"/>
    <n v="1466139300"/>
    <n v="1464854398"/>
    <b v="0"/>
    <n v="19"/>
    <b v="1"/>
    <s v="music/rock"/>
    <n v="1"/>
    <n v="52.631578947368418"/>
    <s v="music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  <s v="USD"/>
    <n v="1355585777"/>
    <n v="1352993777"/>
    <b v="0"/>
    <n v="209"/>
    <b v="1"/>
    <s v="music/rock"/>
    <n v="1.3792666666666666"/>
    <n v="98.990430622009569"/>
    <s v="music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  <s v="USD"/>
    <n v="1429594832"/>
    <n v="1427780432"/>
    <b v="0"/>
    <n v="38"/>
    <b v="1"/>
    <s v="music/rock"/>
    <n v="1.2088000000000001"/>
    <n v="79.526315789473685"/>
    <s v="music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  <s v="USD"/>
    <n v="1312095540"/>
    <n v="1306608888"/>
    <b v="0"/>
    <n v="24"/>
    <b v="1"/>
    <s v="music/rock"/>
    <n v="1.0736666666666668"/>
    <n v="134.20833333333334"/>
    <s v="music"/>
    <s v="rock"/>
  </r>
  <r>
    <n v="1849"/>
    <s v="Release the Skyline Album"/>
    <s v="Release the Skylines is a small, local Cleveland metal band looking to record an album."/>
    <n v="300"/>
    <n v="301"/>
    <s v="successful"/>
    <s v="US"/>
    <s v="USD"/>
    <n v="1350505059"/>
    <n v="1347913059"/>
    <b v="0"/>
    <n v="8"/>
    <b v="1"/>
    <s v="music/rock"/>
    <n v="1.0033333333333334"/>
    <n v="37.625"/>
    <s v="music"/>
    <s v="rock"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  <s v="USD"/>
    <n v="1405033300"/>
    <n v="1402441300"/>
    <b v="0"/>
    <n v="179"/>
    <b v="1"/>
    <s v="music/rock"/>
    <n v="1.0152222222222222"/>
    <n v="51.044692737430168"/>
    <s v="music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  <s v="USD"/>
    <n v="1406509200"/>
    <n v="1404769538"/>
    <b v="0"/>
    <n v="26"/>
    <b v="1"/>
    <s v="music/rock"/>
    <n v="1.0007692307692309"/>
    <n v="50.03846153846154"/>
    <s v="music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  <s v="USD"/>
    <n v="1429920000"/>
    <n v="1426703452"/>
    <b v="0"/>
    <n v="131"/>
    <b v="1"/>
    <s v="music/rock"/>
    <n v="1.1696666666666666"/>
    <n v="133.93129770992365"/>
    <s v="music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  <s v="USD"/>
    <n v="1352860017"/>
    <n v="1348536417"/>
    <b v="0"/>
    <n v="14"/>
    <b v="1"/>
    <s v="music/rock"/>
    <n v="1.01875"/>
    <n v="58.214285714285715"/>
    <s v="music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  <s v="USD"/>
    <n v="1369355437"/>
    <n v="1366763437"/>
    <b v="0"/>
    <n v="174"/>
    <b v="1"/>
    <s v="music/rock"/>
    <n v="1.0212366666666666"/>
    <n v="88.037643678160919"/>
    <s v="music"/>
    <s v="rock"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  <s v="CAD"/>
    <n v="1389012940"/>
    <n v="1385124940"/>
    <b v="0"/>
    <n v="191"/>
    <b v="1"/>
    <s v="music/rock"/>
    <n v="1.5405897142857143"/>
    <n v="70.576753926701571"/>
    <s v="music"/>
    <s v="rock"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  <s v="USD"/>
    <n v="1405715472"/>
    <n v="1403901072"/>
    <b v="0"/>
    <n v="38"/>
    <b v="1"/>
    <s v="music/rock"/>
    <n v="1.0125"/>
    <n v="53.289473684210527"/>
    <s v="music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  <s v="USD"/>
    <n v="1410546413"/>
    <n v="1407954413"/>
    <b v="0"/>
    <n v="22"/>
    <b v="1"/>
    <s v="music/rock"/>
    <n v="1"/>
    <n v="136.36363636363637"/>
    <s v="music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  <s v="USD"/>
    <n v="1324014521"/>
    <n v="1318826921"/>
    <b v="0"/>
    <n v="149"/>
    <b v="1"/>
    <s v="music/rock"/>
    <n v="1.0874800874800874"/>
    <n v="40.547315436241611"/>
    <s v="music"/>
    <s v="rock"/>
  </r>
  <r>
    <n v="1859"/>
    <s v="Queen Kwong Tour to London and Paris"/>
    <s v="Queen Kwong is going ON TOUR to London and Paris!"/>
    <n v="3000"/>
    <n v="3955"/>
    <s v="successful"/>
    <s v="US"/>
    <s v="USD"/>
    <n v="1316716129"/>
    <n v="1314124129"/>
    <b v="0"/>
    <n v="56"/>
    <b v="1"/>
    <s v="music/rock"/>
    <n v="1.3183333333333334"/>
    <n v="70.625"/>
    <s v="music"/>
    <s v="rock"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  <s v="USD"/>
    <n v="1391706084"/>
    <n v="1389891684"/>
    <b v="0"/>
    <n v="19"/>
    <b v="1"/>
    <s v="music/rock"/>
    <n v="1.3346666666666667"/>
    <n v="52.684210526315788"/>
    <s v="music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  <s v="GBP"/>
    <n v="1422256341"/>
    <n v="1419664341"/>
    <b v="0"/>
    <n v="0"/>
    <b v="0"/>
    <s v="games/mobile games"/>
    <n v="0"/>
    <e v="#DIV/0!"/>
    <s v="games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  <s v="USD"/>
    <n v="1488958200"/>
    <n v="1484912974"/>
    <b v="0"/>
    <n v="16"/>
    <b v="0"/>
    <s v="games/mobile games"/>
    <n v="8.0833333333333326E-2"/>
    <n v="90.9375"/>
    <s v="games"/>
    <s v="mobile games"/>
  </r>
  <r>
    <n v="1863"/>
    <s v="Project: 20M813"/>
    <s v="This is an Android game where you take control of the zombies and try to eat your way to world domination!"/>
    <n v="2500"/>
    <n v="10"/>
    <s v="failed"/>
    <s v="US"/>
    <s v="USD"/>
    <n v="1402600085"/>
    <n v="1400008085"/>
    <b v="0"/>
    <n v="2"/>
    <b v="0"/>
    <s v="games/mobile games"/>
    <n v="4.0000000000000001E-3"/>
    <n v="5"/>
    <s v="games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  <s v="USD"/>
    <n v="1399223500"/>
    <n v="1396631500"/>
    <b v="0"/>
    <n v="48"/>
    <b v="0"/>
    <s v="games/mobile games"/>
    <n v="0.42892307692307691"/>
    <n v="58.083333333333336"/>
    <s v="games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  <s v="GBP"/>
    <n v="1478425747"/>
    <n v="1475398147"/>
    <b v="0"/>
    <n v="2"/>
    <b v="0"/>
    <s v="games/mobile games"/>
    <n v="3.6363636363636364E-5"/>
    <n v="2"/>
    <s v="games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  <s v="USD"/>
    <n v="1488340800"/>
    <n v="1483768497"/>
    <b v="0"/>
    <n v="2"/>
    <b v="0"/>
    <s v="games/mobile games"/>
    <n v="5.0000000000000001E-3"/>
    <n v="62.5"/>
    <s v="games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  <s v="USD"/>
    <n v="1478383912"/>
    <n v="1475791912"/>
    <b v="0"/>
    <n v="1"/>
    <b v="0"/>
    <s v="games/mobile games"/>
    <n v="5.0000000000000001E-4"/>
    <n v="10"/>
    <s v="games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  <s v="USD"/>
    <n v="1450166340"/>
    <n v="1448044925"/>
    <b v="0"/>
    <n v="17"/>
    <b v="0"/>
    <s v="games/mobile games"/>
    <n v="4.8680000000000001E-2"/>
    <n v="71.588235294117652"/>
    <s v="games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  <s v="USD"/>
    <n v="1483488249"/>
    <n v="1480896249"/>
    <b v="0"/>
    <n v="0"/>
    <b v="0"/>
    <s v="games/mobile games"/>
    <n v="0"/>
    <e v="#DIV/0!"/>
    <s v="games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  <s v="USD"/>
    <n v="1454213820"/>
    <n v="1451723535"/>
    <b v="0"/>
    <n v="11"/>
    <b v="0"/>
    <s v="games/mobile games"/>
    <n v="0.10314285714285715"/>
    <n v="32.81818181818182"/>
    <s v="games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  <s v="USD"/>
    <n v="1416512901"/>
    <n v="1413053301"/>
    <b v="0"/>
    <n v="95"/>
    <b v="0"/>
    <s v="games/mobile games"/>
    <n v="0.7178461538461538"/>
    <n v="49.11578947368421"/>
    <s v="games"/>
    <s v="mobile games"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  <s v="USD"/>
    <n v="1435633602"/>
    <n v="1433041602"/>
    <b v="0"/>
    <n v="13"/>
    <b v="0"/>
    <s v="games/mobile games"/>
    <n v="1.06E-2"/>
    <n v="16.307692307692307"/>
    <s v="games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  <s v="CAD"/>
    <n v="1436373900"/>
    <n v="1433861210"/>
    <b v="0"/>
    <n v="2"/>
    <b v="0"/>
    <s v="games/mobile games"/>
    <n v="4.4999999999999997E-3"/>
    <n v="18"/>
    <s v="games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  <s v="USD"/>
    <n v="1467155733"/>
    <n v="1465427733"/>
    <b v="0"/>
    <n v="2"/>
    <b v="0"/>
    <s v="games/mobile games"/>
    <n v="1.6249999999999999E-4"/>
    <n v="13"/>
    <s v="games"/>
    <s v="mobile games"/>
  </r>
  <r>
    <n v="1875"/>
    <s v="Claws &amp; Fins"/>
    <s v="Sea opposition of Crab's family and angry fishes. Who is going to win, and who is going to loose ?!"/>
    <n v="10000"/>
    <n v="51"/>
    <s v="failed"/>
    <s v="US"/>
    <s v="USD"/>
    <n v="1470519308"/>
    <n v="1465335308"/>
    <b v="0"/>
    <n v="3"/>
    <b v="0"/>
    <s v="games/mobile games"/>
    <n v="5.1000000000000004E-3"/>
    <n v="17"/>
    <s v="games"/>
    <s v="mobile games"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  <s v="AUD"/>
    <n v="1402901405"/>
    <n v="1400309405"/>
    <b v="0"/>
    <n v="0"/>
    <b v="0"/>
    <s v="games/mobile games"/>
    <n v="0"/>
    <e v="#DIV/0!"/>
    <s v="games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  <s v="USD"/>
    <n v="1425170525"/>
    <n v="1422664925"/>
    <b v="0"/>
    <n v="0"/>
    <b v="0"/>
    <s v="games/mobile games"/>
    <n v="0"/>
    <e v="#DIV/0!"/>
    <s v="games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  <s v="AUD"/>
    <n v="1402618355"/>
    <n v="1400026355"/>
    <b v="0"/>
    <n v="0"/>
    <b v="0"/>
    <s v="games/mobile games"/>
    <n v="0"/>
    <e v="#DIV/0!"/>
    <s v="games"/>
    <s v="mobile games"/>
  </r>
  <r>
    <n v="1879"/>
    <s v="Alex and More"/>
    <s v="Juego de plataformas con 20 personajes. Cada personaje tiene cuatro habilidades distintas al resto de personajes y sus propias voces."/>
    <n v="5000"/>
    <n v="6"/>
    <s v="failed"/>
    <s v="ES"/>
    <s v="EUR"/>
    <n v="1457966129"/>
    <n v="1455377729"/>
    <b v="0"/>
    <n v="2"/>
    <b v="0"/>
    <s v="games/mobile games"/>
    <n v="1.1999999999999999E-3"/>
    <n v="3"/>
    <s v="games"/>
    <s v="mobile games"/>
  </r>
  <r>
    <n v="1880"/>
    <s v="Sim Betting Football"/>
    <s v="Sim Betting Football is the only football (soccer) betting simulation  game."/>
    <n v="5000"/>
    <n v="1004"/>
    <s v="failed"/>
    <s v="GB"/>
    <s v="GBP"/>
    <n v="1459341380"/>
    <n v="1456839380"/>
    <b v="0"/>
    <n v="24"/>
    <b v="0"/>
    <s v="games/mobile games"/>
    <n v="0.20080000000000001"/>
    <n v="41.833333333333336"/>
    <s v="games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  <s v="USD"/>
    <n v="1425955189"/>
    <n v="1423366789"/>
    <b v="0"/>
    <n v="70"/>
    <b v="1"/>
    <s v="music/indie rock"/>
    <n v="1.726845"/>
    <n v="49.338428571428572"/>
    <s v="music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  <s v="USD"/>
    <n v="1341964080"/>
    <n v="1339109212"/>
    <b v="0"/>
    <n v="81"/>
    <b v="1"/>
    <s v="music/indie rock"/>
    <n v="1.008955223880597"/>
    <n v="41.728395061728392"/>
    <s v="music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  <s v="USD"/>
    <n v="1333921508"/>
    <n v="1331333108"/>
    <b v="0"/>
    <n v="32"/>
    <b v="1"/>
    <s v="music/indie rock"/>
    <n v="1.0480480480480481"/>
    <n v="32.71875"/>
    <s v="music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  <s v="USD"/>
    <n v="1354017600"/>
    <n v="1350967535"/>
    <b v="0"/>
    <n v="26"/>
    <b v="1"/>
    <s v="music/indie rock"/>
    <n v="1.351"/>
    <n v="51.96153846153846"/>
    <s v="music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  <s v="USD"/>
    <n v="1344636000"/>
    <n v="1341800110"/>
    <b v="0"/>
    <n v="105"/>
    <b v="1"/>
    <s v="music/indie rock"/>
    <n v="1.1632786885245903"/>
    <n v="50.685714285714283"/>
    <s v="music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  <s v="USD"/>
    <n v="1415832338"/>
    <n v="1413236738"/>
    <b v="0"/>
    <n v="29"/>
    <b v="1"/>
    <s v="music/indie rock"/>
    <n v="1.0208333333333333"/>
    <n v="42.241379310344826"/>
    <s v="music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  <s v="EUR"/>
    <n v="1449178200"/>
    <n v="1447614732"/>
    <b v="0"/>
    <n v="8"/>
    <b v="1"/>
    <s v="music/indie rock"/>
    <n v="1.1116666666666666"/>
    <n v="416.875"/>
    <s v="music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  <s v="USD"/>
    <n v="1275368340"/>
    <n v="1272692732"/>
    <b v="0"/>
    <n v="89"/>
    <b v="1"/>
    <s v="music/indie rock"/>
    <n v="1.6608000000000001"/>
    <n v="46.651685393258425"/>
    <s v="music"/>
    <s v="indie rock"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  <s v="USD"/>
    <n v="1363024946"/>
    <n v="1359140546"/>
    <b v="0"/>
    <n v="44"/>
    <b v="1"/>
    <s v="music/indie rock"/>
    <n v="1.0660000000000001"/>
    <n v="48.454545454545453"/>
    <s v="music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  <s v="USD"/>
    <n v="1355597528"/>
    <n v="1353005528"/>
    <b v="0"/>
    <n v="246"/>
    <b v="1"/>
    <s v="music/indie rock"/>
    <n v="1.4458441666666668"/>
    <n v="70.5289837398374"/>
    <s v="music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  <s v="USD"/>
    <n v="1279778400"/>
    <n v="1275851354"/>
    <b v="0"/>
    <n v="120"/>
    <b v="1"/>
    <s v="music/indie rock"/>
    <n v="1.0555000000000001"/>
    <n v="87.958333333333329"/>
    <s v="music"/>
    <s v="indie rock"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  <s v="USD"/>
    <n v="1307459881"/>
    <n v="1304867881"/>
    <b v="0"/>
    <n v="26"/>
    <b v="1"/>
    <s v="music/indie rock"/>
    <n v="1.3660000000000001"/>
    <n v="26.26923076923077"/>
    <s v="music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  <s v="USD"/>
    <n v="1302926340"/>
    <n v="1301524585"/>
    <b v="0"/>
    <n v="45"/>
    <b v="1"/>
    <s v="music/indie rock"/>
    <n v="1.04"/>
    <n v="57.777777777777779"/>
    <s v="music"/>
    <s v="indie rock"/>
  </r>
  <r>
    <n v="1894"/>
    <s v="Help me release my first 3 song EP!!"/>
    <s v="Im trying to raise $1000 for a 3 song EP in a studio!"/>
    <n v="1000"/>
    <n v="1145"/>
    <s v="successful"/>
    <s v="US"/>
    <s v="USD"/>
    <n v="1329082983"/>
    <n v="1326404583"/>
    <b v="0"/>
    <n v="20"/>
    <b v="1"/>
    <s v="music/indie rock"/>
    <n v="1.145"/>
    <n v="57.25"/>
    <s v="music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  <s v="USD"/>
    <n v="1445363722"/>
    <n v="1442771722"/>
    <b v="0"/>
    <n v="47"/>
    <b v="1"/>
    <s v="music/indie rock"/>
    <n v="1.0171957671957672"/>
    <n v="196.34042553191489"/>
    <s v="music"/>
    <s v="indie rock"/>
  </r>
  <r>
    <n v="1896"/>
    <s v="the bridge"/>
    <s v="My barely anticipated second album of self produced songs is ready to go.  Just need a little help to cover mastering, artwork etc."/>
    <n v="451"/>
    <n v="559"/>
    <s v="successful"/>
    <s v="US"/>
    <s v="USD"/>
    <n v="1334250165"/>
    <n v="1331658165"/>
    <b v="0"/>
    <n v="13"/>
    <b v="1"/>
    <s v="music/indie rock"/>
    <n v="1.2394678492239468"/>
    <n v="43"/>
    <s v="music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  <s v="USD"/>
    <n v="1393966800"/>
    <n v="1392040806"/>
    <b v="0"/>
    <n v="183"/>
    <b v="1"/>
    <s v="music/indie rock"/>
    <n v="1.0245669291338582"/>
    <n v="35.551912568306008"/>
    <s v="music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  <s v="USD"/>
    <n v="1454349600"/>
    <n v="1451277473"/>
    <b v="0"/>
    <n v="21"/>
    <b v="1"/>
    <s v="music/indie rock"/>
    <n v="1.4450000000000001"/>
    <n v="68.80952380952381"/>
    <s v="music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  <s v="USD"/>
    <n v="1427319366"/>
    <n v="1424730966"/>
    <b v="0"/>
    <n v="42"/>
    <b v="1"/>
    <s v="music/indie rock"/>
    <n v="1.3333333333333333"/>
    <n v="28.571428571428573"/>
    <s v="music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  <s v="USD"/>
    <n v="1349517540"/>
    <n v="1347137731"/>
    <b v="0"/>
    <n v="54"/>
    <b v="1"/>
    <s v="music/indie rock"/>
    <n v="1.0936440000000001"/>
    <n v="50.631666666666668"/>
    <s v="music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  <s v="GBP"/>
    <n v="1432299600"/>
    <n v="1429707729"/>
    <b v="0"/>
    <n v="25"/>
    <b v="0"/>
    <s v="technology/gadgets"/>
    <n v="2.696969696969697E-2"/>
    <n v="106.8"/>
    <s v="technology"/>
    <s v="gadgets"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  <s v="EUR"/>
    <n v="1425495447"/>
    <n v="1422903447"/>
    <b v="0"/>
    <n v="3"/>
    <b v="0"/>
    <s v="technology/gadgets"/>
    <n v="1.2E-2"/>
    <n v="4"/>
    <s v="technology"/>
    <s v="gadgets"/>
  </r>
  <r>
    <n v="1903"/>
    <s v="MiPointer"/>
    <s v="A cool smart laser pointer for presenting professionals. Unique by design, widest functional coverage for both IOS and Android."/>
    <n v="3000"/>
    <n v="1398"/>
    <s v="failed"/>
    <s v="US"/>
    <s v="USD"/>
    <n v="1485541791"/>
    <n v="1480357791"/>
    <b v="0"/>
    <n v="41"/>
    <b v="0"/>
    <s v="technology/gadgets"/>
    <n v="0.46600000000000003"/>
    <n v="34.097560975609753"/>
    <s v="technology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  <s v="USD"/>
    <n v="1451752021"/>
    <n v="1447864021"/>
    <b v="0"/>
    <n v="2"/>
    <b v="0"/>
    <s v="technology/gadgets"/>
    <n v="1E-3"/>
    <n v="25"/>
    <s v="technology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  <s v="USD"/>
    <n v="1410127994"/>
    <n v="1407535994"/>
    <b v="0"/>
    <n v="4"/>
    <b v="0"/>
    <s v="technology/gadgets"/>
    <n v="1.6800000000000001E-3"/>
    <n v="10.5"/>
    <s v="technology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  <s v="USD"/>
    <n v="1466697983"/>
    <n v="1464105983"/>
    <b v="0"/>
    <n v="99"/>
    <b v="0"/>
    <s v="technology/gadgets"/>
    <n v="0.42759999999999998"/>
    <n v="215.95959595959596"/>
    <s v="technology"/>
    <s v="gadgets"/>
  </r>
  <r>
    <n v="1907"/>
    <s v="Litter-Buddy"/>
    <s v="Litter-Buddy is great economical alternative to leading pet waste disposal systems with cartridge bag elements."/>
    <n v="30000"/>
    <n v="85"/>
    <s v="failed"/>
    <s v="US"/>
    <s v="USD"/>
    <n v="1400853925"/>
    <n v="1399557925"/>
    <b v="0"/>
    <n v="4"/>
    <b v="0"/>
    <s v="technology/gadgets"/>
    <n v="2.8333333333333335E-3"/>
    <n v="21.25"/>
    <s v="technology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  <s v="USD"/>
    <n v="1483048900"/>
    <n v="1480456900"/>
    <b v="0"/>
    <n v="4"/>
    <b v="0"/>
    <s v="technology/gadgets"/>
    <n v="1.7319999999999999E-2"/>
    <n v="108.25"/>
    <s v="technology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  <s v="USD"/>
    <n v="1414059479"/>
    <n v="1411467479"/>
    <b v="0"/>
    <n v="38"/>
    <b v="0"/>
    <s v="technology/gadgets"/>
    <n v="0.14111428571428572"/>
    <n v="129.97368421052633"/>
    <s v="technology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  <s v="EUR"/>
    <n v="1446331500"/>
    <n v="1442531217"/>
    <b v="0"/>
    <n v="285"/>
    <b v="0"/>
    <s v="technology/gadgets"/>
    <n v="0.39395294117647056"/>
    <n v="117.49473684210527"/>
    <s v="technology"/>
    <s v="gadgets"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  <s v="NZD"/>
    <n v="1407545334"/>
    <n v="1404953334"/>
    <b v="0"/>
    <n v="1"/>
    <b v="0"/>
    <s v="technology/gadgets"/>
    <n v="2.3529411764705883E-4"/>
    <n v="10"/>
    <s v="technology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  <s v="USD"/>
    <n v="1433395560"/>
    <n v="1430803560"/>
    <b v="0"/>
    <n v="42"/>
    <b v="0"/>
    <s v="technology/gadgets"/>
    <n v="0.59299999999999997"/>
    <n v="70.595238095238102"/>
    <s v="technology"/>
    <s v="gadgets"/>
  </r>
  <r>
    <n v="1913"/>
    <s v="Tibio - Spreading warmth in everyones home"/>
    <s v="Tibio is a revolutionary new product designed to solve an age old problem."/>
    <n v="48000"/>
    <n v="637"/>
    <s v="failed"/>
    <s v="GB"/>
    <s v="GBP"/>
    <n v="1412770578"/>
    <n v="1410178578"/>
    <b v="0"/>
    <n v="26"/>
    <b v="0"/>
    <s v="technology/gadgets"/>
    <n v="1.3270833333333334E-2"/>
    <n v="24.5"/>
    <s v="technology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  <s v="USD"/>
    <n v="1414814340"/>
    <n v="1413519073"/>
    <b v="0"/>
    <n v="2"/>
    <b v="0"/>
    <s v="technology/gadgets"/>
    <n v="9.0090090090090086E-2"/>
    <n v="30"/>
    <s v="technology"/>
    <s v="gadgets"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  <s v="USD"/>
    <n v="1409620222"/>
    <n v="1407892222"/>
    <b v="0"/>
    <n v="4"/>
    <b v="0"/>
    <s v="technology/gadgets"/>
    <n v="1.6E-2"/>
    <n v="2"/>
    <s v="technology"/>
    <s v="gadgets"/>
  </r>
  <r>
    <n v="1916"/>
    <s v="The Paint Can Holder by U.S. Green Products"/>
    <s v="The Paint Can Holder Makes Painting Easier and Safer on Extension Ladders."/>
    <n v="20000"/>
    <n v="102"/>
    <s v="failed"/>
    <s v="US"/>
    <s v="USD"/>
    <n v="1478542375"/>
    <n v="1476378775"/>
    <b v="0"/>
    <n v="6"/>
    <b v="0"/>
    <s v="technology/gadgets"/>
    <n v="5.1000000000000004E-3"/>
    <n v="17"/>
    <s v="technology"/>
    <s v="gadgets"/>
  </r>
  <r>
    <n v="1917"/>
    <s v="Chronovisor:The MOST innovative watch for night time reading"/>
    <s v="Let's build a legendary brand altogether"/>
    <n v="390000"/>
    <n v="205025"/>
    <s v="failed"/>
    <s v="HK"/>
    <s v="HKD"/>
    <n v="1486708133"/>
    <n v="1484116133"/>
    <b v="0"/>
    <n v="70"/>
    <b v="0"/>
    <s v="technology/gadgets"/>
    <n v="0.52570512820512816"/>
    <n v="2928.9285714285716"/>
    <s v="technology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  <s v="USD"/>
    <n v="1407869851"/>
    <n v="1404845851"/>
    <b v="0"/>
    <n v="9"/>
    <b v="0"/>
    <s v="technology/gadgets"/>
    <n v="1.04E-2"/>
    <n v="28.888888888888889"/>
    <s v="technology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  <s v="USD"/>
    <n v="1432069249"/>
    <n v="1429477249"/>
    <b v="0"/>
    <n v="8"/>
    <b v="0"/>
    <s v="technology/gadgets"/>
    <n v="0.47399999999999998"/>
    <n v="29.625"/>
    <s v="technology"/>
    <s v="gadgets"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  <s v="GBP"/>
    <n v="1445468400"/>
    <n v="1443042061"/>
    <b v="0"/>
    <n v="105"/>
    <b v="0"/>
    <s v="technology/gadgets"/>
    <n v="0.43030000000000002"/>
    <n v="40.980952380952381"/>
    <s v="technology"/>
    <s v="gadgets"/>
  </r>
  <r>
    <n v="1921"/>
    <s v="The Fine Spirits are making an album!"/>
    <s v="The Fine Spirits are making an album, but we need your help!"/>
    <n v="1500"/>
    <n v="2052"/>
    <s v="successful"/>
    <s v="US"/>
    <s v="USD"/>
    <n v="1342243143"/>
    <n v="1339651143"/>
    <b v="0"/>
    <n v="38"/>
    <b v="1"/>
    <s v="music/indie rock"/>
    <n v="1.3680000000000001"/>
    <n v="54"/>
    <s v="music"/>
    <s v="indie rock"/>
  </r>
  <r>
    <n v="1922"/>
    <s v="Low Weather // Debut Album"/>
    <s v="Low Weather's debut album is halfway finished.  With your help and your help alone we can record the rest!"/>
    <n v="2000"/>
    <n v="2311"/>
    <s v="successful"/>
    <s v="US"/>
    <s v="USD"/>
    <n v="1386828507"/>
    <n v="1384236507"/>
    <b v="0"/>
    <n v="64"/>
    <b v="1"/>
    <s v="music/indie rock"/>
    <n v="1.1555"/>
    <n v="36.109375"/>
    <s v="music"/>
    <s v="indie rock"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  <s v="USD"/>
    <n v="1317099540"/>
    <n v="1313612532"/>
    <b v="0"/>
    <n v="13"/>
    <b v="1"/>
    <s v="music/indie rock"/>
    <n v="2.4079999999999999"/>
    <n v="23.153846153846153"/>
    <s v="music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  <s v="USD"/>
    <n v="1389814380"/>
    <n v="1387390555"/>
    <b v="0"/>
    <n v="33"/>
    <b v="1"/>
    <s v="music/indie rock"/>
    <n v="1.1439999999999999"/>
    <n v="104"/>
    <s v="music"/>
    <s v="indie rock"/>
  </r>
  <r>
    <n v="1925"/>
    <s v="The Freakniks Debut Album: Infinite Love"/>
    <s v="The Freakniks are making their psychedelic freak-folk debut studio album and they need your help."/>
    <n v="1500"/>
    <n v="1655"/>
    <s v="successful"/>
    <s v="US"/>
    <s v="USD"/>
    <n v="1381449600"/>
    <n v="1379540288"/>
    <b v="0"/>
    <n v="52"/>
    <b v="1"/>
    <s v="music/indie rock"/>
    <n v="1.1033333333333333"/>
    <n v="31.826923076923077"/>
    <s v="music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  <s v="USD"/>
    <n v="1288657560"/>
    <n v="1286319256"/>
    <b v="0"/>
    <n v="107"/>
    <b v="1"/>
    <s v="music/indie rock"/>
    <n v="1.9537933333333333"/>
    <n v="27.3896261682243"/>
    <s v="music"/>
    <s v="indie rock"/>
  </r>
  <r>
    <n v="1927"/>
    <s v="GBS Detroit Presents Hampshire"/>
    <s v="Hampshire is headed to GBS Detroit."/>
    <n v="600"/>
    <n v="620"/>
    <s v="successful"/>
    <s v="US"/>
    <s v="USD"/>
    <n v="1331182740"/>
    <n v="1329856839"/>
    <b v="0"/>
    <n v="11"/>
    <b v="1"/>
    <s v="music/indie rock"/>
    <n v="1.0333333333333334"/>
    <n v="56.363636363636367"/>
    <s v="music"/>
    <s v="indie rock"/>
  </r>
  <r>
    <n v="1928"/>
    <s v="Jollyheads Circus Debut Album &quot;The Kaleidoscope Dawn&quot;"/>
    <s v="Help us master and release our debut album &quot;The Kaleidoscope Dawn&quot;"/>
    <n v="2550"/>
    <n v="2630"/>
    <s v="successful"/>
    <s v="US"/>
    <s v="USD"/>
    <n v="1367940794"/>
    <n v="1365348794"/>
    <b v="0"/>
    <n v="34"/>
    <b v="1"/>
    <s v="music/indie rock"/>
    <n v="1.031372549019608"/>
    <n v="77.352941176470594"/>
    <s v="music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  <s v="USD"/>
    <n v="1309825866"/>
    <n v="1306197066"/>
    <b v="0"/>
    <n v="75"/>
    <b v="1"/>
    <s v="music/indie rock"/>
    <n v="1.003125"/>
    <n v="42.8"/>
    <s v="music"/>
    <s v="indie rock"/>
  </r>
  <r>
    <n v="1930"/>
    <s v="Magnetic Flowers Presents: Old, Cold. Losing It."/>
    <s v="We're nearly done recording, but we're out of money! Help us release the record!!!"/>
    <n v="1000"/>
    <n v="1270"/>
    <s v="successful"/>
    <s v="US"/>
    <s v="USD"/>
    <n v="1373203482"/>
    <n v="1368019482"/>
    <b v="0"/>
    <n v="26"/>
    <b v="1"/>
    <s v="music/indie rock"/>
    <n v="1.27"/>
    <n v="48.846153846153847"/>
    <s v="music"/>
    <s v="indie rock"/>
  </r>
  <r>
    <n v="1931"/>
    <s v="New Lions After Dark EP!"/>
    <s v="We're an indie rock band from Clearwater, FL headed back into the studio to finish our latest EP."/>
    <n v="2000"/>
    <n v="2412.02"/>
    <s v="successful"/>
    <s v="US"/>
    <s v="USD"/>
    <n v="1337657400"/>
    <n v="1336512309"/>
    <b v="0"/>
    <n v="50"/>
    <b v="1"/>
    <s v="music/indie rock"/>
    <n v="1.20601"/>
    <n v="48.240400000000001"/>
    <s v="music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  <s v="USD"/>
    <n v="1327433173"/>
    <n v="1325618773"/>
    <b v="0"/>
    <n v="80"/>
    <b v="1"/>
    <s v="music/indie rock"/>
    <n v="1.0699047619047619"/>
    <n v="70.212500000000006"/>
    <s v="music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  <s v="USD"/>
    <n v="1411787307"/>
    <n v="1409195307"/>
    <b v="0"/>
    <n v="110"/>
    <b v="1"/>
    <s v="music/indie rock"/>
    <n v="1.7243333333333333"/>
    <n v="94.054545454545448"/>
    <s v="music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  <s v="USD"/>
    <n v="1324789200"/>
    <n v="1321649321"/>
    <b v="0"/>
    <n v="77"/>
    <b v="1"/>
    <s v="music/indie rock"/>
    <n v="1.2362"/>
    <n v="80.272727272727266"/>
    <s v="music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  <s v="USD"/>
    <n v="1403326740"/>
    <n v="1400106171"/>
    <b v="0"/>
    <n v="50"/>
    <b v="1"/>
    <s v="music/indie rock"/>
    <n v="1.0840000000000001"/>
    <n v="54.2"/>
    <s v="music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  <s v="USD"/>
    <n v="1323151140"/>
    <n v="1320528070"/>
    <b v="0"/>
    <n v="145"/>
    <b v="1"/>
    <s v="music/indie rock"/>
    <n v="1.1652013333333333"/>
    <n v="60.26903448275862"/>
    <s v="music"/>
    <s v="indie rock"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  <s v="USD"/>
    <n v="1339732740"/>
    <n v="1338346281"/>
    <b v="0"/>
    <n v="29"/>
    <b v="1"/>
    <s v="music/indie rock"/>
    <n v="1.8724499999999999"/>
    <n v="38.740344827586206"/>
    <s v="music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  <s v="USD"/>
    <n v="1372741200"/>
    <n v="1370067231"/>
    <b v="0"/>
    <n v="114"/>
    <b v="1"/>
    <s v="music/indie rock"/>
    <n v="1.1593333333333333"/>
    <n v="152.54385964912279"/>
    <s v="music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  <s v="USD"/>
    <n v="1362955108"/>
    <n v="1360366708"/>
    <b v="0"/>
    <n v="96"/>
    <b v="1"/>
    <s v="music/indie rock"/>
    <n v="1.107"/>
    <n v="115.3125"/>
    <s v="music"/>
    <s v="indie rock"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  <s v="USD"/>
    <n v="1308110340"/>
    <n v="1304770233"/>
    <b v="0"/>
    <n v="31"/>
    <b v="1"/>
    <s v="music/indie rock"/>
    <n v="1.7092307692307693"/>
    <n v="35.838709677419352"/>
    <s v="music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  <s v="USD"/>
    <n v="1400137131"/>
    <n v="1397545131"/>
    <b v="1"/>
    <n v="4883"/>
    <b v="1"/>
    <s v="technology/hardware"/>
    <n v="1.2611835600000001"/>
    <n v="64.570118779438872"/>
    <s v="technology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  <s v="USD"/>
    <n v="1309809140"/>
    <n v="1302033140"/>
    <b v="1"/>
    <n v="95"/>
    <b v="1"/>
    <s v="technology/hardware"/>
    <n v="1.3844033333333334"/>
    <n v="87.436000000000007"/>
    <s v="technology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  <s v="USD"/>
    <n v="1470896916"/>
    <n v="1467008916"/>
    <b v="1"/>
    <n v="2478"/>
    <b v="1"/>
    <s v="technology/hardware"/>
    <n v="17.052499999999998"/>
    <n v="68.815577078288939"/>
    <s v="technology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  <s v="USD"/>
    <n v="1398952890"/>
    <n v="1396360890"/>
    <b v="1"/>
    <n v="1789"/>
    <b v="1"/>
    <s v="technology/hardware"/>
    <n v="7.8805550000000002"/>
    <n v="176.200223588597"/>
    <s v="technology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  <s v="EUR"/>
    <n v="1436680958"/>
    <n v="1433224958"/>
    <b v="1"/>
    <n v="680"/>
    <b v="1"/>
    <s v="technology/hardware"/>
    <n v="3.4801799999999998"/>
    <n v="511.79117647058825"/>
    <s v="technology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  <s v="USD"/>
    <n v="1397961361"/>
    <n v="1392780961"/>
    <b v="1"/>
    <n v="70"/>
    <b v="1"/>
    <s v="technology/hardware"/>
    <n v="1.4974666666666667"/>
    <n v="160.44285714285715"/>
    <s v="technology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  <s v="USD"/>
    <n v="1258955940"/>
    <n v="1255730520"/>
    <b v="1"/>
    <n v="23"/>
    <b v="1"/>
    <s v="technology/hardware"/>
    <n v="1.0063375000000001"/>
    <n v="35.003043478260871"/>
    <s v="technology"/>
    <s v="hardware"/>
  </r>
  <r>
    <n v="1948"/>
    <s v="UDOO X86: The Most Powerful Maker Board Ever"/>
    <s v="10 times more powerful than Raspberry Pi 3, x86 64-bit architecture"/>
    <n v="100000"/>
    <n v="800211"/>
    <s v="successful"/>
    <s v="US"/>
    <s v="USD"/>
    <n v="1465232520"/>
    <n v="1460557809"/>
    <b v="1"/>
    <n v="4245"/>
    <b v="1"/>
    <s v="technology/hardware"/>
    <n v="8.0021100000000001"/>
    <n v="188.50671378091872"/>
    <s v="technology"/>
    <s v="hardware"/>
  </r>
  <r>
    <n v="1949"/>
    <s v="Shake Your Power"/>
    <s v="#ShakeYourPower brings clean energy to places in the world without electricity through the power of music."/>
    <n v="50000"/>
    <n v="53001.3"/>
    <s v="successful"/>
    <s v="GB"/>
    <s v="GBP"/>
    <n v="1404986951"/>
    <n v="1402394951"/>
    <b v="1"/>
    <n v="943"/>
    <b v="1"/>
    <s v="technology/hardware"/>
    <n v="1.0600260000000001"/>
    <n v="56.204984093319197"/>
    <s v="technology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  <s v="USD"/>
    <n v="1303446073"/>
    <n v="1300767673"/>
    <b v="1"/>
    <n v="1876"/>
    <b v="1"/>
    <s v="technology/hardware"/>
    <n v="2.0051866666666669"/>
    <n v="51.3054157782516"/>
    <s v="technology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  <s v="USD"/>
    <n v="1478516737"/>
    <n v="1475921137"/>
    <b v="1"/>
    <n v="834"/>
    <b v="1"/>
    <s v="technology/hardware"/>
    <n v="2.1244399999999999"/>
    <n v="127.36450839328538"/>
    <s v="technology"/>
    <s v="hardware"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  <s v="CAD"/>
    <n v="1381934015"/>
    <n v="1378737215"/>
    <b v="1"/>
    <n v="682"/>
    <b v="1"/>
    <s v="technology/hardware"/>
    <n v="1.9847237142857144"/>
    <n v="101.85532258064516"/>
    <s v="technology"/>
    <s v="hardware"/>
  </r>
  <r>
    <n v="1953"/>
    <s v="NTH Music Synthesizer"/>
    <s v="The NTH is an open source music synthesizer featuring instant fun, awesome sound, and a hackable design."/>
    <n v="15000"/>
    <n v="33892"/>
    <s v="successful"/>
    <s v="US"/>
    <s v="USD"/>
    <n v="1330657200"/>
    <n v="1328158065"/>
    <b v="1"/>
    <n v="147"/>
    <b v="1"/>
    <s v="technology/hardware"/>
    <n v="2.2594666666666665"/>
    <n v="230.55782312925169"/>
    <s v="technology"/>
    <s v="hardware"/>
  </r>
  <r>
    <n v="1954"/>
    <s v="Orison â€“ Rethink the Power of Energy"/>
    <s v="The First Home Battery System You Simply Plug in to Install"/>
    <n v="50000"/>
    <n v="349474"/>
    <s v="successful"/>
    <s v="US"/>
    <s v="USD"/>
    <n v="1457758800"/>
    <n v="1453730176"/>
    <b v="1"/>
    <n v="415"/>
    <b v="1"/>
    <s v="technology/hardware"/>
    <n v="6.9894800000000004"/>
    <n v="842.10602409638557"/>
    <s v="technology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  <s v="USD"/>
    <n v="1337799600"/>
    <n v="1334989881"/>
    <b v="1"/>
    <n v="290"/>
    <b v="1"/>
    <s v="technology/hardware"/>
    <n v="3.9859528571428569"/>
    <n v="577.27593103448271"/>
    <s v="technology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  <s v="USD"/>
    <n v="1429391405"/>
    <n v="1425507005"/>
    <b v="1"/>
    <n v="365"/>
    <b v="1"/>
    <s v="technology/hardware"/>
    <n v="2.9403333333333332"/>
    <n v="483.34246575342468"/>
    <s v="technology"/>
    <s v="hardware"/>
  </r>
  <r>
    <n v="1957"/>
    <s v="freeSoC and freeSoC Mini"/>
    <s v="An open hardware platform for the best microcontroller in the world."/>
    <n v="30000"/>
    <n v="50251.41"/>
    <s v="successful"/>
    <s v="US"/>
    <s v="USD"/>
    <n v="1351304513"/>
    <n v="1348712513"/>
    <b v="1"/>
    <n v="660"/>
    <b v="1"/>
    <s v="technology/hardware"/>
    <n v="1.6750470000000002"/>
    <n v="76.138500000000008"/>
    <s v="technology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  <s v="USD"/>
    <n v="1364078561"/>
    <n v="1361490161"/>
    <b v="1"/>
    <n v="1356"/>
    <b v="1"/>
    <s v="technology/hardware"/>
    <n v="14.355717142857143"/>
    <n v="74.107684365781708"/>
    <s v="technology"/>
    <s v="hardware"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  <s v="USD"/>
    <n v="1412121600"/>
    <n v="1408565860"/>
    <b v="1"/>
    <n v="424"/>
    <b v="1"/>
    <s v="technology/hardware"/>
    <n v="1.5673440000000001"/>
    <n v="36.965660377358489"/>
    <s v="technology"/>
    <s v="hardware"/>
  </r>
  <r>
    <n v="1960"/>
    <s v="TREKKAYAK"/>
    <s v="Trekkayak is an ultralight, durable and inflatable boat to be carried in your backpack to cross a lake or paddle down a river."/>
    <n v="70000"/>
    <n v="82532"/>
    <s v="successful"/>
    <s v="SE"/>
    <s v="SEK"/>
    <n v="1419151341"/>
    <n v="1416559341"/>
    <b v="1"/>
    <n v="33"/>
    <b v="1"/>
    <s v="technology/hardware"/>
    <n v="1.1790285714285715"/>
    <n v="2500.969696969697"/>
    <s v="technology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  <s v="USD"/>
    <n v="1349495940"/>
    <n v="1346042417"/>
    <b v="1"/>
    <n v="1633"/>
    <b v="1"/>
    <s v="technology/hardware"/>
    <n v="11.053811999999999"/>
    <n v="67.690214329454989"/>
    <s v="technology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  <s v="USD"/>
    <n v="1400006636"/>
    <n v="1397414636"/>
    <b v="1"/>
    <n v="306"/>
    <b v="1"/>
    <s v="technology/hardware"/>
    <n v="1.9292499999999999"/>
    <n v="63.04738562091503"/>
    <s v="technology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  <s v="GBP"/>
    <n v="1410862734"/>
    <n v="1407838734"/>
    <b v="1"/>
    <n v="205"/>
    <b v="1"/>
    <s v="technology/hardware"/>
    <n v="1.268842105263158"/>
    <n v="117.6"/>
    <s v="technology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  <s v="EUR"/>
    <n v="1461306772"/>
    <n v="1458714772"/>
    <b v="1"/>
    <n v="1281"/>
    <b v="1"/>
    <s v="technology/hardware"/>
    <n v="2.5957748878923765"/>
    <n v="180.75185011709601"/>
    <s v="technology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  <s v="USD"/>
    <n v="1326330000"/>
    <n v="1324433310"/>
    <b v="1"/>
    <n v="103"/>
    <b v="1"/>
    <s v="technology/hardware"/>
    <n v="2.6227999999999998"/>
    <n v="127.32038834951456"/>
    <s v="technology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  <s v="USD"/>
    <n v="1408021098"/>
    <n v="1405429098"/>
    <b v="1"/>
    <n v="1513"/>
    <b v="1"/>
    <s v="technology/hardware"/>
    <n v="2.0674309000000002"/>
    <n v="136.6444745538665"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  <s v="USD"/>
    <n v="1398959729"/>
    <n v="1396367729"/>
    <b v="1"/>
    <n v="405"/>
    <b v="1"/>
    <s v="technology/hardware"/>
    <n v="3.7012999999999998"/>
    <n v="182.78024691358024"/>
    <s v="technology"/>
    <s v="hardware"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  <s v="USD"/>
    <n v="1480777515"/>
    <n v="1478095515"/>
    <b v="1"/>
    <n v="510"/>
    <b v="1"/>
    <s v="technology/hardware"/>
    <n v="2.8496600000000001"/>
    <n v="279.37843137254902"/>
    <s v="technology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  <s v="GBP"/>
    <n v="1470423668"/>
    <n v="1467831668"/>
    <b v="1"/>
    <n v="1887"/>
    <b v="1"/>
    <s v="technology/hardware"/>
    <n v="5.7907999999999999"/>
    <n v="61.375728669846318"/>
    <s v="technology"/>
    <s v="hardware"/>
  </r>
  <r>
    <n v="1970"/>
    <s v="APOC: Mini Radiation Detector"/>
    <s v="The APOC is a gamma particle detector that will help you learn about radiation and find radioactive things!"/>
    <n v="5000"/>
    <n v="56590"/>
    <s v="successful"/>
    <s v="US"/>
    <s v="USD"/>
    <n v="1366429101"/>
    <n v="1361248701"/>
    <b v="1"/>
    <n v="701"/>
    <b v="1"/>
    <s v="technology/hardware"/>
    <n v="11.318"/>
    <n v="80.727532097004286"/>
    <s v="technology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  <s v="USD"/>
    <n v="1384488000"/>
    <n v="1381752061"/>
    <b v="1"/>
    <n v="3863"/>
    <b v="1"/>
    <s v="technology/hardware"/>
    <n v="2.6302771750000002"/>
    <n v="272.35590732591254"/>
    <s v="technology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  <s v="USD"/>
    <n v="1353201444"/>
    <n v="1350605844"/>
    <b v="1"/>
    <n v="238"/>
    <b v="1"/>
    <s v="technology/hardware"/>
    <n v="6.7447999999999997"/>
    <n v="70.848739495798313"/>
    <s v="technology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  <s v="USD"/>
    <n v="1470466800"/>
    <n v="1467134464"/>
    <b v="1"/>
    <n v="2051"/>
    <b v="1"/>
    <s v="technology/hardware"/>
    <n v="2.5683081313131315"/>
    <n v="247.94003412969283"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  <s v="GBP"/>
    <n v="1376899269"/>
    <n v="1371715269"/>
    <b v="1"/>
    <n v="402"/>
    <b v="1"/>
    <s v="technology/hardware"/>
    <n v="3.7549600000000001"/>
    <n v="186.81393034825871"/>
    <s v="technology"/>
    <s v="hardware"/>
  </r>
  <r>
    <n v="1975"/>
    <s v="Bugle2: A DIY Phono Preamp"/>
    <s v="The Bugle2 is a second generation DIY kit phono preamplifier for vinyl playback."/>
    <n v="16000"/>
    <n v="33393.339999999997"/>
    <s v="successful"/>
    <s v="US"/>
    <s v="USD"/>
    <n v="1362938851"/>
    <n v="1360346851"/>
    <b v="1"/>
    <n v="253"/>
    <b v="1"/>
    <s v="technology/hardware"/>
    <n v="2.0870837499999997"/>
    <n v="131.98948616600788"/>
    <s v="technology"/>
    <s v="hardware"/>
  </r>
  <r>
    <n v="1976"/>
    <s v="Pi Lite white - Bright white LED display for Raspberry Pi"/>
    <s v="Can you help us make an ultra bright white one a reality?"/>
    <n v="4000"/>
    <n v="13864"/>
    <s v="successful"/>
    <s v="GB"/>
    <s v="GBP"/>
    <n v="1373751325"/>
    <n v="1371159325"/>
    <b v="1"/>
    <n v="473"/>
    <b v="1"/>
    <s v="technology/hardware"/>
    <n v="3.4660000000000002"/>
    <n v="29.310782241014799"/>
    <s v="technology"/>
    <s v="hardware"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  <s v="USD"/>
    <n v="1450511940"/>
    <n v="1446527540"/>
    <b v="1"/>
    <n v="821"/>
    <b v="1"/>
    <s v="technology/hardware"/>
    <n v="4.0232999999999999"/>
    <n v="245.02436053593178"/>
    <s v="technology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  <s v="USD"/>
    <n v="1339484400"/>
    <n v="1336627492"/>
    <b v="1"/>
    <n v="388"/>
    <b v="1"/>
    <s v="technology/hardware"/>
    <n v="10.2684514"/>
    <n v="1323.2540463917526"/>
    <s v="technology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  <s v="USD"/>
    <n v="1447909140"/>
    <n v="1444734146"/>
    <b v="1"/>
    <n v="813"/>
    <b v="1"/>
    <s v="technology/hardware"/>
    <n v="1.14901155"/>
    <n v="282.65966789667897"/>
    <s v="technology"/>
    <s v="hardware"/>
  </r>
  <r>
    <n v="1980"/>
    <s v="YOUMO - Your Smart Modular Power Strip"/>
    <s v="Multi-power charging that is smarter, stylish and designed for you."/>
    <n v="50000"/>
    <n v="177412.01"/>
    <s v="successful"/>
    <s v="DE"/>
    <s v="EUR"/>
    <n v="1459684862"/>
    <n v="1456232462"/>
    <b v="1"/>
    <n v="1945"/>
    <b v="1"/>
    <s v="technology/hardware"/>
    <n v="3.5482402000000004"/>
    <n v="91.214401028277635"/>
    <s v="technology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  <s v="CAD"/>
    <n v="1404926665"/>
    <n v="1402334665"/>
    <b v="0"/>
    <n v="12"/>
    <b v="0"/>
    <s v="photography/people"/>
    <n v="5.0799999999999998E-2"/>
    <n v="31.75"/>
    <s v="photography"/>
    <s v="people"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  <s v="HKD"/>
    <n v="1480863887"/>
    <n v="1478268287"/>
    <b v="0"/>
    <n v="0"/>
    <b v="0"/>
    <s v="photography/people"/>
    <n v="0"/>
    <e v="#DIV/0!"/>
    <s v="photography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  <s v="USD"/>
    <n v="1472799600"/>
    <n v="1470874618"/>
    <b v="0"/>
    <n v="16"/>
    <b v="0"/>
    <s v="photography/people"/>
    <n v="4.2999999999999997E-2"/>
    <n v="88.6875"/>
    <s v="photography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  <s v="USD"/>
    <n v="1417377481"/>
    <n v="1412189881"/>
    <b v="0"/>
    <n v="7"/>
    <b v="0"/>
    <s v="photography/people"/>
    <n v="0.21146666666666666"/>
    <n v="453.14285714285717"/>
    <s v="photography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  <s v="GBP"/>
    <n v="1470178800"/>
    <n v="1467650771"/>
    <b v="0"/>
    <n v="4"/>
    <b v="0"/>
    <s v="photography/people"/>
    <n v="3.1875000000000001E-2"/>
    <n v="12.75"/>
    <s v="photography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  <s v="GBP"/>
    <n v="1457947483"/>
    <n v="1455359083"/>
    <b v="0"/>
    <n v="1"/>
    <b v="0"/>
    <s v="photography/people"/>
    <n v="5.0000000000000001E-4"/>
    <n v="1"/>
    <s v="photography"/>
    <s v="people"/>
  </r>
  <r>
    <n v="1987"/>
    <s v="Ethiopia: Beheld"/>
    <s v="A collection of images that depicts the beauty and diversity within Ethiopia"/>
    <n v="5500"/>
    <n v="2336"/>
    <s v="failed"/>
    <s v="GB"/>
    <s v="GBP"/>
    <n v="1425223276"/>
    <n v="1422631276"/>
    <b v="0"/>
    <n v="28"/>
    <b v="0"/>
    <s v="photography/people"/>
    <n v="0.42472727272727273"/>
    <n v="83.428571428571431"/>
    <s v="photography"/>
    <s v="people"/>
  </r>
  <r>
    <n v="1988"/>
    <s v="Phillip Michael Photography"/>
    <s v="Expressing art in an image!"/>
    <n v="6000"/>
    <n v="25"/>
    <s v="failed"/>
    <s v="US"/>
    <s v="USD"/>
    <n v="1440094742"/>
    <n v="1437502742"/>
    <b v="0"/>
    <n v="1"/>
    <b v="0"/>
    <s v="photography/people"/>
    <n v="4.1666666666666666E-3"/>
    <n v="25"/>
    <s v="photography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  <s v="USD"/>
    <n v="1481473208"/>
    <n v="1478881208"/>
    <b v="0"/>
    <n v="1"/>
    <b v="0"/>
    <s v="photography/people"/>
    <n v="0.01"/>
    <n v="50"/>
    <s v="photography"/>
    <s v="people"/>
  </r>
  <r>
    <n v="1990"/>
    <s v="The Virgin of the Path"/>
    <s v="An art nude photography book that includes traditional black and white sepia nudes as well as experimiental color nudes."/>
    <n v="3000"/>
    <n v="509"/>
    <s v="failed"/>
    <s v="US"/>
    <s v="USD"/>
    <n v="1455338532"/>
    <n v="1454042532"/>
    <b v="0"/>
    <n v="5"/>
    <b v="0"/>
    <s v="photography/people"/>
    <n v="0.16966666666666666"/>
    <n v="101.8"/>
    <s v="photography"/>
    <s v="people"/>
  </r>
  <r>
    <n v="1991"/>
    <s v="Portraits of Resilience"/>
    <s v="Taking (and giving) professional portraits of survivors of human trafficking in Myanmar."/>
    <n v="2000"/>
    <n v="140"/>
    <s v="failed"/>
    <s v="US"/>
    <s v="USD"/>
    <n v="1435958786"/>
    <n v="1434144386"/>
    <b v="0"/>
    <n v="3"/>
    <b v="0"/>
    <s v="photography/people"/>
    <n v="7.0000000000000007E-2"/>
    <n v="46.666666666666664"/>
    <s v="photography"/>
    <s v="people"/>
  </r>
  <r>
    <n v="1992"/>
    <s v="The Wonderful World of Princes &amp; Princesses"/>
    <s v="A complete revamp of all the Disney Princes &amp; Princesses!"/>
    <n v="1500"/>
    <n v="2"/>
    <s v="failed"/>
    <s v="US"/>
    <s v="USD"/>
    <n v="1424229991"/>
    <n v="1421637991"/>
    <b v="0"/>
    <n v="2"/>
    <b v="0"/>
    <s v="photography/people"/>
    <n v="1.3333333333333333E-3"/>
    <n v="1"/>
    <s v="photography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  <s v="GBP"/>
    <n v="1450706837"/>
    <n v="1448114837"/>
    <b v="0"/>
    <n v="0"/>
    <b v="0"/>
    <s v="photography/people"/>
    <n v="0"/>
    <e v="#DIV/0!"/>
    <s v="photography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  <s v="USD"/>
    <n v="1481072942"/>
    <n v="1475885342"/>
    <b v="0"/>
    <n v="0"/>
    <b v="0"/>
    <s v="photography/people"/>
    <n v="0"/>
    <e v="#DIV/0!"/>
    <s v="photography"/>
    <s v="people"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  <s v="CAD"/>
    <n v="1437082736"/>
    <n v="1435354736"/>
    <b v="0"/>
    <n v="3"/>
    <b v="0"/>
    <s v="photography/people"/>
    <n v="7.8E-2"/>
    <n v="26"/>
    <s v="photography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  <s v="USD"/>
    <n v="1405021211"/>
    <n v="1402429211"/>
    <b v="0"/>
    <n v="0"/>
    <b v="0"/>
    <s v="photography/people"/>
    <n v="0"/>
    <e v="#DIV/0!"/>
    <s v="photography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  <s v="USD"/>
    <n v="1409091612"/>
    <n v="1406499612"/>
    <b v="0"/>
    <n v="0"/>
    <b v="0"/>
    <s v="photography/people"/>
    <n v="0"/>
    <e v="#DIV/0!"/>
    <s v="photography"/>
    <s v="people"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  <s v="USD"/>
    <n v="1406861438"/>
    <n v="1402973438"/>
    <b v="0"/>
    <n v="3"/>
    <b v="0"/>
    <s v="photography/people"/>
    <n v="0.26200000000000001"/>
    <n v="218.33333333333334"/>
    <s v="photography"/>
    <s v="people"/>
  </r>
  <r>
    <n v="1999"/>
    <s v="Planet Venus"/>
    <s v="This is a portrait photo project aiming to inspire women to explore themselves and live their passion"/>
    <n v="31000"/>
    <n v="236"/>
    <s v="failed"/>
    <s v="GB"/>
    <s v="GBP"/>
    <n v="1415882108"/>
    <n v="1413286508"/>
    <b v="0"/>
    <n v="7"/>
    <b v="0"/>
    <s v="photography/people"/>
    <n v="7.6129032258064515E-3"/>
    <n v="33.714285714285715"/>
    <s v="photography"/>
    <s v="people"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  <s v="CAD"/>
    <n v="1452120613"/>
    <n v="1449528613"/>
    <b v="0"/>
    <n v="25"/>
    <b v="0"/>
    <s v="photography/people"/>
    <n v="0.125"/>
    <n v="25"/>
    <s v="photography"/>
    <s v="people"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  <s v="EUR"/>
    <n v="1434139200"/>
    <n v="1431406916"/>
    <b v="1"/>
    <n v="1637"/>
    <b v="1"/>
    <s v="technology/hardware"/>
    <n v="3.8212909090909091"/>
    <n v="128.38790470372632"/>
    <s v="technology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  <s v="USD"/>
    <n v="1485191143"/>
    <n v="1482599143"/>
    <b v="1"/>
    <n v="1375"/>
    <b v="1"/>
    <s v="technology/hardware"/>
    <n v="2.1679422000000002"/>
    <n v="78.834261818181815"/>
    <s v="technology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  <s v="USD"/>
    <n v="1278111600"/>
    <n v="1276830052"/>
    <b v="1"/>
    <n v="17"/>
    <b v="1"/>
    <s v="technology/hardware"/>
    <n v="3.12"/>
    <n v="91.764705882352942"/>
    <s v="technology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  <s v="USD"/>
    <n v="1405002663"/>
    <n v="1402410663"/>
    <b v="1"/>
    <n v="354"/>
    <b v="1"/>
    <s v="technology/hardware"/>
    <n v="2.3442048"/>
    <n v="331.10237288135596"/>
    <s v="technology"/>
    <s v="hardware"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  <s v="USD"/>
    <n v="1381895940"/>
    <n v="1379532618"/>
    <b v="1"/>
    <n v="191"/>
    <b v="1"/>
    <s v="technology/hardware"/>
    <n v="1.236801"/>
    <n v="194.26193717277485"/>
    <s v="technology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  <s v="USD"/>
    <n v="1417611645"/>
    <n v="1414584045"/>
    <b v="1"/>
    <n v="303"/>
    <b v="1"/>
    <s v="technology/hardware"/>
    <n v="2.4784000000000002"/>
    <n v="408.97689768976898"/>
    <s v="technology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  <s v="USD"/>
    <n v="1282622400"/>
    <n v="1276891586"/>
    <b v="1"/>
    <n v="137"/>
    <b v="1"/>
    <s v="technology/hardware"/>
    <n v="1.157092"/>
    <n v="84.459270072992695"/>
    <s v="technology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  <s v="USD"/>
    <n v="1316442622"/>
    <n v="1312641022"/>
    <b v="1"/>
    <n v="41"/>
    <b v="1"/>
    <s v="technology/hardware"/>
    <n v="1.1707484768810599"/>
    <n v="44.853658536585364"/>
    <s v="technology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  <s v="EUR"/>
    <n v="1479890743"/>
    <n v="1476776743"/>
    <b v="1"/>
    <n v="398"/>
    <b v="1"/>
    <s v="technology/hardware"/>
    <n v="3.05158"/>
    <n v="383.3643216080402"/>
    <s v="technology"/>
    <s v="hardware"/>
  </r>
  <r>
    <n v="2010"/>
    <s v="Weighitz: Weigh Smarter"/>
    <s v="Weighitz are miniature smart scales designed to weigh anything in the home."/>
    <n v="30000"/>
    <n v="96015.9"/>
    <s v="successful"/>
    <s v="US"/>
    <s v="USD"/>
    <n v="1471564491"/>
    <n v="1468972491"/>
    <b v="1"/>
    <n v="1737"/>
    <b v="1"/>
    <s v="technology/hardware"/>
    <n v="3.2005299999999997"/>
    <n v="55.276856649395505"/>
    <s v="technology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  <s v="EUR"/>
    <n v="1452553200"/>
    <n v="1449650173"/>
    <b v="1"/>
    <n v="971"/>
    <b v="1"/>
    <s v="technology/hardware"/>
    <n v="8.1956399999999991"/>
    <n v="422.02059732234807"/>
    <s v="technology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  <s v="USD"/>
    <n v="1423165441"/>
    <n v="1420573441"/>
    <b v="1"/>
    <n v="183"/>
    <b v="1"/>
    <s v="technology/hardware"/>
    <n v="2.3490000000000002"/>
    <n v="64.180327868852459"/>
    <s v="technology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  <s v="USD"/>
    <n v="1468019014"/>
    <n v="1462835014"/>
    <b v="1"/>
    <n v="4562"/>
    <b v="1"/>
    <s v="technology/hardware"/>
    <n v="4.9491375"/>
    <n v="173.57781674704077"/>
    <s v="technology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  <s v="USD"/>
    <n v="1364184539"/>
    <n v="1361250539"/>
    <b v="1"/>
    <n v="26457"/>
    <b v="1"/>
    <s v="technology/hardware"/>
    <n v="78.137822333333332"/>
    <n v="88.601680840609291"/>
    <s v="technology"/>
    <s v="hardware"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  <s v="USD"/>
    <n v="1315602163"/>
    <n v="1313010163"/>
    <b v="1"/>
    <n v="162"/>
    <b v="1"/>
    <s v="technology/hardware"/>
    <n v="1.1300013888888889"/>
    <n v="50.222283950617282"/>
    <s v="technology"/>
    <s v="hardware"/>
  </r>
  <r>
    <n v="2016"/>
    <s v="Hydra: a triple-output power supply for electronics projects"/>
    <s v="A smart, compact power supply designed to power anything, anywhere"/>
    <n v="10000"/>
    <n v="92154.22"/>
    <s v="successful"/>
    <s v="US"/>
    <s v="USD"/>
    <n v="1362863299"/>
    <n v="1360271299"/>
    <b v="1"/>
    <n v="479"/>
    <b v="1"/>
    <s v="technology/hardware"/>
    <n v="9.2154220000000002"/>
    <n v="192.38876826722338"/>
    <s v="technology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  <s v="USD"/>
    <n v="1332561600"/>
    <n v="1329873755"/>
    <b v="1"/>
    <n v="426"/>
    <b v="1"/>
    <s v="technology/hardware"/>
    <n v="1.2510239999999999"/>
    <n v="73.416901408450698"/>
    <s v="technology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  <s v="EUR"/>
    <n v="1439455609"/>
    <n v="1436863609"/>
    <b v="1"/>
    <n v="450"/>
    <b v="1"/>
    <s v="technology/hardware"/>
    <n v="1.0224343076923077"/>
    <n v="147.68495555555555"/>
    <s v="technology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  <s v="USD"/>
    <n v="1474563621"/>
    <n v="1471971621"/>
    <b v="1"/>
    <n v="1780"/>
    <b v="1"/>
    <s v="technology/hardware"/>
    <n v="4.8490975000000001"/>
    <n v="108.96848314606741"/>
    <s v="technology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  <s v="USD"/>
    <n v="1400108640"/>
    <n v="1396923624"/>
    <b v="1"/>
    <n v="122"/>
    <b v="1"/>
    <s v="technology/hardware"/>
    <n v="1.9233333333333333"/>
    <n v="23.647540983606557"/>
    <s v="technology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  <s v="USD"/>
    <n v="1411522897"/>
    <n v="1407634897"/>
    <b v="1"/>
    <n v="95"/>
    <b v="1"/>
    <s v="technology/hardware"/>
    <n v="2.8109999999999999"/>
    <n v="147.94736842105263"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  <s v="USD"/>
    <n v="1465652372"/>
    <n v="1463060372"/>
    <b v="1"/>
    <n v="325"/>
    <b v="1"/>
    <s v="technology/hardware"/>
    <n v="1.2513700000000001"/>
    <n v="385.03692307692307"/>
    <s v="technology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  <s v="USD"/>
    <n v="1434017153"/>
    <n v="1431425153"/>
    <b v="1"/>
    <n v="353"/>
    <b v="1"/>
    <s v="technology/hardware"/>
    <n v="1.61459"/>
    <n v="457.39093484419266"/>
    <s v="technology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  <s v="USD"/>
    <n v="1344826800"/>
    <n v="1341875544"/>
    <b v="1"/>
    <n v="105"/>
    <b v="1"/>
    <s v="technology/hardware"/>
    <n v="5.8535000000000004"/>
    <n v="222.99047619047619"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  <s v="EUR"/>
    <n v="1433996746"/>
    <n v="1431404746"/>
    <b v="1"/>
    <n v="729"/>
    <b v="1"/>
    <s v="technology/hardware"/>
    <n v="2.0114999999999998"/>
    <n v="220.74074074074073"/>
    <s v="technology"/>
    <s v="hardware"/>
  </r>
  <r>
    <n v="2026"/>
    <s v="MIDI Sprout - Biodata Sonification Device"/>
    <s v="MIDI Sprout enables plants to play synthesizers in real time."/>
    <n v="25000"/>
    <n v="33370.769999999997"/>
    <s v="successful"/>
    <s v="US"/>
    <s v="USD"/>
    <n v="1398052740"/>
    <n v="1394127585"/>
    <b v="1"/>
    <n v="454"/>
    <b v="1"/>
    <s v="technology/hardware"/>
    <n v="1.3348307999999998"/>
    <n v="73.503898678414089"/>
    <s v="technology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  <s v="USD"/>
    <n v="1427740319"/>
    <n v="1423855919"/>
    <b v="1"/>
    <n v="539"/>
    <b v="1"/>
    <s v="technology/hardware"/>
    <n v="1.2024900000000001"/>
    <n v="223.09647495361781"/>
    <s v="technology"/>
    <s v="hardware"/>
  </r>
  <r>
    <n v="2028"/>
    <s v="Building the Open Source Bussard Fusion Reactor "/>
    <s v="Building an open source Bussard fusion reactor, aka the Polywell."/>
    <n v="3000"/>
    <n v="3785"/>
    <s v="successful"/>
    <s v="US"/>
    <s v="USD"/>
    <n v="1268690100"/>
    <n v="1265493806"/>
    <b v="1"/>
    <n v="79"/>
    <b v="1"/>
    <s v="technology/hardware"/>
    <n v="1.2616666666666667"/>
    <n v="47.911392405063289"/>
    <s v="technology"/>
    <s v="hardware"/>
  </r>
  <r>
    <n v="2029"/>
    <s v="Lumin8 Pro"/>
    <s v="Lumin8 Pro is a fun and easy to use light controller that makes light dance to your favorite music."/>
    <n v="2500"/>
    <n v="9030"/>
    <s v="successful"/>
    <s v="US"/>
    <s v="USD"/>
    <n v="1409099481"/>
    <n v="1406507481"/>
    <b v="1"/>
    <n v="94"/>
    <b v="1"/>
    <s v="technology/hardware"/>
    <n v="3.6120000000000001"/>
    <n v="96.063829787234042"/>
    <s v="technology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  <s v="GBP"/>
    <n v="1354233296"/>
    <n v="1351641296"/>
    <b v="1"/>
    <n v="625"/>
    <b v="1"/>
    <s v="technology/hardware"/>
    <n v="2.26239013671875"/>
    <n v="118.6144"/>
    <s v="technology"/>
    <s v="hardware"/>
  </r>
  <r>
    <n v="2031"/>
    <s v="Linkio: the $100 Smart Home Devices Solution"/>
    <s v="With Linkio you can use your smartphone to control every electronic you own- for only $100!"/>
    <n v="50000"/>
    <n v="60175"/>
    <s v="successful"/>
    <s v="NL"/>
    <s v="EUR"/>
    <n v="1420765200"/>
    <n v="1417506853"/>
    <b v="1"/>
    <n v="508"/>
    <b v="1"/>
    <s v="technology/hardware"/>
    <n v="1.2035"/>
    <n v="118.45472440944881"/>
    <s v="technology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  <s v="USD"/>
    <n v="1481778000"/>
    <n v="1479216874"/>
    <b v="1"/>
    <n v="531"/>
    <b v="1"/>
    <s v="technology/hardware"/>
    <n v="3.0418799999999999"/>
    <n v="143.21468926553672"/>
    <s v="technology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  <s v="USD"/>
    <n v="1398477518"/>
    <n v="1395885518"/>
    <b v="1"/>
    <n v="158"/>
    <b v="1"/>
    <s v="technology/hardware"/>
    <n v="1.7867599999999999"/>
    <n v="282.71518987341773"/>
    <s v="technology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  <s v="USD"/>
    <n v="1430981880"/>
    <n v="1426216033"/>
    <b v="1"/>
    <n v="508"/>
    <b v="1"/>
    <s v="technology/hardware"/>
    <n v="3.868199871794872"/>
    <n v="593.93620078740162"/>
    <s v="technology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  <s v="USD"/>
    <n v="1450486800"/>
    <n v="1446562807"/>
    <b v="1"/>
    <n v="644"/>
    <b v="1"/>
    <s v="technology/hardware"/>
    <n v="2.1103642500000004"/>
    <n v="262.15704968944101"/>
    <s v="technology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  <s v="USD"/>
    <n v="1399668319"/>
    <n v="1397076319"/>
    <b v="1"/>
    <n v="848"/>
    <b v="1"/>
    <s v="technology/hardware"/>
    <n v="1.3166833333333334"/>
    <n v="46.580778301886795"/>
    <s v="technology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  <s v="USD"/>
    <n v="1388383353"/>
    <n v="1383195753"/>
    <b v="1"/>
    <n v="429"/>
    <b v="1"/>
    <s v="technology/hardware"/>
    <n v="3.0047639999999998"/>
    <n v="70.041118881118877"/>
    <s v="technology"/>
    <s v="hardware"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  <s v="GBP"/>
    <n v="1372701600"/>
    <n v="1369895421"/>
    <b v="1"/>
    <n v="204"/>
    <b v="1"/>
    <s v="technology/hardware"/>
    <n v="4.2051249999999998"/>
    <n v="164.90686274509804"/>
    <s v="technology"/>
    <s v="hardware"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  <s v="USD"/>
    <n v="1480568340"/>
    <n v="1477996325"/>
    <b v="1"/>
    <n v="379"/>
    <b v="1"/>
    <s v="technology/hardware"/>
    <n v="1.362168"/>
    <n v="449.26385224274406"/>
    <s v="technology"/>
    <s v="hardware"/>
  </r>
  <r>
    <n v="2040"/>
    <s v="Programmable Capacitor"/>
    <s v="4.29 Billion+ Capacitor Combinations._x000a_No Coding Required."/>
    <n v="3000"/>
    <n v="7445.14"/>
    <s v="successful"/>
    <s v="US"/>
    <s v="USD"/>
    <n v="1384557303"/>
    <n v="1383257703"/>
    <b v="1"/>
    <n v="271"/>
    <b v="1"/>
    <s v="technology/hardware"/>
    <n v="2.4817133333333334"/>
    <n v="27.472841328413285"/>
    <s v="technology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  <s v="USD"/>
    <n v="1478785027"/>
    <n v="1476189427"/>
    <b v="0"/>
    <n v="120"/>
    <b v="1"/>
    <s v="technology/hardware"/>
    <n v="1.8186315789473684"/>
    <n v="143.97499999999999"/>
    <s v="technology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  <s v="USD"/>
    <n v="1453481974"/>
    <n v="1448297974"/>
    <b v="0"/>
    <n v="140"/>
    <b v="1"/>
    <s v="technology/hardware"/>
    <n v="1.2353000000000001"/>
    <n v="88.23571428571428"/>
    <s v="technology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  <s v="USD"/>
    <n v="1481432340"/>
    <n v="1476764077"/>
    <b v="0"/>
    <n v="193"/>
    <b v="1"/>
    <s v="technology/hardware"/>
    <n v="5.0620938628158845"/>
    <n v="36.326424870466319"/>
    <s v="technology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  <s v="USD"/>
    <n v="1434212714"/>
    <n v="1431620714"/>
    <b v="0"/>
    <n v="180"/>
    <b v="1"/>
    <s v="technology/hardware"/>
    <n v="1.0821333333333334"/>
    <n v="90.177777777777777"/>
    <s v="technology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  <s v="USD"/>
    <n v="1341799647"/>
    <n v="1339207647"/>
    <b v="0"/>
    <n v="263"/>
    <b v="1"/>
    <s v="technology/hardware"/>
    <n v="8.1918387755102042"/>
    <n v="152.62361216730039"/>
    <s v="technology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  <s v="USD"/>
    <n v="1369282044"/>
    <n v="1366690044"/>
    <b v="0"/>
    <n v="217"/>
    <b v="1"/>
    <s v="technology/hardware"/>
    <n v="1.2110000000000001"/>
    <n v="55.806451612903224"/>
    <s v="technology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  <s v="AUD"/>
    <n v="1429228800"/>
    <n v="1426714870"/>
    <b v="0"/>
    <n v="443"/>
    <b v="1"/>
    <s v="technology/hardware"/>
    <n v="1.0299897959183673"/>
    <n v="227.85327313769753"/>
    <s v="technology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  <s v="USD"/>
    <n v="1369323491"/>
    <n v="1366731491"/>
    <b v="0"/>
    <n v="1373"/>
    <b v="1"/>
    <s v="technology/hardware"/>
    <n v="1.4833229411764706"/>
    <n v="91.82989803350327"/>
    <s v="technology"/>
    <s v="hardware"/>
  </r>
  <r>
    <n v="2049"/>
    <s v="LOCK8 - the World's First Smart Bike Lock"/>
    <s v="Keyless. Alarm secured. GPS tracking."/>
    <n v="50000"/>
    <n v="60095.35"/>
    <s v="successful"/>
    <s v="GB"/>
    <s v="GBP"/>
    <n v="1386025140"/>
    <n v="1382963963"/>
    <b v="0"/>
    <n v="742"/>
    <b v="1"/>
    <s v="technology/hardware"/>
    <n v="1.2019070000000001"/>
    <n v="80.991037735849048"/>
    <s v="technology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  <s v="USD"/>
    <n v="1433036578"/>
    <n v="1429580578"/>
    <b v="0"/>
    <n v="170"/>
    <b v="1"/>
    <s v="technology/hardware"/>
    <n v="4.7327000000000004"/>
    <n v="278.39411764705881"/>
    <s v="technology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  <s v="USD"/>
    <n v="1388017937"/>
    <n v="1385425937"/>
    <b v="0"/>
    <n v="242"/>
    <b v="1"/>
    <s v="technology/hardware"/>
    <n v="1.303625"/>
    <n v="43.095041322314053"/>
    <s v="technology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  <s v="USD"/>
    <n v="1455933653"/>
    <n v="1452045653"/>
    <b v="0"/>
    <n v="541"/>
    <b v="1"/>
    <s v="technology/hardware"/>
    <n v="3.5304799999999998"/>
    <n v="326.29205175600737"/>
    <s v="technology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  <s v="USD"/>
    <n v="1448466551"/>
    <n v="1445870951"/>
    <b v="0"/>
    <n v="121"/>
    <b v="1"/>
    <s v="technology/hardware"/>
    <n v="1.0102"/>
    <n v="41.743801652892564"/>
    <s v="technology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  <s v="GBP"/>
    <n v="1399033810"/>
    <n v="1396441810"/>
    <b v="0"/>
    <n v="621"/>
    <b v="1"/>
    <s v="technology/hardware"/>
    <n v="1.1359142857142857"/>
    <n v="64.020933977455712"/>
    <s v="technology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  <s v="USD"/>
    <n v="1417579200"/>
    <n v="1415031043"/>
    <b v="0"/>
    <n v="101"/>
    <b v="1"/>
    <s v="technology/hardware"/>
    <n v="1.6741666666666666"/>
    <n v="99.455445544554451"/>
    <s v="technology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  <s v="USD"/>
    <n v="1366222542"/>
    <n v="1363630542"/>
    <b v="0"/>
    <n v="554"/>
    <b v="1"/>
    <s v="technology/hardware"/>
    <n v="1.5345200000000001"/>
    <n v="138.49458483754512"/>
    <s v="technology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  <s v="GBP"/>
    <n v="1456487532"/>
    <n v="1453895532"/>
    <b v="0"/>
    <n v="666"/>
    <b v="1"/>
    <s v="technology/hardware"/>
    <n v="2.022322"/>
    <n v="45.547792792792798"/>
    <s v="technology"/>
    <s v="hardware"/>
  </r>
  <r>
    <n v="2058"/>
    <s v="Raspberry Pi Debug Clip"/>
    <s v="Making using the serial terminal on the Raspberry Pi as easy as Pi!"/>
    <n v="2560"/>
    <n v="4308"/>
    <s v="successful"/>
    <s v="GB"/>
    <s v="GBP"/>
    <n v="1425326400"/>
    <n v="1421916830"/>
    <b v="0"/>
    <n v="410"/>
    <b v="1"/>
    <s v="technology/hardware"/>
    <n v="1.6828125"/>
    <n v="10.507317073170732"/>
    <s v="technology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  <s v="USD"/>
    <n v="1454277540"/>
    <n v="1450880854"/>
    <b v="0"/>
    <n v="375"/>
    <b v="1"/>
    <s v="technology/hardware"/>
    <n v="1.4345666666666668"/>
    <n v="114.76533333333333"/>
    <s v="technology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  <s v="USD"/>
    <n v="1406129150"/>
    <n v="1400945150"/>
    <b v="0"/>
    <n v="1364"/>
    <b v="1"/>
    <s v="technology/hardware"/>
    <n v="1.964"/>
    <n v="35.997067448680355"/>
    <s v="technology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  <s v="USD"/>
    <n v="1483208454"/>
    <n v="1480616454"/>
    <b v="0"/>
    <n v="35"/>
    <b v="1"/>
    <s v="technology/hardware"/>
    <n v="1.0791999999999999"/>
    <n v="154.17142857142858"/>
    <s v="technology"/>
    <s v="hardware"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  <s v="DKK"/>
    <n v="1458807098"/>
    <n v="1456218698"/>
    <b v="0"/>
    <n v="203"/>
    <b v="1"/>
    <s v="technology/hardware"/>
    <n v="1.14977"/>
    <n v="566.38916256157631"/>
    <s v="technology"/>
    <s v="hardware"/>
  </r>
  <r>
    <n v="2063"/>
    <s v="Up to 4 axis Beaglebone black based CNC control"/>
    <s v="Build a professional grade Linux CNC control with Beaglebone black and our CNC cape."/>
    <n v="4000"/>
    <n v="5922"/>
    <s v="successful"/>
    <s v="DE"/>
    <s v="EUR"/>
    <n v="1463333701"/>
    <n v="1460482501"/>
    <b v="0"/>
    <n v="49"/>
    <b v="1"/>
    <s v="technology/hardware"/>
    <n v="1.4804999999999999"/>
    <n v="120.85714285714286"/>
    <s v="technology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  <s v="USD"/>
    <n v="1370001600"/>
    <n v="1366879523"/>
    <b v="0"/>
    <n v="5812"/>
    <b v="1"/>
    <s v="technology/hardware"/>
    <n v="1.9116676082790633"/>
    <n v="86.163845492085343"/>
    <s v="technology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  <s v="GBP"/>
    <n v="1387958429"/>
    <n v="1385366429"/>
    <b v="0"/>
    <n v="1556"/>
    <b v="1"/>
    <s v="technology/hardware"/>
    <n v="1.99215125"/>
    <n v="51.212114395886893"/>
    <s v="technology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  <s v="USD"/>
    <n v="1408818683"/>
    <n v="1406226683"/>
    <b v="0"/>
    <n v="65"/>
    <b v="1"/>
    <s v="technology/hardware"/>
    <n v="2.1859999999999999"/>
    <n v="67.261538461538464"/>
    <s v="technology"/>
    <s v="hardware"/>
  </r>
  <r>
    <n v="2067"/>
    <s v="Luminite (LED lighting)"/>
    <s v="The next generation of premium quality LED lighting. Extreme power efficiency in a small package."/>
    <n v="495"/>
    <n v="628"/>
    <s v="successful"/>
    <s v="GB"/>
    <s v="GBP"/>
    <n v="1432499376"/>
    <n v="1429648176"/>
    <b v="0"/>
    <n v="10"/>
    <b v="1"/>
    <s v="technology/hardware"/>
    <n v="1.2686868686868686"/>
    <n v="62.8"/>
    <s v="technology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  <s v="USD"/>
    <n v="1476994315"/>
    <n v="1474402315"/>
    <b v="0"/>
    <n v="76"/>
    <b v="1"/>
    <s v="technology/hardware"/>
    <n v="1.0522388"/>
    <n v="346.13118421052633"/>
    <s v="technology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  <s v="USD"/>
    <n v="1451776791"/>
    <n v="1449098391"/>
    <b v="0"/>
    <n v="263"/>
    <b v="1"/>
    <s v="technology/hardware"/>
    <n v="1.2840666000000001"/>
    <n v="244.11912547528519"/>
    <s v="technology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  <s v="EUR"/>
    <n v="1467128723"/>
    <n v="1464536723"/>
    <b v="0"/>
    <n v="1530"/>
    <b v="1"/>
    <s v="technology/hardware"/>
    <n v="3.1732719999999999"/>
    <n v="259.25424836601309"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  <s v="USD"/>
    <n v="1475390484"/>
    <n v="1471502484"/>
    <b v="0"/>
    <n v="278"/>
    <b v="1"/>
    <s v="technology/hardware"/>
    <n v="2.8073000000000001"/>
    <n v="201.96402877697841"/>
    <s v="technology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  <s v="USD"/>
    <n v="1462629432"/>
    <n v="1460037432"/>
    <b v="0"/>
    <n v="350"/>
    <b v="1"/>
    <s v="technology/hardware"/>
    <n v="1.1073146853146854"/>
    <n v="226.20857142857142"/>
    <s v="technology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  <s v="USD"/>
    <n v="1431100918"/>
    <n v="1427212918"/>
    <b v="0"/>
    <n v="470"/>
    <b v="1"/>
    <s v="technology/hardware"/>
    <n v="1.5260429999999998"/>
    <n v="324.69"/>
    <s v="technology"/>
    <s v="hardware"/>
  </r>
  <r>
    <n v="2074"/>
    <s v="Advanced Simulation Products - PC Gaming Controllers"/>
    <s v="Creating PC gaming controllers to bring your gaming experience to a new level."/>
    <n v="600"/>
    <n v="615"/>
    <s v="successful"/>
    <s v="US"/>
    <s v="USD"/>
    <n v="1462564182"/>
    <n v="1459972182"/>
    <b v="0"/>
    <n v="3"/>
    <b v="1"/>
    <s v="technology/hardware"/>
    <n v="1.0249999999999999"/>
    <n v="205"/>
    <s v="technology"/>
    <s v="hardware"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  <s v="USD"/>
    <n v="1374769288"/>
    <n v="1372177288"/>
    <b v="0"/>
    <n v="8200"/>
    <b v="1"/>
    <s v="technology/hardware"/>
    <n v="16.783738373837384"/>
    <n v="20.465926829268295"/>
    <s v="technology"/>
    <s v="hardware"/>
  </r>
  <r>
    <n v="2076"/>
    <s v="Earin - The Worlds Smallest Wireless Earbuds"/>
    <s v="Wireless earbuds filled with sound, yet so small they are almost invisible!"/>
    <n v="179000"/>
    <n v="972594.99"/>
    <s v="successful"/>
    <s v="GB"/>
    <s v="GBP"/>
    <n v="1406149689"/>
    <n v="1402693689"/>
    <b v="0"/>
    <n v="8359"/>
    <b v="1"/>
    <s v="technology/hardware"/>
    <n v="5.4334915642458101"/>
    <n v="116.35303146309367"/>
    <s v="technology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  <s v="USD"/>
    <n v="1433538000"/>
    <n v="1428541276"/>
    <b v="0"/>
    <n v="188"/>
    <b v="1"/>
    <s v="technology/hardware"/>
    <n v="1.1550800000000001"/>
    <n v="307.20212765957444"/>
    <s v="technology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  <s v="EUR"/>
    <n v="1482085857"/>
    <n v="1479493857"/>
    <b v="0"/>
    <n v="48"/>
    <b v="1"/>
    <s v="technology/hardware"/>
    <n v="1.3120499999999999"/>
    <n v="546.6875"/>
    <s v="technology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  <s v="GBP"/>
    <n v="1435258800"/>
    <n v="1432659793"/>
    <b v="0"/>
    <n v="607"/>
    <b v="1"/>
    <s v="technology/hardware"/>
    <n v="2.8816999999999999"/>
    <n v="47.474464579901152"/>
    <s v="technology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  <s v="USD"/>
    <n v="1447286300"/>
    <n v="1444690700"/>
    <b v="0"/>
    <n v="50"/>
    <b v="1"/>
    <s v="technology/hardware"/>
    <n v="5.0780000000000003"/>
    <n v="101.56"/>
    <s v="technology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  <s v="USD"/>
    <n v="1337144340"/>
    <n v="1333597555"/>
    <b v="0"/>
    <n v="55"/>
    <b v="1"/>
    <s v="music/indie rock"/>
    <n v="1.1457142857142857"/>
    <n v="72.909090909090907"/>
    <s v="music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  <s v="USD"/>
    <n v="1322106796"/>
    <n v="1316919196"/>
    <b v="0"/>
    <n v="38"/>
    <b v="1"/>
    <s v="music/indie rock"/>
    <n v="1.1073333333333333"/>
    <n v="43.710526315789473"/>
    <s v="music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  <s v="USD"/>
    <n v="1338830395"/>
    <n v="1336238395"/>
    <b v="0"/>
    <n v="25"/>
    <b v="1"/>
    <s v="music/indie rock"/>
    <n v="1.1333333333333333"/>
    <n v="34"/>
    <s v="music"/>
    <s v="indie rock"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  <s v="USD"/>
    <n v="1399186740"/>
    <n v="1396468782"/>
    <b v="0"/>
    <n v="46"/>
    <b v="1"/>
    <s v="music/indie rock"/>
    <n v="1.0833333333333333"/>
    <n v="70.652173913043484"/>
    <s v="music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  <s v="USD"/>
    <n v="1342382587"/>
    <n v="1339790587"/>
    <b v="0"/>
    <n v="83"/>
    <b v="1"/>
    <s v="music/indie rock"/>
    <n v="1.2353333333333334"/>
    <n v="89.301204819277103"/>
    <s v="music"/>
    <s v="indie rock"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  <s v="USD"/>
    <n v="1323838740"/>
    <n v="1321200332"/>
    <b v="0"/>
    <n v="35"/>
    <b v="1"/>
    <s v="music/indie rock"/>
    <n v="1.0069999999999999"/>
    <n v="115.08571428571429"/>
    <s v="music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  <s v="USD"/>
    <n v="1315457658"/>
    <n v="1312865658"/>
    <b v="0"/>
    <n v="25"/>
    <b v="1"/>
    <s v="music/indie rock"/>
    <n v="1.0353333333333334"/>
    <n v="62.12"/>
    <s v="music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  <s v="USD"/>
    <n v="1284177540"/>
    <n v="1281028152"/>
    <b v="0"/>
    <n v="75"/>
    <b v="1"/>
    <s v="music/indie rock"/>
    <n v="1.1551066666666667"/>
    <n v="46.204266666666669"/>
    <s v="music"/>
    <s v="indie rock"/>
  </r>
  <r>
    <n v="2089"/>
    <s v="Little Moses EP"/>
    <s v="Little Moses is trying to record their first EP, and we can't do it without your help!"/>
    <n v="2500"/>
    <n v="3010.01"/>
    <s v="successful"/>
    <s v="US"/>
    <s v="USD"/>
    <n v="1375408194"/>
    <n v="1372384194"/>
    <b v="0"/>
    <n v="62"/>
    <b v="1"/>
    <s v="music/indie rock"/>
    <n v="1.2040040000000001"/>
    <n v="48.54854838709678"/>
    <s v="music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  <s v="USD"/>
    <n v="1361696955"/>
    <n v="1359104955"/>
    <b v="0"/>
    <n v="160"/>
    <b v="1"/>
    <s v="music/indie rock"/>
    <n v="1.1504037499999999"/>
    <n v="57.520187499999999"/>
    <s v="music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  <s v="USD"/>
    <n v="1299009600"/>
    <n v="1294818278"/>
    <b v="0"/>
    <n v="246"/>
    <b v="1"/>
    <s v="music/indie rock"/>
    <n v="1.2046777777777777"/>
    <n v="88.147154471544724"/>
    <s v="music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  <s v="USD"/>
    <n v="1318006732"/>
    <n v="1312822732"/>
    <b v="0"/>
    <n v="55"/>
    <b v="1"/>
    <s v="music/indie rock"/>
    <n v="1.0128333333333333"/>
    <n v="110.49090909090908"/>
    <s v="music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  <s v="USD"/>
    <n v="1356211832"/>
    <n v="1351024232"/>
    <b v="0"/>
    <n v="23"/>
    <b v="1"/>
    <s v="music/indie rock"/>
    <n v="1.0246666666666666"/>
    <n v="66.826086956521735"/>
    <s v="music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  <s v="USD"/>
    <n v="1330916400"/>
    <n v="1327969730"/>
    <b v="0"/>
    <n v="72"/>
    <b v="1"/>
    <s v="music/indie rock"/>
    <n v="1.2054285714285715"/>
    <n v="58.597222222222221"/>
    <s v="music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  <s v="USD"/>
    <n v="1317576973"/>
    <n v="1312392973"/>
    <b v="0"/>
    <n v="22"/>
    <b v="1"/>
    <s v="music/indie rock"/>
    <n v="1"/>
    <n v="113.63636363636364"/>
    <s v="music"/>
    <s v="indie rock"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  <s v="USD"/>
    <n v="1351223940"/>
    <n v="1349892735"/>
    <b v="0"/>
    <n v="14"/>
    <b v="1"/>
    <s v="music/indie rock"/>
    <n v="1.0166666666666666"/>
    <n v="43.571428571428569"/>
    <s v="music"/>
    <s v="indie rock"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  <s v="USD"/>
    <n v="1322751735"/>
    <n v="1317564135"/>
    <b v="0"/>
    <n v="38"/>
    <b v="1"/>
    <s v="music/indie rock"/>
    <n v="1"/>
    <n v="78.94736842105263"/>
    <s v="music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  <s v="USD"/>
    <n v="1331174635"/>
    <n v="1328582635"/>
    <b v="0"/>
    <n v="32"/>
    <b v="1"/>
    <s v="music/indie rock"/>
    <n v="1.0033333333333334"/>
    <n v="188.125"/>
    <s v="music"/>
    <s v="indie rock"/>
  </r>
  <r>
    <n v="2099"/>
    <s v="Roosevelt Died."/>
    <s v="Our tour van died, we need help!"/>
    <n v="3000"/>
    <n v="3971"/>
    <s v="successful"/>
    <s v="US"/>
    <s v="USD"/>
    <n v="1435808400"/>
    <n v="1434650084"/>
    <b v="0"/>
    <n v="63"/>
    <b v="1"/>
    <s v="music/indie rock"/>
    <n v="1.3236666666666668"/>
    <n v="63.031746031746032"/>
    <s v="music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  <s v="USD"/>
    <n v="1341028740"/>
    <n v="1339704141"/>
    <b v="0"/>
    <n v="27"/>
    <b v="1"/>
    <s v="music/indie rock"/>
    <n v="1.3666666666666667"/>
    <n v="30.37037037037037"/>
    <s v="music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  <s v="USD"/>
    <n v="1329104114"/>
    <n v="1323920114"/>
    <b v="0"/>
    <n v="44"/>
    <b v="1"/>
    <s v="music/indie rock"/>
    <n v="1.1325000000000001"/>
    <n v="51.477272727272727"/>
    <s v="music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  <s v="USD"/>
    <n v="1304628648"/>
    <n v="1302036648"/>
    <b v="0"/>
    <n v="38"/>
    <b v="1"/>
    <s v="music/indie rock"/>
    <n v="1.36"/>
    <n v="35.789473684210527"/>
    <s v="music"/>
    <s v="indie rock"/>
  </r>
  <r>
    <n v="2103"/>
    <s v="Matthew Moon's New Album"/>
    <s v="Indie rocker, Matthew Moon, has something to share with you..."/>
    <n v="7777"/>
    <n v="11364"/>
    <s v="successful"/>
    <s v="US"/>
    <s v="USD"/>
    <n v="1352488027"/>
    <n v="1349892427"/>
    <b v="0"/>
    <n v="115"/>
    <b v="1"/>
    <s v="music/indie rock"/>
    <n v="1.4612318374694613"/>
    <n v="98.817391304347822"/>
    <s v="music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  <s v="USD"/>
    <n v="1369958400"/>
    <n v="1367286434"/>
    <b v="0"/>
    <n v="37"/>
    <b v="1"/>
    <s v="music/indie rock"/>
    <n v="1.2949999999999999"/>
    <n v="28"/>
    <s v="music"/>
    <s v="indie rock"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  <s v="USD"/>
    <n v="1416542400"/>
    <n v="1415472953"/>
    <b v="0"/>
    <n v="99"/>
    <b v="1"/>
    <s v="music/indie rock"/>
    <n v="2.54"/>
    <n v="51.313131313131315"/>
    <s v="music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  <s v="USD"/>
    <n v="1359176974"/>
    <n v="1356584974"/>
    <b v="0"/>
    <n v="44"/>
    <b v="1"/>
    <s v="music/indie rock"/>
    <n v="1.0704545454545455"/>
    <n v="53.522727272727273"/>
    <s v="music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  <s v="USD"/>
    <n v="1415815393"/>
    <n v="1413997393"/>
    <b v="0"/>
    <n v="58"/>
    <b v="1"/>
    <s v="music/indie rock"/>
    <n v="1.0773299999999999"/>
    <n v="37.149310344827583"/>
    <s v="music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  <s v="USD"/>
    <n v="1347249300"/>
    <n v="1344917580"/>
    <b v="0"/>
    <n v="191"/>
    <b v="1"/>
    <s v="music/indie rock"/>
    <n v="1.0731250000000001"/>
    <n v="89.895287958115176"/>
    <s v="music"/>
    <s v="indie rock"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  <s v="USD"/>
    <n v="1436115617"/>
    <n v="1433523617"/>
    <b v="0"/>
    <n v="40"/>
    <b v="1"/>
    <s v="music/indie rock"/>
    <n v="1.06525"/>
    <n v="106.52500000000001"/>
    <s v="music"/>
    <s v="indie rock"/>
  </r>
  <r>
    <n v="2110"/>
    <s v="&quot;Vision&quot; - New Album - Brent Brown"/>
    <s v="Brent Brown's breakout new album! Requires help from the record label... You!"/>
    <n v="2000"/>
    <n v="2007"/>
    <s v="successful"/>
    <s v="US"/>
    <s v="USD"/>
    <n v="1401253140"/>
    <n v="1398873969"/>
    <b v="0"/>
    <n v="38"/>
    <b v="1"/>
    <s v="music/indie rock"/>
    <n v="1.0035000000000001"/>
    <n v="52.815789473684212"/>
    <s v="music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  <s v="USD"/>
    <n v="1313370000"/>
    <n v="1307594625"/>
    <b v="0"/>
    <n v="39"/>
    <b v="1"/>
    <s v="music/indie rock"/>
    <n v="1.0649999999999999"/>
    <n v="54.615384615384613"/>
    <s v="music"/>
    <s v="indie rock"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  <s v="USD"/>
    <n v="1366064193"/>
    <n v="1364854593"/>
    <b v="0"/>
    <n v="11"/>
    <b v="1"/>
    <s v="music/indie rock"/>
    <n v="1"/>
    <n v="27.272727272727273"/>
    <s v="music"/>
    <s v="indie rock"/>
  </r>
  <r>
    <n v="2113"/>
    <s v="Summer Underground // Honeycomb LP"/>
    <s v="Help us fund our second full-length album Honeycomb!"/>
    <n v="7000"/>
    <n v="7340"/>
    <s v="successful"/>
    <s v="US"/>
    <s v="USD"/>
    <n v="1411505176"/>
    <n v="1408481176"/>
    <b v="0"/>
    <n v="107"/>
    <b v="1"/>
    <s v="music/indie rock"/>
    <n v="1.0485714285714285"/>
    <n v="68.598130841121488"/>
    <s v="music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  <s v="USD"/>
    <n v="1291870740"/>
    <n v="1286480070"/>
    <b v="0"/>
    <n v="147"/>
    <b v="1"/>
    <s v="music/indie rock"/>
    <n v="1.0469999999999999"/>
    <n v="35.612244897959187"/>
    <s v="music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  <s v="USD"/>
    <n v="1298167001"/>
    <n v="1295575001"/>
    <b v="0"/>
    <n v="36"/>
    <b v="1"/>
    <s v="music/indie rock"/>
    <n v="2.2566666666666668"/>
    <n v="94.027777777777771"/>
    <s v="music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  <s v="USD"/>
    <n v="1349203203"/>
    <n v="1345056003"/>
    <b v="0"/>
    <n v="92"/>
    <b v="1"/>
    <s v="music/indie rock"/>
    <n v="1.0090416666666666"/>
    <n v="526.45652173913038"/>
    <s v="music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  <s v="USD"/>
    <n v="1445921940"/>
    <n v="1444699549"/>
    <b v="0"/>
    <n v="35"/>
    <b v="1"/>
    <s v="music/indie rock"/>
    <n v="1.4775"/>
    <n v="50.657142857142858"/>
    <s v="music"/>
    <s v="indie rock"/>
  </r>
  <r>
    <n v="2118"/>
    <s v="PORCHES. vs. THE U.S.A."/>
    <s v="PORCHES.  and Documentarians tour from New York to San Francisco and back."/>
    <n v="1000"/>
    <n v="1346.11"/>
    <s v="successful"/>
    <s v="US"/>
    <s v="USD"/>
    <n v="1311538136"/>
    <n v="1308946136"/>
    <b v="0"/>
    <n v="17"/>
    <b v="1"/>
    <s v="music/indie rock"/>
    <n v="1.3461099999999999"/>
    <n v="79.182941176470578"/>
    <s v="music"/>
    <s v="indie rock"/>
  </r>
  <r>
    <n v="2119"/>
    <s v="Big Long Now's Debut Album"/>
    <s v="big long now is recording our debut album and we are looking for help mastering and pressing it to vinyl"/>
    <n v="2000"/>
    <n v="2015"/>
    <s v="successful"/>
    <s v="US"/>
    <s v="USD"/>
    <n v="1345086445"/>
    <n v="1342494445"/>
    <b v="0"/>
    <n v="22"/>
    <b v="1"/>
    <s v="music/indie rock"/>
    <n v="1.0075000000000001"/>
    <n v="91.590909090909093"/>
    <s v="music"/>
    <s v="indie rock"/>
  </r>
  <r>
    <n v="2120"/>
    <s v="Hearty Har Full Length Album"/>
    <s v="&lt;3_x000a_Coming in from outer space. Help Hearty Har record their 1st album!!"/>
    <n v="8000"/>
    <n v="8070.43"/>
    <s v="successful"/>
    <s v="US"/>
    <s v="USD"/>
    <n v="1388617736"/>
    <n v="1384384136"/>
    <b v="0"/>
    <n v="69"/>
    <b v="1"/>
    <s v="music/indie rock"/>
    <n v="1.00880375"/>
    <n v="116.96275362318841"/>
    <s v="music"/>
    <s v="indie rock"/>
  </r>
  <r>
    <n v="2121"/>
    <s v="Legend of Decay"/>
    <s v="Join us on an epic journey to discover a millennia old secret which will change the world forever."/>
    <n v="50000"/>
    <n v="284"/>
    <s v="failed"/>
    <s v="CH"/>
    <s v="CHF"/>
    <n v="1484156948"/>
    <n v="1481564948"/>
    <b v="0"/>
    <n v="10"/>
    <b v="0"/>
    <s v="games/video games"/>
    <n v="5.6800000000000002E-3"/>
    <n v="28.4"/>
    <s v="games"/>
    <s v="video games"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  <s v="MXN"/>
    <n v="1483773169"/>
    <n v="1481181169"/>
    <b v="0"/>
    <n v="3"/>
    <b v="0"/>
    <s v="games/video games"/>
    <n v="3.875E-3"/>
    <n v="103.33333333333333"/>
    <s v="games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  <s v="USD"/>
    <n v="1268636340"/>
    <n v="1263982307"/>
    <b v="0"/>
    <n v="5"/>
    <b v="0"/>
    <s v="games/video games"/>
    <n v="0.1"/>
    <n v="10"/>
    <s v="games"/>
    <s v="video games"/>
  </r>
  <r>
    <n v="2124"/>
    <s v="AZAMAR"/>
    <s v="AZAMAR is a Role Playing Game world involving fantasy and high magic, based on the popular OpenD6 OGL using the Cinema6 RPG Framework."/>
    <n v="1100"/>
    <n v="115"/>
    <s v="failed"/>
    <s v="US"/>
    <s v="USD"/>
    <n v="1291093200"/>
    <n v="1286930435"/>
    <b v="0"/>
    <n v="5"/>
    <b v="0"/>
    <s v="games/video games"/>
    <n v="0.10454545454545454"/>
    <n v="23"/>
    <s v="games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  <s v="USD"/>
    <n v="1438734833"/>
    <n v="1436142833"/>
    <b v="0"/>
    <n v="27"/>
    <b v="0"/>
    <s v="games/video games"/>
    <n v="1.4200000000000001E-2"/>
    <n v="31.555555555555557"/>
    <s v="games"/>
    <s v="video games"/>
  </r>
  <r>
    <n v="2126"/>
    <s v="DodgeBall Blitz"/>
    <s v="Lead your team to victory in this fast-paced, action, sports game! Use Power-ups and avoid attacks as you fight for victory!"/>
    <n v="20000"/>
    <n v="10"/>
    <s v="failed"/>
    <s v="US"/>
    <s v="USD"/>
    <n v="1418080887"/>
    <n v="1415488887"/>
    <b v="0"/>
    <n v="2"/>
    <b v="0"/>
    <s v="games/video games"/>
    <n v="5.0000000000000001E-4"/>
    <n v="5"/>
    <s v="games"/>
    <s v="video games"/>
  </r>
  <r>
    <n v="2127"/>
    <s v="Three Monkeys - Part 1: Into the Abyss"/>
    <s v="Three Monkeys is an audio adventure game for PC."/>
    <n v="28000"/>
    <n v="8076"/>
    <s v="failed"/>
    <s v="GB"/>
    <s v="GBP"/>
    <n v="1426158463"/>
    <n v="1423570063"/>
    <b v="0"/>
    <n v="236"/>
    <b v="0"/>
    <s v="games/video games"/>
    <n v="0.28842857142857142"/>
    <n v="34.220338983050844"/>
    <s v="games"/>
    <s v="video games"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  <s v="CAD"/>
    <n v="1411324369"/>
    <n v="1406140369"/>
    <b v="0"/>
    <n v="1"/>
    <b v="0"/>
    <s v="games/video games"/>
    <n v="1.6666666666666668E-3"/>
    <n v="25"/>
    <s v="games"/>
    <s v="video games"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  <s v="USD"/>
    <n v="1457570100"/>
    <n v="1454978100"/>
    <b v="0"/>
    <n v="12"/>
    <b v="0"/>
    <s v="games/video games"/>
    <n v="0.11799999999999999"/>
    <n v="19.666666666666668"/>
    <s v="games"/>
    <s v="video games"/>
  </r>
  <r>
    <n v="2130"/>
    <s v="Wondrous Adventures: A Kid's Game"/>
    <s v="You are the hero tasked to save your home from the villainous Sanword."/>
    <n v="42000"/>
    <n v="85"/>
    <s v="failed"/>
    <s v="US"/>
    <s v="USD"/>
    <n v="1408154663"/>
    <n v="1405130663"/>
    <b v="0"/>
    <n v="4"/>
    <b v="0"/>
    <s v="games/video games"/>
    <n v="2.0238095238095236E-3"/>
    <n v="21.25"/>
    <s v="games"/>
    <s v="video games"/>
  </r>
  <r>
    <n v="2131"/>
    <s v="Scout's Honor"/>
    <s v="From frightened girl to empowered woman, Scout's Honor is a tale about facing your fears and overcoming odds."/>
    <n v="500"/>
    <n v="25"/>
    <s v="failed"/>
    <s v="US"/>
    <s v="USD"/>
    <n v="1436677091"/>
    <n v="1434085091"/>
    <b v="0"/>
    <n v="3"/>
    <b v="0"/>
    <s v="games/video games"/>
    <n v="0.05"/>
    <n v="8.3333333333333339"/>
    <s v="games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  <s v="USD"/>
    <n v="1391427692"/>
    <n v="1388835692"/>
    <b v="0"/>
    <n v="99"/>
    <b v="0"/>
    <s v="games/video games"/>
    <n v="2.1129899999999997E-2"/>
    <n v="21.34333333333333"/>
    <s v="games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  <s v="USD"/>
    <n v="1303628340"/>
    <n v="1300328399"/>
    <b v="0"/>
    <n v="3"/>
    <b v="0"/>
    <s v="games/video games"/>
    <n v="1.6E-2"/>
    <n v="5.333333333333333"/>
    <s v="games"/>
    <s v="video games"/>
  </r>
  <r>
    <n v="2134"/>
    <s v="Prehistoric Landing"/>
    <s v="1st person Action Survivalist Rpg game. You get sent to a deadly Island to die not knowing that your not alone on the island."/>
    <n v="6000"/>
    <n v="104"/>
    <s v="failed"/>
    <s v="US"/>
    <s v="USD"/>
    <n v="1367097391"/>
    <n v="1364505391"/>
    <b v="0"/>
    <n v="3"/>
    <b v="0"/>
    <s v="games/video games"/>
    <n v="1.7333333333333333E-2"/>
    <n v="34.666666666666664"/>
    <s v="games"/>
    <s v="video games"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  <s v="USD"/>
    <n v="1349392033"/>
    <n v="1346800033"/>
    <b v="0"/>
    <n v="22"/>
    <b v="0"/>
    <s v="games/video games"/>
    <n v="9.5600000000000004E-2"/>
    <n v="21.727272727272727"/>
    <s v="games"/>
    <s v="video games"/>
  </r>
  <r>
    <n v="2136"/>
    <s v="Dark Paradise"/>
    <s v="A dark and twisted game with physiological madness and corruption as a man becomes the ultimate bio weapon."/>
    <n v="80000"/>
    <n v="47.69"/>
    <s v="failed"/>
    <s v="US"/>
    <s v="USD"/>
    <n v="1382184786"/>
    <n v="1379592786"/>
    <b v="0"/>
    <n v="4"/>
    <b v="0"/>
    <s v="games/video games"/>
    <n v="5.9612499999999998E-4"/>
    <n v="11.922499999999999"/>
    <s v="games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  <s v="CAD"/>
    <n v="1417804229"/>
    <n v="1415212229"/>
    <b v="0"/>
    <n v="534"/>
    <b v="0"/>
    <s v="games/video games"/>
    <n v="0.28405999999999998"/>
    <n v="26.59737827715356"/>
    <s v="games"/>
    <s v="video games"/>
  </r>
  <r>
    <n v="2138"/>
    <s v="Tales Of Tameria - Dawning Light"/>
    <s v="A game with a mixture of a few genres from RPG, Simulation and to adventure elements."/>
    <n v="1000"/>
    <n v="128"/>
    <s v="failed"/>
    <s v="GB"/>
    <s v="GBP"/>
    <n v="1383959939"/>
    <n v="1381364339"/>
    <b v="0"/>
    <n v="12"/>
    <b v="0"/>
    <s v="games/video games"/>
    <n v="0.128"/>
    <n v="10.666666666666666"/>
    <s v="games"/>
    <s v="video games"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  <s v="USD"/>
    <n v="1478196008"/>
    <n v="1475604008"/>
    <b v="0"/>
    <n v="56"/>
    <b v="0"/>
    <s v="games/video games"/>
    <n v="5.4199999999999998E-2"/>
    <n v="29.035714285714285"/>
    <s v="games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  <s v="USD"/>
    <n v="1357934424"/>
    <n v="1355342424"/>
    <b v="0"/>
    <n v="11"/>
    <b v="0"/>
    <s v="games/video games"/>
    <n v="1.1199999999999999E-3"/>
    <n v="50.909090909090907"/>
    <s v="games"/>
    <s v="video games"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  <s v="USD"/>
    <n v="1415947159"/>
    <n v="1413351559"/>
    <b v="0"/>
    <n v="0"/>
    <b v="0"/>
    <s v="games/video games"/>
    <n v="0"/>
    <e v="#DIV/0!"/>
    <s v="games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  <s v="EUR"/>
    <n v="1451494210"/>
    <n v="1449075010"/>
    <b v="0"/>
    <n v="12"/>
    <b v="0"/>
    <s v="games/video games"/>
    <n v="5.7238095238095241E-2"/>
    <n v="50.083333333333336"/>
    <s v="games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  <s v="USD"/>
    <n v="1279738800"/>
    <n v="1275599812"/>
    <b v="0"/>
    <n v="5"/>
    <b v="0"/>
    <s v="games/video games"/>
    <n v="0.1125"/>
    <n v="45"/>
    <s v="games"/>
    <s v="video games"/>
  </r>
  <r>
    <n v="2144"/>
    <s v="Project Starborn"/>
    <s v="A thousand community-built sandbox games (and more!) with a fully-customizable game engine."/>
    <n v="35500"/>
    <n v="607"/>
    <s v="failed"/>
    <s v="US"/>
    <s v="USD"/>
    <n v="1379164040"/>
    <n v="1376399240"/>
    <b v="0"/>
    <n v="24"/>
    <b v="0"/>
    <s v="games/video games"/>
    <n v="1.7098591549295775E-2"/>
    <n v="25.291666666666668"/>
    <s v="games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  <s v="USD"/>
    <n v="1385534514"/>
    <n v="1382938914"/>
    <b v="0"/>
    <n v="89"/>
    <b v="0"/>
    <s v="games/video games"/>
    <n v="0.30433333333333334"/>
    <n v="51.292134831460672"/>
    <s v="games"/>
    <s v="video games"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  <s v="USD"/>
    <n v="1455207510"/>
    <n v="1453997910"/>
    <b v="0"/>
    <n v="1"/>
    <b v="0"/>
    <s v="games/video games"/>
    <n v="2.0000000000000001E-4"/>
    <n v="1"/>
    <s v="games"/>
    <s v="video games"/>
  </r>
  <r>
    <n v="2147"/>
    <s v="Johnny Rocketfingers 3"/>
    <s v="A Point and Click Adventure on Steroids."/>
    <n v="390000"/>
    <n v="2716"/>
    <s v="failed"/>
    <s v="US"/>
    <s v="USD"/>
    <n v="1416125148"/>
    <n v="1413356748"/>
    <b v="0"/>
    <n v="55"/>
    <b v="0"/>
    <s v="games/video games"/>
    <n v="6.9641025641025639E-3"/>
    <n v="49.381818181818183"/>
    <s v="games"/>
    <s v="video games"/>
  </r>
  <r>
    <n v="2148"/>
    <s v="ZomBlock's"/>
    <s v="zomblock's is a online zombie survival game where you can craft new weapons,find food and water to keep yourself alive."/>
    <n v="100"/>
    <n v="2"/>
    <s v="failed"/>
    <s v="GB"/>
    <s v="GBP"/>
    <n v="1427992582"/>
    <n v="1425404182"/>
    <b v="0"/>
    <n v="2"/>
    <b v="0"/>
    <s v="games/video games"/>
    <n v="0.02"/>
    <n v="1"/>
    <s v="games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  <s v="USD"/>
    <n v="1280534400"/>
    <n v="1277512556"/>
    <b v="0"/>
    <n v="0"/>
    <b v="0"/>
    <s v="games/video games"/>
    <n v="0"/>
    <e v="#DIV/0!"/>
    <s v="games"/>
    <s v="video games"/>
  </r>
  <r>
    <n v="2150"/>
    <s v="The Unknown Door"/>
    <s v="A pixel styled open world detective game."/>
    <n v="50000"/>
    <n v="405"/>
    <s v="failed"/>
    <s v="NO"/>
    <s v="NOK"/>
    <n v="1468392599"/>
    <n v="1465800599"/>
    <b v="0"/>
    <n v="4"/>
    <b v="0"/>
    <s v="games/video games"/>
    <n v="8.0999999999999996E-3"/>
    <n v="101.25"/>
    <s v="games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  <s v="USD"/>
    <n v="1467231614"/>
    <n v="1464639614"/>
    <b v="0"/>
    <n v="6"/>
    <b v="0"/>
    <s v="games/video games"/>
    <n v="2.6222222222222224E-3"/>
    <n v="19.666666666666668"/>
    <s v="games"/>
    <s v="video games"/>
  </r>
  <r>
    <n v="2152"/>
    <s v="Space Shooter RPG+"/>
    <s v="Our game is going to be a space shooter that has RPG elements with New Game+! It will be unlike any space shooter ever played."/>
    <n v="30000"/>
    <n v="50"/>
    <s v="failed"/>
    <s v="US"/>
    <s v="USD"/>
    <n v="1394909909"/>
    <n v="1392321509"/>
    <b v="0"/>
    <n v="4"/>
    <b v="0"/>
    <s v="games/video games"/>
    <n v="1.6666666666666668E-3"/>
    <n v="12.5"/>
    <s v="games"/>
    <s v="video games"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  <s v="USD"/>
    <n v="1420876740"/>
    <n v="1417470718"/>
    <b v="0"/>
    <n v="4"/>
    <b v="0"/>
    <s v="games/video games"/>
    <n v="9.1244548809124457E-5"/>
    <n v="8.5"/>
    <s v="games"/>
    <s v="video games"/>
  </r>
  <r>
    <n v="2154"/>
    <s v="Demigods - Rise of the Children - Part 1 (Design)"/>
    <s v="A Real Time Strategy game based on Greek mythology in a fictional world."/>
    <n v="250"/>
    <n v="2"/>
    <s v="failed"/>
    <s v="US"/>
    <s v="USD"/>
    <n v="1390921827"/>
    <n v="1389193827"/>
    <b v="0"/>
    <n v="2"/>
    <b v="0"/>
    <s v="games/video games"/>
    <n v="8.0000000000000002E-3"/>
    <n v="1"/>
    <s v="games"/>
    <s v="video games"/>
  </r>
  <r>
    <n v="2155"/>
    <s v="VoxelMaze"/>
    <s v="A Level Editor, Turned up to eleven. Infinite creativity in one package, solo or with up to 16 of your friends."/>
    <n v="5000"/>
    <n v="115"/>
    <s v="failed"/>
    <s v="GB"/>
    <s v="GBP"/>
    <n v="1459443385"/>
    <n v="1456854985"/>
    <b v="0"/>
    <n v="5"/>
    <b v="0"/>
    <s v="games/video games"/>
    <n v="2.3E-2"/>
    <n v="23"/>
    <s v="games"/>
    <s v="video games"/>
  </r>
  <r>
    <n v="2156"/>
    <s v="Beyond Black Space"/>
    <s v="Captain and manage your ship along with your crew in this deep space adventure! (PC/Linux/Mac)"/>
    <n v="56000"/>
    <n v="1493"/>
    <s v="failed"/>
    <s v="US"/>
    <s v="USD"/>
    <n v="1379363406"/>
    <n v="1375475406"/>
    <b v="0"/>
    <n v="83"/>
    <b v="0"/>
    <s v="games/video games"/>
    <n v="2.6660714285714284E-2"/>
    <n v="17.987951807228917"/>
    <s v="games"/>
    <s v="video games"/>
  </r>
  <r>
    <n v="2157"/>
    <s v="Nin"/>
    <s v="Gamers and 90's fans unite in this small tale of epic proportions!"/>
    <n v="75000"/>
    <n v="21144"/>
    <s v="failed"/>
    <s v="US"/>
    <s v="USD"/>
    <n v="1482479940"/>
    <n v="1479684783"/>
    <b v="0"/>
    <n v="57"/>
    <b v="0"/>
    <s v="games/video games"/>
    <n v="0.28192"/>
    <n v="370.94736842105266"/>
    <s v="games"/>
    <s v="video games"/>
  </r>
  <r>
    <n v="2158"/>
    <s v="PerfectGolf"/>
    <s v="A next generation golf game with a course designer and a massively multiplayer online tour. Join the fun and help us create it"/>
    <n v="300000"/>
    <n v="19770.11"/>
    <s v="failed"/>
    <s v="US"/>
    <s v="USD"/>
    <n v="1360009774"/>
    <n v="1356121774"/>
    <b v="0"/>
    <n v="311"/>
    <b v="0"/>
    <s v="games/video games"/>
    <n v="6.5900366666666668E-2"/>
    <n v="63.569485530546629"/>
    <s v="games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  <s v="USD"/>
    <n v="1310837574"/>
    <n v="1308245574"/>
    <b v="0"/>
    <n v="2"/>
    <b v="0"/>
    <s v="games/video games"/>
    <n v="7.2222222222222219E-3"/>
    <n v="13"/>
    <s v="games"/>
    <s v="video games"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  <s v="USD"/>
    <n v="1337447105"/>
    <n v="1334855105"/>
    <b v="0"/>
    <n v="16"/>
    <b v="0"/>
    <s v="games/video games"/>
    <n v="8.5000000000000006E-3"/>
    <n v="5.3125"/>
    <s v="games"/>
    <s v="video games"/>
  </r>
  <r>
    <n v="2161"/>
    <s v="CallMeGhost DEBUT ALBUM preorder!"/>
    <s v="We're trying to fund hard copies of our debut album!"/>
    <n v="400"/>
    <n v="463"/>
    <s v="successful"/>
    <s v="US"/>
    <s v="USD"/>
    <n v="1443040059"/>
    <n v="1440448059"/>
    <b v="0"/>
    <n v="13"/>
    <b v="1"/>
    <s v="music/rock"/>
    <n v="1.1575"/>
    <n v="35.615384615384613"/>
    <s v="music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  <s v="USD"/>
    <n v="1406226191"/>
    <n v="1403547791"/>
    <b v="0"/>
    <n v="58"/>
    <b v="1"/>
    <s v="music/rock"/>
    <n v="1.1226666666666667"/>
    <n v="87.103448275862064"/>
    <s v="music"/>
    <s v="rock"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  <s v="USD"/>
    <n v="1433735400"/>
    <n v="1429306520"/>
    <b v="0"/>
    <n v="44"/>
    <b v="1"/>
    <s v="music/rock"/>
    <n v="1.3220000000000001"/>
    <n v="75.11363636363636"/>
    <s v="music"/>
    <s v="rock"/>
  </r>
  <r>
    <n v="2164"/>
    <s v="Rosaline debut record"/>
    <s v="South Florida roots country/rock outfit's long awaited debut record"/>
    <n v="5500"/>
    <n v="5645"/>
    <s v="successful"/>
    <s v="US"/>
    <s v="USD"/>
    <n v="1466827140"/>
    <n v="1464196414"/>
    <b v="0"/>
    <n v="83"/>
    <b v="1"/>
    <s v="music/rock"/>
    <n v="1.0263636363636364"/>
    <n v="68.01204819277109"/>
    <s v="music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  <s v="EUR"/>
    <n v="1460127635"/>
    <n v="1457539235"/>
    <b v="0"/>
    <n v="117"/>
    <b v="1"/>
    <s v="music/rock"/>
    <n v="1.3864000000000001"/>
    <n v="29.623931623931625"/>
    <s v="music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  <s v="USD"/>
    <n v="1417813618"/>
    <n v="1413922018"/>
    <b v="0"/>
    <n v="32"/>
    <b v="1"/>
    <s v="music/rock"/>
    <n v="1.466"/>
    <n v="91.625"/>
    <s v="music"/>
    <s v="rock"/>
  </r>
  <r>
    <n v="2167"/>
    <s v="Planes and Planets needs to get their EP finished!!"/>
    <s v="We need YOUR HELP to take one more step to this make release sound amazing!"/>
    <n v="150"/>
    <n v="180"/>
    <s v="successful"/>
    <s v="US"/>
    <s v="USD"/>
    <n v="1347672937"/>
    <n v="1346463337"/>
    <b v="0"/>
    <n v="8"/>
    <b v="1"/>
    <s v="music/rock"/>
    <n v="1.2"/>
    <n v="22.5"/>
    <s v="music"/>
    <s v="rock"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  <s v="USD"/>
    <n v="1486702800"/>
    <n v="1484058261"/>
    <b v="0"/>
    <n v="340"/>
    <b v="1"/>
    <s v="music/rock"/>
    <n v="1.215816111111111"/>
    <n v="64.366735294117646"/>
    <s v="music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  <s v="USD"/>
    <n v="1488473351"/>
    <n v="1488214151"/>
    <b v="0"/>
    <n v="7"/>
    <b v="1"/>
    <s v="music/rock"/>
    <n v="1"/>
    <n v="21.857142857142858"/>
    <s v="music"/>
    <s v="rock"/>
  </r>
  <r>
    <n v="2170"/>
    <s v="STETSON'S NEW EP"/>
    <s v="We are a hard rock band from Northern California trying to raise $350 for our next EP. Be a part of our journey!"/>
    <n v="350"/>
    <n v="633"/>
    <s v="successful"/>
    <s v="US"/>
    <s v="USD"/>
    <n v="1440266422"/>
    <n v="1436810422"/>
    <b v="0"/>
    <n v="19"/>
    <b v="1"/>
    <s v="music/rock"/>
    <n v="1.8085714285714285"/>
    <n v="33.315789473684212"/>
    <s v="music"/>
    <s v="rock"/>
  </r>
  <r>
    <n v="2171"/>
    <s v="Brainspoonâ€™s New Record"/>
    <s v="Like records? We do, too! Help this Los Angeles based rock 'n' roll band get their new album out on vinyl!"/>
    <n v="4000"/>
    <n v="4243"/>
    <s v="successful"/>
    <s v="US"/>
    <s v="USD"/>
    <n v="1434949200"/>
    <n v="1431903495"/>
    <b v="0"/>
    <n v="47"/>
    <b v="1"/>
    <s v="music/rock"/>
    <n v="1.0607500000000001"/>
    <n v="90.276595744680847"/>
    <s v="music"/>
    <s v="rock"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  <s v="USD"/>
    <n v="1429365320"/>
    <n v="1426773320"/>
    <b v="0"/>
    <n v="13"/>
    <b v="1"/>
    <s v="music/rock"/>
    <n v="1"/>
    <n v="76.92307692307692"/>
    <s v="music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  <s v="USD"/>
    <n v="1378785540"/>
    <n v="1376066243"/>
    <b v="0"/>
    <n v="90"/>
    <b v="1"/>
    <s v="music/rock"/>
    <n v="1.2692857142857144"/>
    <n v="59.233333333333334"/>
    <s v="music"/>
    <s v="rock"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  <s v="GBP"/>
    <n v="1462453307"/>
    <n v="1459861307"/>
    <b v="0"/>
    <n v="63"/>
    <b v="1"/>
    <s v="music/rock"/>
    <n v="1.0297499999999999"/>
    <n v="65.38095238095238"/>
    <s v="music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  <s v="USD"/>
    <n v="1469059986"/>
    <n v="1468455186"/>
    <b v="0"/>
    <n v="26"/>
    <b v="1"/>
    <s v="music/rock"/>
    <n v="2.5"/>
    <n v="67.307692307692307"/>
    <s v="music"/>
    <s v="rock"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  <s v="USD"/>
    <n v="1430579509"/>
    <n v="1427987509"/>
    <b v="0"/>
    <n v="71"/>
    <b v="1"/>
    <s v="music/rock"/>
    <n v="1.2602"/>
    <n v="88.74647887323944"/>
    <s v="music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  <s v="USD"/>
    <n v="1465192867"/>
    <n v="1463032867"/>
    <b v="0"/>
    <n v="38"/>
    <b v="1"/>
    <s v="music/rock"/>
    <n v="1.0012000000000001"/>
    <n v="65.868421052631575"/>
    <s v="music"/>
    <s v="rock"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  <s v="USD"/>
    <n v="1484752597"/>
    <n v="1482160597"/>
    <b v="0"/>
    <n v="859"/>
    <b v="1"/>
    <s v="music/rock"/>
    <n v="1.3864000000000001"/>
    <n v="40.349243306169967"/>
    <s v="music"/>
    <s v="rock"/>
  </r>
  <r>
    <n v="2179"/>
    <s v="Woodhouse EP"/>
    <s v="Woodhouse is making an EP!  If you are a fan of whiskey and loud guitars, contribute to the cause!"/>
    <n v="1000"/>
    <n v="1614"/>
    <s v="successful"/>
    <s v="US"/>
    <s v="USD"/>
    <n v="1428725192"/>
    <n v="1426133192"/>
    <b v="0"/>
    <n v="21"/>
    <b v="1"/>
    <s v="music/rock"/>
    <n v="1.6140000000000001"/>
    <n v="76.857142857142861"/>
    <s v="music"/>
    <s v="rock"/>
  </r>
  <r>
    <n v="2180"/>
    <s v="FOUR STAR MARY &quot;PIECES&quot;"/>
    <s v="Help fund the new record by independent alternative rockers FOUR STAR MARY &quot;PIECES&quot;"/>
    <n v="5000"/>
    <n v="5359.21"/>
    <s v="successful"/>
    <s v="US"/>
    <s v="USD"/>
    <n v="1447434268"/>
    <n v="1443801868"/>
    <b v="0"/>
    <n v="78"/>
    <b v="1"/>
    <s v="music/rock"/>
    <n v="1.071842"/>
    <n v="68.707820512820518"/>
    <s v="music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  <s v="USD"/>
    <n v="1487635653"/>
    <n v="1486426053"/>
    <b v="0"/>
    <n v="53"/>
    <b v="1"/>
    <s v="games/tabletop games"/>
    <n v="1.5309999999999999"/>
    <n v="57.773584905660378"/>
    <s v="games"/>
    <s v="tabletop games"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  <s v="CAD"/>
    <n v="1412285825"/>
    <n v="1409261825"/>
    <b v="0"/>
    <n v="356"/>
    <b v="1"/>
    <s v="games/tabletop games"/>
    <n v="5.2416666666666663"/>
    <n v="44.171348314606739"/>
    <s v="games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  <s v="USD"/>
    <n v="1486616400"/>
    <n v="1484037977"/>
    <b v="0"/>
    <n v="279"/>
    <b v="1"/>
    <s v="games/tabletop games"/>
    <n v="4.8927777777777779"/>
    <n v="31.566308243727597"/>
    <s v="games"/>
    <s v="tabletop games"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  <s v="USD"/>
    <n v="1453737600"/>
    <n v="1452530041"/>
    <b v="1"/>
    <n v="266"/>
    <b v="1"/>
    <s v="games/tabletop games"/>
    <n v="2.8473999999999999"/>
    <n v="107.04511278195488"/>
    <s v="games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  <s v="GBP"/>
    <n v="1364286239"/>
    <n v="1360830239"/>
    <b v="0"/>
    <n v="623"/>
    <b v="1"/>
    <s v="games/tabletop games"/>
    <n v="18.569700000000001"/>
    <n v="149.03451043338683"/>
    <s v="games"/>
    <s v="tabletop games"/>
  </r>
  <r>
    <n v="2186"/>
    <s v="Latitude 90Â° : The Origin"/>
    <s v="The real-time digital social deduction game where there's no moderator, no sleeping, and no dying."/>
    <n v="20000"/>
    <n v="21935"/>
    <s v="successful"/>
    <s v="US"/>
    <s v="USD"/>
    <n v="1473213600"/>
    <n v="1470062743"/>
    <b v="0"/>
    <n v="392"/>
    <b v="1"/>
    <s v="games/tabletop games"/>
    <n v="1.0967499999999999"/>
    <n v="55.956632653061227"/>
    <s v="games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  <s v="USD"/>
    <n v="1428033540"/>
    <n v="1425531666"/>
    <b v="1"/>
    <n v="3562"/>
    <b v="1"/>
    <s v="games/tabletop games"/>
    <n v="10.146425000000001"/>
    <n v="56.970381807973048"/>
    <s v="games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  <s v="AUD"/>
    <n v="1477414800"/>
    <n v="1474380241"/>
    <b v="0"/>
    <n v="514"/>
    <b v="1"/>
    <s v="games/tabletop games"/>
    <n v="4.1217692027666546"/>
    <n v="44.056420233463037"/>
    <s v="games"/>
    <s v="tabletop games"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  <s v="GBP"/>
    <n v="1461276000"/>
    <n v="1460055300"/>
    <b v="0"/>
    <n v="88"/>
    <b v="1"/>
    <s v="games/tabletop games"/>
    <n v="5.0324999999999998"/>
    <n v="68.625"/>
    <s v="games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  <s v="USD"/>
    <n v="1458716340"/>
    <n v="1455721204"/>
    <b v="0"/>
    <n v="537"/>
    <b v="1"/>
    <s v="games/tabletop games"/>
    <n v="1.8461052631578947"/>
    <n v="65.318435754189949"/>
    <s v="games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  <s v="GBP"/>
    <n v="1487102427"/>
    <n v="1486065627"/>
    <b v="0"/>
    <n v="25"/>
    <b v="1"/>
    <s v="games/tabletop games"/>
    <n v="1.1973333333333334"/>
    <n v="35.92"/>
    <s v="games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  <s v="GBP"/>
    <n v="1481842800"/>
    <n v="1479414344"/>
    <b v="0"/>
    <n v="3238"/>
    <b v="1"/>
    <s v="games/tabletop games"/>
    <n v="10.812401666666668"/>
    <n v="40.070667078443485"/>
    <s v="games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  <s v="USD"/>
    <n v="1479704340"/>
    <n v="1477043072"/>
    <b v="0"/>
    <n v="897"/>
    <b v="1"/>
    <s v="games/tabletop games"/>
    <n v="4.5237333333333334"/>
    <n v="75.647714604236342"/>
    <s v="games"/>
    <s v="tabletop games"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  <s v="USD"/>
    <n v="1459012290"/>
    <n v="1456423890"/>
    <b v="0"/>
    <n v="878"/>
    <b v="1"/>
    <s v="games/tabletop games"/>
    <n v="5.3737000000000004"/>
    <n v="61.203872437357631"/>
    <s v="games"/>
    <s v="tabletop games"/>
  </r>
  <r>
    <n v="2195"/>
    <s v="Purgatoria: City of Angels"/>
    <s v="A gritty, noir tabletop RPG with a fast-paced combo-based battle system."/>
    <n v="4600"/>
    <n v="5535"/>
    <s v="successful"/>
    <s v="US"/>
    <s v="USD"/>
    <n v="1439317900"/>
    <n v="1436725900"/>
    <b v="0"/>
    <n v="115"/>
    <b v="1"/>
    <s v="games/tabletop games"/>
    <n v="1.2032608695652174"/>
    <n v="48.130434782608695"/>
    <s v="games"/>
    <s v="tabletop games"/>
  </r>
  <r>
    <n v="2196"/>
    <s v="LACORSA Grand Prix Game (relaunch)"/>
    <s v="Race your friends in style with this classic Grand Prix game."/>
    <n v="14000"/>
    <n v="15937"/>
    <s v="successful"/>
    <s v="US"/>
    <s v="USD"/>
    <n v="1480662000"/>
    <n v="1478000502"/>
    <b v="0"/>
    <n v="234"/>
    <b v="1"/>
    <s v="games/tabletop games"/>
    <n v="1.1383571428571428"/>
    <n v="68.106837606837601"/>
    <s v="games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  <s v="USD"/>
    <n v="1425132059"/>
    <n v="1422540059"/>
    <b v="0"/>
    <n v="4330"/>
    <b v="1"/>
    <s v="games/tabletop games"/>
    <n v="9.5103109999999997"/>
    <n v="65.891300230946882"/>
    <s v="games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  <s v="USD"/>
    <n v="1447507200"/>
    <n v="1444911600"/>
    <b v="0"/>
    <n v="651"/>
    <b v="1"/>
    <s v="games/tabletop games"/>
    <n v="1.3289249999999999"/>
    <n v="81.654377880184327"/>
    <s v="games"/>
    <s v="tabletop games"/>
  </r>
  <r>
    <n v="2199"/>
    <s v="Decadolo. Flip it!"/>
    <s v="A new strategic board game designed to flip out your opponent."/>
    <n v="9000"/>
    <n v="13228"/>
    <s v="successful"/>
    <s v="IE"/>
    <s v="EUR"/>
    <n v="1444903198"/>
    <n v="1442311198"/>
    <b v="1"/>
    <n v="251"/>
    <b v="1"/>
    <s v="games/tabletop games"/>
    <n v="1.4697777777777778"/>
    <n v="52.701195219123505"/>
    <s v="games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  <s v="GBP"/>
    <n v="1436151600"/>
    <n v="1433775668"/>
    <b v="0"/>
    <n v="263"/>
    <b v="1"/>
    <s v="games/tabletop games"/>
    <n v="5.4215"/>
    <n v="41.228136882129277"/>
    <s v="games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  <s v="GBP"/>
    <n v="1358367565"/>
    <n v="1357157965"/>
    <b v="0"/>
    <n v="28"/>
    <b v="1"/>
    <s v="music/electronic music"/>
    <n v="3.8271818181818182"/>
    <n v="15.035357142857142"/>
    <s v="music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  <s v="USD"/>
    <n v="1351801368"/>
    <n v="1349209368"/>
    <b v="0"/>
    <n v="721"/>
    <b v="1"/>
    <s v="music/electronic music"/>
    <n v="7.0418124999999998"/>
    <n v="39.066920943134534"/>
    <s v="music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  <s v="CAD"/>
    <n v="1443127082"/>
    <n v="1440535082"/>
    <b v="0"/>
    <n v="50"/>
    <b v="1"/>
    <s v="music/electronic music"/>
    <n v="1.0954999999999999"/>
    <n v="43.82"/>
    <s v="music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  <s v="USD"/>
    <n v="1362814119"/>
    <n v="1360222119"/>
    <b v="0"/>
    <n v="73"/>
    <b v="1"/>
    <s v="music/electronic music"/>
    <n v="1.3286666666666667"/>
    <n v="27.301369863013697"/>
    <s v="music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  <s v="USD"/>
    <n v="1338579789"/>
    <n v="1335987789"/>
    <b v="0"/>
    <n v="27"/>
    <b v="1"/>
    <s v="music/electronic music"/>
    <n v="1.52"/>
    <n v="42.222222222222221"/>
    <s v="music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  <s v="USD"/>
    <n v="1334556624"/>
    <n v="1333001424"/>
    <b v="0"/>
    <n v="34"/>
    <b v="1"/>
    <s v="music/electronic music"/>
    <n v="1.0272727272727273"/>
    <n v="33.235294117647058"/>
    <s v="music"/>
    <s v="electronic music"/>
  </r>
  <r>
    <n v="2207"/>
    <s v="Piece of Happy"/>
    <s v="Each piece has a story behind it. Not of some life drama but of an experience you live whilst listening; Happiness evoking"/>
    <n v="2000"/>
    <n v="2000"/>
    <s v="successful"/>
    <s v="US"/>
    <s v="USD"/>
    <n v="1384580373"/>
    <n v="1381984773"/>
    <b v="0"/>
    <n v="7"/>
    <b v="1"/>
    <s v="music/electronic music"/>
    <n v="1"/>
    <n v="285.71428571428572"/>
    <s v="music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  <s v="USD"/>
    <n v="1333771200"/>
    <n v="1328649026"/>
    <b v="0"/>
    <n v="24"/>
    <b v="1"/>
    <s v="music/electronic music"/>
    <n v="1.016"/>
    <n v="42.333333333333336"/>
    <s v="music"/>
    <s v="electronic music"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  <s v="GBP"/>
    <n v="1397516400"/>
    <n v="1396524644"/>
    <b v="0"/>
    <n v="15"/>
    <b v="1"/>
    <s v="music/electronic music"/>
    <n v="1.508"/>
    <n v="50.266666666666666"/>
    <s v="music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  <s v="USD"/>
    <n v="1334424960"/>
    <n v="1329442510"/>
    <b v="0"/>
    <n v="72"/>
    <b v="1"/>
    <s v="music/electronic music"/>
    <n v="1.11425"/>
    <n v="61.902777777777779"/>
    <s v="music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  <s v="USD"/>
    <n v="1397113140"/>
    <n v="1395168625"/>
    <b v="0"/>
    <n v="120"/>
    <b v="1"/>
    <s v="music/electronic music"/>
    <n v="1.956"/>
    <n v="40.75"/>
    <s v="music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  <s v="USD"/>
    <n v="1383526800"/>
    <n v="1380650177"/>
    <b v="0"/>
    <n v="123"/>
    <b v="1"/>
    <s v="music/electronic music"/>
    <n v="1.1438333333333333"/>
    <n v="55.796747967479675"/>
    <s v="music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  <s v="USD"/>
    <n v="1431719379"/>
    <n v="1429127379"/>
    <b v="0"/>
    <n v="1"/>
    <b v="1"/>
    <s v="music/electronic music"/>
    <n v="2"/>
    <n v="10"/>
    <s v="music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  <s v="USD"/>
    <n v="1391713248"/>
    <n v="1389121248"/>
    <b v="0"/>
    <n v="24"/>
    <b v="1"/>
    <s v="music/electronic music"/>
    <n v="2.9250166666666666"/>
    <n v="73.125416666666666"/>
    <s v="music"/>
    <s v="electronic music"/>
  </r>
  <r>
    <n v="2215"/>
    <s v="&quot;Something to See, Not to Say&quot; - Anemometer's First EP Album"/>
    <s v="Ambient Electro Grind-fest!"/>
    <n v="550"/>
    <n v="860"/>
    <s v="successful"/>
    <s v="US"/>
    <s v="USD"/>
    <n v="1331621940"/>
    <n v="1329671572"/>
    <b v="0"/>
    <n v="33"/>
    <b v="1"/>
    <s v="music/electronic music"/>
    <n v="1.5636363636363637"/>
    <n v="26.060606060606062"/>
    <s v="music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  <s v="USD"/>
    <n v="1437674545"/>
    <n v="1436464945"/>
    <b v="0"/>
    <n v="14"/>
    <b v="1"/>
    <s v="music/electronic music"/>
    <n v="1.0566666666666666"/>
    <n v="22.642857142857142"/>
    <s v="music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  <s v="USD"/>
    <n v="1446451200"/>
    <n v="1445539113"/>
    <b v="0"/>
    <n v="9"/>
    <b v="1"/>
    <s v="music/electronic music"/>
    <n v="1.0119047619047619"/>
    <n v="47.222222222222221"/>
    <s v="music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  <s v="USD"/>
    <n v="1346198400"/>
    <n v="1344281383"/>
    <b v="0"/>
    <n v="76"/>
    <b v="1"/>
    <s v="music/electronic music"/>
    <n v="1.2283299999999999"/>
    <n v="32.324473684210524"/>
    <s v="music"/>
    <s v="electronic music"/>
  </r>
  <r>
    <n v="2219"/>
    <s v="Moments by eBurner"/>
    <s v="An album that illustrates events in our lives, whether trivial or significant, through the tones of electronic music."/>
    <n v="1000"/>
    <n v="1015"/>
    <s v="successful"/>
    <s v="US"/>
    <s v="USD"/>
    <n v="1440004512"/>
    <n v="1437412512"/>
    <b v="0"/>
    <n v="19"/>
    <b v="1"/>
    <s v="music/electronic music"/>
    <n v="1.0149999999999999"/>
    <n v="53.421052631578945"/>
    <s v="music"/>
    <s v="electronic music"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  <s v="USD"/>
    <n v="1374888436"/>
    <n v="1372296436"/>
    <b v="0"/>
    <n v="69"/>
    <b v="1"/>
    <s v="music/electronic music"/>
    <n v="1.0114285714285713"/>
    <n v="51.304347826086953"/>
    <s v="music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  <s v="USD"/>
    <n v="1461369600"/>
    <n v="1458748809"/>
    <b v="0"/>
    <n v="218"/>
    <b v="1"/>
    <s v="games/tabletop games"/>
    <n v="1.0811999999999999"/>
    <n v="37.197247706422019"/>
    <s v="games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  <s v="USD"/>
    <n v="1327776847"/>
    <n v="1325184847"/>
    <b v="0"/>
    <n v="30"/>
    <b v="1"/>
    <s v="games/tabletop games"/>
    <n v="1.6259999999999999"/>
    <n v="27.1"/>
    <s v="games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  <s v="CAD"/>
    <n v="1435418568"/>
    <n v="1432826568"/>
    <b v="0"/>
    <n v="100"/>
    <b v="1"/>
    <s v="games/tabletop games"/>
    <n v="1.0580000000000001"/>
    <n v="206.31"/>
    <s v="games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  <s v="USD"/>
    <n v="1477767600"/>
    <n v="1475337675"/>
    <b v="0"/>
    <n v="296"/>
    <b v="1"/>
    <s v="games/tabletop games"/>
    <n v="2.4315000000000002"/>
    <n v="82.145270270270274"/>
    <s v="games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  <s v="GBP"/>
    <n v="1411326015"/>
    <n v="1408734015"/>
    <b v="0"/>
    <n v="1204"/>
    <b v="1"/>
    <s v="games/tabletop games"/>
    <n v="9.4483338095238096"/>
    <n v="164.79651993355483"/>
    <s v="games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  <s v="USD"/>
    <n v="1455253140"/>
    <n v="1452625822"/>
    <b v="0"/>
    <n v="321"/>
    <b v="1"/>
    <s v="games/tabletop games"/>
    <n v="1.0846283333333333"/>
    <n v="60.820280373831778"/>
    <s v="games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  <s v="GBP"/>
    <n v="1384374155"/>
    <n v="1381778555"/>
    <b v="0"/>
    <n v="301"/>
    <b v="1"/>
    <s v="games/tabletop games"/>
    <n v="1.5737692307692308"/>
    <n v="67.970099667774093"/>
    <s v="games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  <s v="EUR"/>
    <n v="1439707236"/>
    <n v="1437115236"/>
    <b v="0"/>
    <n v="144"/>
    <b v="1"/>
    <s v="games/tabletop games"/>
    <n v="11.744899999999999"/>
    <n v="81.561805555555551"/>
    <s v="games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  <s v="USD"/>
    <n v="1378180800"/>
    <n v="1375113391"/>
    <b v="0"/>
    <n v="539"/>
    <b v="1"/>
    <s v="games/tabletop games"/>
    <n v="1.7104755366949576"/>
    <n v="25.42547309833024"/>
    <s v="games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  <s v="USD"/>
    <n v="1398460127"/>
    <n v="1395868127"/>
    <b v="0"/>
    <n v="498"/>
    <b v="1"/>
    <s v="games/tabletop games"/>
    <n v="1.2595294117647058"/>
    <n v="21.497991967871485"/>
    <s v="games"/>
    <s v="tabletop games"/>
  </r>
  <r>
    <n v="2231"/>
    <s v="Kingdom"/>
    <s v="A game about communities by Ben Robbins, creator of Microscope. Do you change the Kingdom or does the Kingdom change you?"/>
    <n v="2500"/>
    <n v="30303.24"/>
    <s v="successful"/>
    <s v="US"/>
    <s v="USD"/>
    <n v="1372136400"/>
    <n v="1369864301"/>
    <b v="0"/>
    <n v="1113"/>
    <b v="1"/>
    <s v="games/tabletop games"/>
    <n v="12.121296000000001"/>
    <n v="27.226630727762803"/>
    <s v="games"/>
    <s v="tabletop games"/>
  </r>
  <r>
    <n v="2232"/>
    <s v="Backstory Cards"/>
    <s v="Backstory Cards help you and your friends create vibrant backstories for roleplaying games, no matter the system or genre."/>
    <n v="5000"/>
    <n v="24790"/>
    <s v="successful"/>
    <s v="US"/>
    <s v="USD"/>
    <n v="1405738800"/>
    <n v="1402945408"/>
    <b v="0"/>
    <n v="988"/>
    <b v="1"/>
    <s v="games/tabletop games"/>
    <n v="4.9580000000000002"/>
    <n v="25.091093117408906"/>
    <s v="games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  <s v="GBP"/>
    <n v="1450051200"/>
    <n v="1448269539"/>
    <b v="0"/>
    <n v="391"/>
    <b v="1"/>
    <s v="games/tabletop games"/>
    <n v="3.3203999999999998"/>
    <n v="21.230179028132991"/>
    <s v="games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  <s v="USD"/>
    <n v="1483645647"/>
    <n v="1481053647"/>
    <b v="0"/>
    <n v="28"/>
    <b v="1"/>
    <s v="games/tabletop games"/>
    <n v="11.65"/>
    <n v="41.607142857142854"/>
    <s v="games"/>
    <s v="tabletop games"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  <s v="CAD"/>
    <n v="1427585511"/>
    <n v="1424997111"/>
    <b v="0"/>
    <n v="147"/>
    <b v="1"/>
    <s v="games/tabletop games"/>
    <n v="1.5331538461538461"/>
    <n v="135.58503401360545"/>
    <s v="games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  <s v="USD"/>
    <n v="1454338123"/>
    <n v="1451746123"/>
    <b v="0"/>
    <n v="680"/>
    <b v="1"/>
    <s v="games/tabletop games"/>
    <n v="5.3710714285714287"/>
    <n v="22.116176470588236"/>
    <s v="games"/>
    <s v="tabletop games"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  <s v="USD"/>
    <n v="1415779140"/>
    <n v="1412294683"/>
    <b v="0"/>
    <n v="983"/>
    <b v="1"/>
    <s v="games/tabletop games"/>
    <n v="3.5292777777777777"/>
    <n v="64.625635808748726"/>
    <s v="games"/>
    <s v="tabletop games"/>
  </r>
  <r>
    <n v="2238"/>
    <s v="28mm Fantasy Miniature range Feral Orcs!"/>
    <s v="28mm Fantasy Miniature Range in leadfree white metal: Orcs, wolves and more."/>
    <n v="4000"/>
    <n v="5496"/>
    <s v="successful"/>
    <s v="DE"/>
    <s v="EUR"/>
    <n v="1489157716"/>
    <n v="1486565716"/>
    <b v="0"/>
    <n v="79"/>
    <b v="1"/>
    <s v="games/tabletop games"/>
    <n v="1.3740000000000001"/>
    <n v="69.569620253164558"/>
    <s v="games"/>
    <s v="tabletop games"/>
  </r>
  <r>
    <n v="2239"/>
    <s v="Pro Tabletop Gaming Audio Collection"/>
    <s v="Next stretch goal unlocks at $33,000 and/or 500 backers unlocks 2 bonus stretch goals."/>
    <n v="25000"/>
    <n v="32006.67"/>
    <s v="successful"/>
    <s v="US"/>
    <s v="USD"/>
    <n v="1385870520"/>
    <n v="1382742014"/>
    <b v="0"/>
    <n v="426"/>
    <b v="1"/>
    <s v="games/tabletop games"/>
    <n v="1.2802667999999999"/>
    <n v="75.133028169014082"/>
    <s v="games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  <s v="USD"/>
    <n v="1461354544"/>
    <n v="1458762544"/>
    <b v="0"/>
    <n v="96"/>
    <b v="1"/>
    <s v="games/tabletop games"/>
    <n v="2.7067999999999999"/>
    <n v="140.97916666666666"/>
    <s v="games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  <s v="GBP"/>
    <n v="1488484300"/>
    <n v="1485892300"/>
    <b v="0"/>
    <n v="163"/>
    <b v="1"/>
    <s v="games/tabletop games"/>
    <n v="8.0640000000000001"/>
    <n v="49.472392638036808"/>
    <s v="games"/>
    <s v="tabletop games"/>
  </r>
  <r>
    <n v="2242"/>
    <s v="The Princess Bride Playing Cards from USPCC"/>
    <s v="Inconceivable! An amazing new illustrative deck based on The Princess Bride movie."/>
    <n v="10000"/>
    <n v="136009.76"/>
    <s v="successful"/>
    <s v="US"/>
    <s v="USD"/>
    <n v="1385521320"/>
    <n v="1382449733"/>
    <b v="0"/>
    <n v="2525"/>
    <b v="1"/>
    <s v="games/tabletop games"/>
    <n v="13.600976000000001"/>
    <n v="53.865251485148519"/>
    <s v="games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  <s v="USD"/>
    <n v="1489374000"/>
    <n v="1488823290"/>
    <b v="0"/>
    <n v="2035"/>
    <b v="1"/>
    <s v="games/tabletop games"/>
    <n v="9302.5"/>
    <n v="4.5712530712530715"/>
    <s v="games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  <s v="USD"/>
    <n v="1476649800"/>
    <n v="1475609946"/>
    <b v="0"/>
    <n v="290"/>
    <b v="1"/>
    <s v="games/tabletop games"/>
    <n v="3.7702"/>
    <n v="65.00344827586207"/>
    <s v="games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  <s v="USD"/>
    <n v="1393005600"/>
    <n v="1390323617"/>
    <b v="0"/>
    <n v="1980"/>
    <b v="1"/>
    <s v="games/tabletop games"/>
    <n v="26.47025"/>
    <n v="53.475252525252522"/>
    <s v="games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  <s v="GBP"/>
    <n v="1441393210"/>
    <n v="1438801210"/>
    <b v="0"/>
    <n v="57"/>
    <b v="1"/>
    <s v="games/tabletop games"/>
    <n v="1.0012000000000001"/>
    <n v="43.912280701754383"/>
    <s v="games"/>
    <s v="tabletop games"/>
  </r>
  <r>
    <n v="2247"/>
    <s v="Foragers"/>
    <s v="Take on the role of an ancient forager in this fun strategy game from the designer of Biblios."/>
    <n v="18500"/>
    <n v="19324"/>
    <s v="successful"/>
    <s v="US"/>
    <s v="USD"/>
    <n v="1438185565"/>
    <n v="1436975965"/>
    <b v="0"/>
    <n v="380"/>
    <b v="1"/>
    <s v="games/tabletop games"/>
    <n v="1.0445405405405406"/>
    <n v="50.852631578947367"/>
    <s v="games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  <s v="GBP"/>
    <n v="1481749278"/>
    <n v="1479157278"/>
    <b v="0"/>
    <n v="128"/>
    <b v="1"/>
    <s v="games/tabletop games"/>
    <n v="1.0721428571428571"/>
    <n v="58.6328125"/>
    <s v="games"/>
    <s v="tabletop games"/>
  </r>
  <r>
    <n v="2249"/>
    <s v="Centurion: Legionaries of Rome"/>
    <s v="March with the legions against the enemies of Rome in this role-playing game of military adventures."/>
    <n v="3500"/>
    <n v="5907"/>
    <s v="successful"/>
    <s v="US"/>
    <s v="USD"/>
    <n v="1364917965"/>
    <n v="1362329565"/>
    <b v="0"/>
    <n v="180"/>
    <b v="1"/>
    <s v="games/tabletop games"/>
    <n v="1.6877142857142857"/>
    <n v="32.81666666666667"/>
    <s v="games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  <s v="USD"/>
    <n v="1480727273"/>
    <n v="1478131673"/>
    <b v="0"/>
    <n v="571"/>
    <b v="1"/>
    <s v="games/tabletop games"/>
    <n v="9.7511200000000002"/>
    <n v="426.93169877408059"/>
    <s v="games"/>
    <s v="tabletop games"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  <s v="USD"/>
    <n v="1408177077"/>
    <n v="1406362677"/>
    <b v="0"/>
    <n v="480"/>
    <b v="1"/>
    <s v="games/tabletop games"/>
    <n v="1.3444929411764706"/>
    <n v="23.808729166666669"/>
    <s v="games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  <s v="EUR"/>
    <n v="1470469938"/>
    <n v="1469173938"/>
    <b v="0"/>
    <n v="249"/>
    <b v="1"/>
    <s v="games/tabletop games"/>
    <n v="2.722777777777778"/>
    <n v="98.413654618473899"/>
    <s v="games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  <s v="USD"/>
    <n v="1447862947"/>
    <n v="1445267347"/>
    <b v="0"/>
    <n v="84"/>
    <b v="1"/>
    <s v="games/tabletop games"/>
    <n v="1.1268750000000001"/>
    <n v="107.32142857142857"/>
    <s v="games"/>
    <s v="tabletop games"/>
  </r>
  <r>
    <n v="2254"/>
    <s v="Green Couch Games Limited: FrogFlip!"/>
    <s v="A dexterity microgame by father/daughter team, Jason and Claire Kotarski. Make 100 project."/>
    <n v="500"/>
    <n v="2299"/>
    <s v="successful"/>
    <s v="US"/>
    <s v="USD"/>
    <n v="1485271968"/>
    <n v="1484667168"/>
    <b v="0"/>
    <n v="197"/>
    <b v="1"/>
    <s v="games/tabletop games"/>
    <n v="4.5979999999999999"/>
    <n v="11.67005076142132"/>
    <s v="games"/>
    <s v="tabletop games"/>
  </r>
  <r>
    <n v="2255"/>
    <s v="Jumbo Jets - Jet Set Expansion Set #2"/>
    <s v="This is the second set of 5 expansions for our route-building game, Jet Set!"/>
    <n v="3950"/>
    <n v="11323"/>
    <s v="successful"/>
    <s v="US"/>
    <s v="USD"/>
    <n v="1462661451"/>
    <n v="1460069451"/>
    <b v="0"/>
    <n v="271"/>
    <b v="1"/>
    <s v="games/tabletop games"/>
    <n v="2.8665822784810127"/>
    <n v="41.782287822878232"/>
    <s v="games"/>
    <s v="tabletop games"/>
  </r>
  <r>
    <n v="2256"/>
    <s v="Bitcoin Empire"/>
    <s v="Build your crypto-currency empire and sabotage your opponents. A deck building, card game. 2-4 players. 15 minutes."/>
    <n v="480"/>
    <n v="1069"/>
    <s v="successful"/>
    <s v="GB"/>
    <s v="GBP"/>
    <n v="1479811846"/>
    <n v="1478602246"/>
    <b v="0"/>
    <n v="50"/>
    <b v="1"/>
    <s v="games/tabletop games"/>
    <n v="2.2270833333333333"/>
    <n v="21.38"/>
    <s v="games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  <s v="GBP"/>
    <n v="1466377200"/>
    <n v="1463351329"/>
    <b v="0"/>
    <n v="169"/>
    <b v="1"/>
    <s v="games/tabletop games"/>
    <n v="6.3613999999999997"/>
    <n v="94.103550295857985"/>
    <s v="games"/>
    <s v="tabletop games"/>
  </r>
  <r>
    <n v="2258"/>
    <s v="A Sundered World"/>
    <s v="A Dungeon World campaign setting that takes place after the end of the worlds."/>
    <n v="2200"/>
    <n v="3223"/>
    <s v="successful"/>
    <s v="US"/>
    <s v="USD"/>
    <n v="1434045687"/>
    <n v="1431453687"/>
    <b v="0"/>
    <n v="205"/>
    <b v="1"/>
    <s v="games/tabletop games"/>
    <n v="1.4650000000000001"/>
    <n v="15.721951219512196"/>
    <s v="games"/>
    <s v="tabletop games"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  <s v="GBP"/>
    <n v="1481224736"/>
    <n v="1480360736"/>
    <b v="0"/>
    <n v="206"/>
    <b v="1"/>
    <s v="games/tabletop games"/>
    <n v="18.670999999999999"/>
    <n v="90.635922330097088"/>
    <s v="games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  <s v="USD"/>
    <n v="1395876250"/>
    <n v="1393287850"/>
    <b v="0"/>
    <n v="84"/>
    <b v="1"/>
    <s v="games/tabletop games"/>
    <n v="3.2692000000000001"/>
    <n v="97.297619047619051"/>
    <s v="games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  <s v="AUD"/>
    <n v="1487093020"/>
    <n v="1485278620"/>
    <b v="0"/>
    <n v="210"/>
    <b v="1"/>
    <s v="games/tabletop games"/>
    <n v="7.7949999999999999"/>
    <n v="37.11904761904762"/>
    <s v="games"/>
    <s v="tabletop games"/>
  </r>
  <r>
    <n v="2262"/>
    <s v="Riders: A Game About Cheating Doomsday"/>
    <s v="An RPG about mortal servants of the Horsemen of the Apocalypse deciding to not end the world."/>
    <n v="3300"/>
    <n v="5087"/>
    <s v="successful"/>
    <s v="US"/>
    <s v="USD"/>
    <n v="1416268800"/>
    <n v="1413295358"/>
    <b v="0"/>
    <n v="181"/>
    <b v="1"/>
    <s v="games/tabletop games"/>
    <n v="1.5415151515151515"/>
    <n v="28.104972375690608"/>
    <s v="games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  <s v="SEK"/>
    <n v="1422734313"/>
    <n v="1420919913"/>
    <b v="0"/>
    <n v="60"/>
    <b v="1"/>
    <s v="games/tabletop games"/>
    <n v="1.1554666666666666"/>
    <n v="144.43333333333334"/>
    <s v="games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  <s v="USD"/>
    <n v="1463972400"/>
    <n v="1462543114"/>
    <b v="0"/>
    <n v="445"/>
    <b v="1"/>
    <s v="games/tabletop games"/>
    <n v="1.8003333333333333"/>
    <n v="24.274157303370785"/>
    <s v="games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  <s v="GBP"/>
    <n v="1479846507"/>
    <n v="1479241707"/>
    <b v="0"/>
    <n v="17"/>
    <b v="1"/>
    <s v="games/tabletop games"/>
    <n v="2.9849999999999999"/>
    <n v="35.117647058823529"/>
    <s v="games"/>
    <s v="tabletop games"/>
  </r>
  <r>
    <n v="2266"/>
    <s v="GOAT LORDS."/>
    <s v="Want to be LORD OF THE GOATS? Start building your herd using thievery, magic, bombs and mostly goats."/>
    <n v="1500"/>
    <n v="4804"/>
    <s v="successful"/>
    <s v="US"/>
    <s v="USD"/>
    <n v="1461722400"/>
    <n v="1460235592"/>
    <b v="0"/>
    <n v="194"/>
    <b v="1"/>
    <s v="games/tabletop games"/>
    <n v="3.2026666666666666"/>
    <n v="24.762886597938145"/>
    <s v="games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  <s v="USD"/>
    <n v="1419123600"/>
    <n v="1416945297"/>
    <b v="0"/>
    <n v="404"/>
    <b v="1"/>
    <s v="games/tabletop games"/>
    <n v="3.80525"/>
    <n v="188.37871287128712"/>
    <s v="games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  <s v="USD"/>
    <n v="1489283915"/>
    <n v="1486691915"/>
    <b v="0"/>
    <n v="194"/>
    <b v="1"/>
    <s v="games/tabletop games"/>
    <n v="1.026"/>
    <n v="148.08247422680412"/>
    <s v="games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  <s v="USD"/>
    <n v="1488862800"/>
    <n v="1486745663"/>
    <b v="0"/>
    <n v="902"/>
    <b v="1"/>
    <s v="games/tabletop games"/>
    <n v="18.016400000000001"/>
    <n v="49.934589800443462"/>
    <s v="games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  <s v="USD"/>
    <n v="1484085540"/>
    <n v="1482353513"/>
    <b v="0"/>
    <n v="1670"/>
    <b v="1"/>
    <s v="games/tabletop games"/>
    <n v="7.2024800000000004"/>
    <n v="107.82155688622754"/>
    <s v="games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  <s v="USD"/>
    <n v="1481328004"/>
    <n v="1478736004"/>
    <b v="0"/>
    <n v="1328"/>
    <b v="1"/>
    <s v="games/tabletop games"/>
    <n v="2.8309000000000002"/>
    <n v="42.63403614457831"/>
    <s v="games"/>
    <s v="tabletop games"/>
  </r>
  <r>
    <n v="2272"/>
    <s v="Pick the Lock"/>
    <s v="Pick the Lock is a game of chance and strategy. Attempt to obtain priceless treasures and outwit the other players."/>
    <n v="1000"/>
    <n v="13566"/>
    <s v="successful"/>
    <s v="US"/>
    <s v="USD"/>
    <n v="1449506836"/>
    <n v="1446914836"/>
    <b v="0"/>
    <n v="944"/>
    <b v="1"/>
    <s v="games/tabletop games"/>
    <n v="13.566000000000001"/>
    <n v="14.370762711864407"/>
    <s v="games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  <s v="CAD"/>
    <n v="1489320642"/>
    <n v="1487164242"/>
    <b v="0"/>
    <n v="147"/>
    <b v="1"/>
    <s v="games/tabletop games"/>
    <n v="2.2035999999999998"/>
    <n v="37.476190476190474"/>
    <s v="games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  <s v="USD"/>
    <n v="1393156857"/>
    <n v="1390564857"/>
    <b v="0"/>
    <n v="99"/>
    <b v="1"/>
    <s v="games/tabletop games"/>
    <n v="1.196"/>
    <n v="30.202020202020201"/>
    <s v="games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  <s v="GBP"/>
    <n v="1419259679"/>
    <n v="1416667679"/>
    <b v="0"/>
    <n v="79"/>
    <b v="1"/>
    <s v="games/tabletop games"/>
    <n v="4.0776923076923079"/>
    <n v="33.550632911392405"/>
    <s v="games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  <s v="USD"/>
    <n v="1388936289"/>
    <n v="1386344289"/>
    <b v="0"/>
    <n v="75"/>
    <b v="1"/>
    <s v="games/tabletop games"/>
    <n v="1.0581826105905425"/>
    <n v="64.74666666666667"/>
    <s v="games"/>
    <s v="tabletop games"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  <s v="USD"/>
    <n v="1330359423"/>
    <n v="1327767423"/>
    <b v="0"/>
    <n v="207"/>
    <b v="1"/>
    <s v="games/tabletop games"/>
    <n v="1.4108235294117648"/>
    <n v="57.932367149758456"/>
    <s v="games"/>
    <s v="tabletop games"/>
  </r>
  <r>
    <n v="2278"/>
    <s v="Eternity Dice - Regular and D6 Charms Edition"/>
    <s v="Dice forged from stone one by one entirely by hand for demanding Gamers and Collectors."/>
    <n v="2000"/>
    <n v="5414"/>
    <s v="successful"/>
    <s v="IT"/>
    <s v="EUR"/>
    <n v="1451861940"/>
    <n v="1448902867"/>
    <b v="0"/>
    <n v="102"/>
    <b v="1"/>
    <s v="games/tabletop games"/>
    <n v="2.7069999999999999"/>
    <n v="53.078431372549019"/>
    <s v="games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  <s v="USD"/>
    <n v="1423022400"/>
    <n v="1421436099"/>
    <b v="0"/>
    <n v="32"/>
    <b v="1"/>
    <s v="games/tabletop games"/>
    <n v="1.538"/>
    <n v="48.0625"/>
    <s v="games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  <s v="USD"/>
    <n v="1442501991"/>
    <n v="1439909991"/>
    <b v="0"/>
    <n v="480"/>
    <b v="1"/>
    <s v="games/tabletop games"/>
    <n v="4.0357653061224488"/>
    <n v="82.396874999999994"/>
    <s v="games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  <s v="USD"/>
    <n v="1311576600"/>
    <n v="1306219897"/>
    <b v="0"/>
    <n v="11"/>
    <b v="1"/>
    <s v="music/rock"/>
    <n v="1.85"/>
    <n v="50.454545454545453"/>
    <s v="music"/>
    <s v="rock"/>
  </r>
  <r>
    <n v="2282"/>
    <s v="Sage King's Debut Album"/>
    <s v="Sage King is recording his debut album and wants YOU to be a part of the creation process"/>
    <n v="750"/>
    <n v="1390"/>
    <s v="successful"/>
    <s v="US"/>
    <s v="USD"/>
    <n v="1452744686"/>
    <n v="1447560686"/>
    <b v="0"/>
    <n v="12"/>
    <b v="1"/>
    <s v="music/rock"/>
    <n v="1.8533333333333333"/>
    <n v="115.83333333333333"/>
    <s v="music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  <s v="USD"/>
    <n v="1336528804"/>
    <n v="1331348404"/>
    <b v="0"/>
    <n v="48"/>
    <b v="1"/>
    <s v="music/rock"/>
    <n v="1.0085533333333332"/>
    <n v="63.03458333333333"/>
    <s v="music"/>
    <s v="rock"/>
  </r>
  <r>
    <n v="2284"/>
    <s v="Make a record, write a song, take the Vinyl Skyway. "/>
    <s v="The Vinyl Skyway reunite to make a third album. "/>
    <n v="6000"/>
    <n v="6373.27"/>
    <s v="successful"/>
    <s v="US"/>
    <s v="USD"/>
    <n v="1299902400"/>
    <n v="1297451245"/>
    <b v="0"/>
    <n v="59"/>
    <b v="1"/>
    <s v="music/rock"/>
    <n v="1.0622116666666668"/>
    <n v="108.02152542372882"/>
    <s v="music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  <s v="USD"/>
    <n v="1340944043"/>
    <n v="1338352043"/>
    <b v="0"/>
    <n v="79"/>
    <b v="1"/>
    <s v="music/rock"/>
    <n v="1.2136666666666667"/>
    <n v="46.088607594936711"/>
    <s v="music"/>
    <s v="rock"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  <s v="USD"/>
    <n v="1378439940"/>
    <n v="1376003254"/>
    <b v="0"/>
    <n v="14"/>
    <b v="1"/>
    <s v="music/rock"/>
    <n v="1.0006666666666666"/>
    <n v="107.21428571428571"/>
    <s v="music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  <s v="USD"/>
    <n v="1403539260"/>
    <n v="1401724860"/>
    <b v="0"/>
    <n v="106"/>
    <b v="1"/>
    <s v="music/rock"/>
    <n v="1.1997755555555556"/>
    <n v="50.9338679245283"/>
    <s v="music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  <s v="USD"/>
    <n v="1340733600"/>
    <n v="1339098689"/>
    <b v="0"/>
    <n v="25"/>
    <b v="1"/>
    <s v="music/rock"/>
    <n v="1.0009999999999999"/>
    <n v="40.04"/>
    <s v="music"/>
    <s v="rock"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  <s v="USD"/>
    <n v="1386372120"/>
    <n v="1382659060"/>
    <b v="0"/>
    <n v="25"/>
    <b v="1"/>
    <s v="music/rock"/>
    <n v="1.0740000000000001"/>
    <n v="64.44"/>
    <s v="music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  <s v="USD"/>
    <n v="1259686800"/>
    <n v="1252908330"/>
    <b v="0"/>
    <n v="29"/>
    <b v="1"/>
    <s v="music/rock"/>
    <n v="1.0406666666666666"/>
    <n v="53.827586206896555"/>
    <s v="music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  <s v="USD"/>
    <n v="1335153600"/>
    <n v="1332199618"/>
    <b v="0"/>
    <n v="43"/>
    <b v="1"/>
    <s v="music/rock"/>
    <n v="1.728"/>
    <n v="100.46511627906976"/>
    <s v="music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  <s v="USD"/>
    <n v="1334767476"/>
    <n v="1332175476"/>
    <b v="0"/>
    <n v="46"/>
    <b v="1"/>
    <s v="music/rock"/>
    <n v="1.072505"/>
    <n v="46.630652173913049"/>
    <s v="music"/>
    <s v="rock"/>
  </r>
  <r>
    <n v="2293"/>
    <s v="&quot;Hurt N' Wrong&quot; New Album Fundraiser!"/>
    <s v="Donate here to be a part of the upcoming album. Every little bit helps!"/>
    <n v="850"/>
    <n v="920"/>
    <s v="successful"/>
    <s v="US"/>
    <s v="USD"/>
    <n v="1348545540"/>
    <n v="1346345999"/>
    <b v="0"/>
    <n v="27"/>
    <b v="1"/>
    <s v="music/rock"/>
    <n v="1.0823529411764705"/>
    <n v="34.074074074074076"/>
    <s v="music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  <s v="USD"/>
    <n v="1358702480"/>
    <n v="1356110480"/>
    <b v="0"/>
    <n v="112"/>
    <b v="1"/>
    <s v="music/rock"/>
    <n v="1.4608079999999999"/>
    <n v="65.214642857142863"/>
    <s v="music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  <s v="USD"/>
    <n v="1359240856"/>
    <n v="1356648856"/>
    <b v="0"/>
    <n v="34"/>
    <b v="1"/>
    <s v="music/rock"/>
    <n v="1.2524999999999999"/>
    <n v="44.205882352941174"/>
    <s v="music"/>
    <s v="rock"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  <s v="USD"/>
    <n v="1330018426"/>
    <n v="1326994426"/>
    <b v="0"/>
    <n v="145"/>
    <b v="1"/>
    <s v="music/rock"/>
    <n v="1.4907142857142857"/>
    <n v="71.965517241379317"/>
    <s v="music"/>
    <s v="rock"/>
  </r>
  <r>
    <n v="2297"/>
    <s v="Company Company: Debut EP"/>
    <s v="New Jersey Alternative Rock band COCO needs YOUR help self-releasing debut EP!"/>
    <n v="1000"/>
    <n v="1006"/>
    <s v="successful"/>
    <s v="US"/>
    <s v="USD"/>
    <n v="1331697540"/>
    <n v="1328749249"/>
    <b v="0"/>
    <n v="19"/>
    <b v="1"/>
    <s v="music/rock"/>
    <n v="1.006"/>
    <n v="52.94736842105263"/>
    <s v="music"/>
    <s v="rock"/>
  </r>
  <r>
    <n v="2298"/>
    <s v="Jonny Gray: First Full Length Album"/>
    <s v="My name is Jonny Gray, and my friends and I are working together to raise funds for my debut album"/>
    <n v="30000"/>
    <n v="31522"/>
    <s v="successful"/>
    <s v="US"/>
    <s v="USD"/>
    <n v="1395861033"/>
    <n v="1393272633"/>
    <b v="0"/>
    <n v="288"/>
    <b v="1"/>
    <s v="music/rock"/>
    <n v="1.0507333333333333"/>
    <n v="109.45138888888889"/>
    <s v="music"/>
    <s v="rock"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  <s v="USD"/>
    <n v="1296953209"/>
    <n v="1295657209"/>
    <b v="0"/>
    <n v="14"/>
    <b v="1"/>
    <s v="music/rock"/>
    <n v="3.5016666666666665"/>
    <n v="75.035714285714292"/>
    <s v="music"/>
    <s v="rock"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  <s v="USD"/>
    <n v="1340904416"/>
    <n v="1339694816"/>
    <b v="0"/>
    <n v="7"/>
    <b v="1"/>
    <s v="music/rock"/>
    <n v="1.0125"/>
    <n v="115.71428571428571"/>
    <s v="music"/>
    <s v="rock"/>
  </r>
  <r>
    <n v="2301"/>
    <s v="Time Crash"/>
    <s v="We are America's first trock band, and we're ready to bring you our first album!"/>
    <n v="5000"/>
    <n v="6680.22"/>
    <s v="successful"/>
    <s v="US"/>
    <s v="USD"/>
    <n v="1371785496"/>
    <n v="1369193496"/>
    <b v="1"/>
    <n v="211"/>
    <b v="1"/>
    <s v="music/indie rock"/>
    <n v="1.336044"/>
    <n v="31.659810426540286"/>
    <s v="music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  <s v="USD"/>
    <n v="1388473200"/>
    <n v="1385585434"/>
    <b v="1"/>
    <n v="85"/>
    <b v="1"/>
    <s v="music/indie rock"/>
    <n v="1.7065217391304348"/>
    <n v="46.176470588235297"/>
    <s v="music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  <s v="USD"/>
    <n v="1323747596"/>
    <n v="1320287996"/>
    <b v="1"/>
    <n v="103"/>
    <b v="1"/>
    <s v="music/indie rock"/>
    <n v="1.0935829457364341"/>
    <n v="68.481650485436887"/>
    <s v="music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  <s v="USD"/>
    <n v="1293857940"/>
    <n v="1290281691"/>
    <b v="1"/>
    <n v="113"/>
    <b v="1"/>
    <s v="music/indie rock"/>
    <n v="1.0070033333333335"/>
    <n v="53.469203539823013"/>
    <s v="music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  <s v="USD"/>
    <n v="1407520800"/>
    <n v="1405356072"/>
    <b v="1"/>
    <n v="167"/>
    <b v="1"/>
    <s v="music/indie rock"/>
    <n v="1.0122777777777778"/>
    <n v="109.10778443113773"/>
    <s v="music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  <s v="USD"/>
    <n v="1331352129"/>
    <n v="1328760129"/>
    <b v="1"/>
    <n v="73"/>
    <b v="1"/>
    <s v="music/indie rock"/>
    <n v="1.0675857142857144"/>
    <n v="51.185616438356163"/>
    <s v="music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  <s v="USD"/>
    <n v="1336245328"/>
    <n v="1333653333"/>
    <b v="1"/>
    <n v="75"/>
    <b v="1"/>
    <s v="music/indie rock"/>
    <n v="1.0665777537961894"/>
    <n v="27.936800000000002"/>
    <s v="music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  <s v="USD"/>
    <n v="1409274000"/>
    <n v="1406847996"/>
    <b v="1"/>
    <n v="614"/>
    <b v="1"/>
    <s v="music/indie rock"/>
    <n v="1.0130622"/>
    <n v="82.496921824104234"/>
    <s v="music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  <s v="USD"/>
    <n v="1362872537"/>
    <n v="1359848537"/>
    <b v="1"/>
    <n v="107"/>
    <b v="1"/>
    <s v="music/indie rock"/>
    <n v="1.0667450000000001"/>
    <n v="59.817476635514019"/>
    <s v="music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  <s v="USD"/>
    <n v="1363889015"/>
    <n v="1361300615"/>
    <b v="1"/>
    <n v="1224"/>
    <b v="1"/>
    <s v="music/indie rock"/>
    <n v="4.288397837837838"/>
    <n v="64.816470588235291"/>
    <s v="music"/>
    <s v="indie rock"/>
  </r>
  <r>
    <n v="2311"/>
    <s v="Mary Fagan's CD Project!"/>
    <s v="I'm heading back into the studio!  I'm planning to record a CD of original songs and one with some jazz standards."/>
    <n v="9000"/>
    <n v="9370"/>
    <s v="successful"/>
    <s v="US"/>
    <s v="USD"/>
    <n v="1399421189"/>
    <n v="1396829189"/>
    <b v="1"/>
    <n v="104"/>
    <b v="1"/>
    <s v="music/indie rock"/>
    <n v="1.0411111111111111"/>
    <n v="90.09615384615384"/>
    <s v="music"/>
    <s v="indie rock"/>
  </r>
  <r>
    <n v="2312"/>
    <s v="DINOWALRUS: 3RD RECORD ON VINYL"/>
    <s v="Help Brooklyn psychedelic synth rockers DINOWALRUS release their 3rd Record, COMPLEXION, on vinyl!"/>
    <n v="3000"/>
    <n v="3236"/>
    <s v="successful"/>
    <s v="US"/>
    <s v="USD"/>
    <n v="1397862000"/>
    <n v="1395155478"/>
    <b v="1"/>
    <n v="79"/>
    <b v="1"/>
    <s v="music/indie rock"/>
    <n v="1.0786666666666667"/>
    <n v="40.962025316455694"/>
    <s v="music"/>
    <s v="indie rock"/>
  </r>
  <r>
    <n v="2313"/>
    <s v="A SUNNY DAY IN GLASGOW"/>
    <s v="A Sunny Day in Glasgow are recording a new album and we need your help!"/>
    <n v="5000"/>
    <n v="8792.02"/>
    <s v="successful"/>
    <s v="US"/>
    <s v="USD"/>
    <n v="1336086026"/>
    <n v="1333494026"/>
    <b v="1"/>
    <n v="157"/>
    <b v="1"/>
    <s v="music/indie rock"/>
    <n v="1.7584040000000001"/>
    <n v="56.000127388535034"/>
    <s v="music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  <s v="USD"/>
    <n v="1339074857"/>
    <n v="1336482857"/>
    <b v="1"/>
    <n v="50"/>
    <b v="1"/>
    <s v="music/indie rock"/>
    <n v="1.5697000000000001"/>
    <n v="37.672800000000002"/>
    <s v="music"/>
    <s v="indie rock"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  <s v="USD"/>
    <n v="1336238743"/>
    <n v="1333646743"/>
    <b v="1"/>
    <n v="64"/>
    <b v="1"/>
    <s v="music/indie rock"/>
    <n v="1.026"/>
    <n v="40.078125"/>
    <s v="music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  <s v="USD"/>
    <n v="1260383040"/>
    <n v="1253726650"/>
    <b v="1"/>
    <n v="200"/>
    <b v="1"/>
    <s v="music/indie rock"/>
    <n v="1.0404266666666666"/>
    <n v="78.031999999999996"/>
    <s v="music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  <s v="USD"/>
    <n v="1266210000"/>
    <n v="1263474049"/>
    <b v="1"/>
    <n v="22"/>
    <b v="1"/>
    <s v="music/indie rock"/>
    <n v="1.04"/>
    <n v="18.90909090909091"/>
    <s v="music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  <s v="USD"/>
    <n v="1253937540"/>
    <n v="1251214014"/>
    <b v="1"/>
    <n v="163"/>
    <b v="1"/>
    <s v="music/indie rock"/>
    <n v="1.2105999999999999"/>
    <n v="37.134969325153371"/>
    <s v="music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  <s v="USD"/>
    <n v="1387072685"/>
    <n v="1384480685"/>
    <b v="1"/>
    <n v="77"/>
    <b v="1"/>
    <s v="music/indie rock"/>
    <n v="1.077"/>
    <n v="41.961038961038959"/>
    <s v="music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  <s v="USD"/>
    <n v="1396463800"/>
    <n v="1393443400"/>
    <b v="1"/>
    <n v="89"/>
    <b v="1"/>
    <s v="music/indie rock"/>
    <n v="1.0866"/>
    <n v="61.044943820224717"/>
    <s v="music"/>
    <s v="indie rock"/>
  </r>
  <r>
    <n v="2321"/>
    <s v="WienerWÃ¼rze"/>
    <s v="Universal organic liquid seasoning brewed all natural from lupine, oat, salt and water for soups, salads, stews and more"/>
    <n v="10557"/>
    <n v="4130"/>
    <s v="live"/>
    <s v="AT"/>
    <s v="EUR"/>
    <n v="1491282901"/>
    <n v="1488694501"/>
    <b v="0"/>
    <n v="64"/>
    <b v="0"/>
    <s v="food/small batch"/>
    <n v="0.39120962394619685"/>
    <n v="64.53125"/>
    <s v="food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  <s v="USD"/>
    <n v="1491769769"/>
    <n v="1489181369"/>
    <b v="0"/>
    <n v="4"/>
    <b v="0"/>
    <s v="food/small batch"/>
    <n v="3.1481481481481478E-2"/>
    <n v="21.25"/>
    <s v="food"/>
    <s v="small batch"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  <s v="USD"/>
    <n v="1490033247"/>
    <n v="1489428447"/>
    <b v="0"/>
    <n v="4"/>
    <b v="0"/>
    <s v="food/small batch"/>
    <n v="0.48"/>
    <n v="30"/>
    <s v="food"/>
    <s v="small batch"/>
  </r>
  <r>
    <n v="2324"/>
    <s v="Pies not Lies"/>
    <s v="A city centre shop selling great locally made food with room to chat and learn about eachother."/>
    <n v="7500"/>
    <n v="1555"/>
    <s v="live"/>
    <s v="GB"/>
    <s v="GBP"/>
    <n v="1490559285"/>
    <n v="1487970885"/>
    <b v="0"/>
    <n v="61"/>
    <b v="0"/>
    <s v="food/small batch"/>
    <n v="0.20733333333333334"/>
    <n v="25.491803278688526"/>
    <s v="food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  <s v="USD"/>
    <n v="1490830331"/>
    <n v="1488241931"/>
    <b v="0"/>
    <n v="7"/>
    <b v="0"/>
    <s v="food/small batch"/>
    <n v="0.08"/>
    <n v="11.428571428571429"/>
    <s v="food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  <s v="USD"/>
    <n v="1493571600"/>
    <n v="1489106948"/>
    <b v="0"/>
    <n v="1"/>
    <b v="0"/>
    <s v="food/small batch"/>
    <n v="7.1999999999999998E-3"/>
    <n v="108"/>
    <s v="food"/>
    <s v="small batch"/>
  </r>
  <r>
    <n v="2327"/>
    <s v="Kraut Source - Fermentation Made Simple"/>
    <s v="Gourmet Fermentation in a Mason Jar. Create delicious, nutritious fermented foods at home."/>
    <n v="35000"/>
    <n v="184133.01"/>
    <s v="successful"/>
    <s v="US"/>
    <s v="USD"/>
    <n v="1409090440"/>
    <n v="1406066440"/>
    <b v="1"/>
    <n v="3355"/>
    <b v="1"/>
    <s v="food/small batch"/>
    <n v="5.2609431428571432"/>
    <n v="54.883162444113267"/>
    <s v="food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  <s v="USD"/>
    <n v="1434307537"/>
    <n v="1431715537"/>
    <b v="1"/>
    <n v="537"/>
    <b v="1"/>
    <s v="food/small batch"/>
    <n v="2.5445000000000002"/>
    <n v="47.383612662942269"/>
    <s v="food"/>
    <s v="small batch"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  <s v="USD"/>
    <n v="1405609146"/>
    <n v="1403017146"/>
    <b v="1"/>
    <n v="125"/>
    <b v="1"/>
    <s v="food/small batch"/>
    <n v="1.0591999999999999"/>
    <n v="211.84"/>
    <s v="food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  <s v="USD"/>
    <n v="1451001600"/>
    <n v="1448400943"/>
    <b v="1"/>
    <n v="163"/>
    <b v="1"/>
    <s v="food/small batch"/>
    <n v="1.0242285714285715"/>
    <n v="219.92638036809817"/>
    <s v="food"/>
    <s v="small batch"/>
  </r>
  <r>
    <n v="2331"/>
    <s v="Meadowlands Chocolate"/>
    <s v="Handcrafted, organic, single-origin, bean-to-bar, dark chocolate. Like fine wine, the secret is in the terroir."/>
    <n v="8000"/>
    <n v="11545.1"/>
    <s v="successful"/>
    <s v="US"/>
    <s v="USD"/>
    <n v="1408320490"/>
    <n v="1405728490"/>
    <b v="1"/>
    <n v="283"/>
    <b v="1"/>
    <s v="food/small batch"/>
    <n v="1.4431375"/>
    <n v="40.795406360424032"/>
    <s v="food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  <s v="USD"/>
    <n v="1423235071"/>
    <n v="1420643071"/>
    <b v="1"/>
    <n v="352"/>
    <b v="1"/>
    <s v="food/small batch"/>
    <n v="1.06308"/>
    <n v="75.502840909090907"/>
    <s v="food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  <s v="USD"/>
    <n v="1401385800"/>
    <n v="1399563390"/>
    <b v="1"/>
    <n v="94"/>
    <b v="1"/>
    <s v="food/small batch"/>
    <n v="2.1216666666666666"/>
    <n v="13.542553191489361"/>
    <s v="food"/>
    <s v="small batch"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  <s v="USD"/>
    <n v="1415208840"/>
    <n v="1412611498"/>
    <b v="1"/>
    <n v="67"/>
    <b v="1"/>
    <s v="food/small batch"/>
    <n v="1.0195000000000001"/>
    <n v="60.865671641791046"/>
    <s v="food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  <s v="USD"/>
    <n v="1402494243"/>
    <n v="1399902243"/>
    <b v="1"/>
    <n v="221"/>
    <b v="1"/>
    <s v="food/small batch"/>
    <n v="1.0227200000000001"/>
    <n v="115.69230769230769"/>
    <s v="food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  <s v="USD"/>
    <n v="1394316695"/>
    <n v="1390860695"/>
    <b v="1"/>
    <n v="2165"/>
    <b v="1"/>
    <s v="food/small batch"/>
    <n v="5.2073254999999996"/>
    <n v="48.104623556581984"/>
    <s v="food"/>
    <s v="small batch"/>
  </r>
  <r>
    <n v="2337"/>
    <s v="The Hudson Standard Bitters and Shrubs"/>
    <s v="We make small batch, locally sourced bitters and shrubs for cocktails and cooking."/>
    <n v="12000"/>
    <n v="13279"/>
    <s v="successful"/>
    <s v="US"/>
    <s v="USD"/>
    <n v="1403796143"/>
    <n v="1401204143"/>
    <b v="1"/>
    <n v="179"/>
    <b v="1"/>
    <s v="food/small batch"/>
    <n v="1.1065833333333333"/>
    <n v="74.184357541899445"/>
    <s v="food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  <s v="USD"/>
    <n v="1404077484"/>
    <n v="1401485484"/>
    <b v="1"/>
    <n v="123"/>
    <b v="1"/>
    <s v="food/small batch"/>
    <n v="1.0114333333333334"/>
    <n v="123.34552845528455"/>
    <s v="food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  <s v="USD"/>
    <n v="1482134340"/>
    <n v="1479496309"/>
    <b v="1"/>
    <n v="1104"/>
    <b v="1"/>
    <s v="food/small batch"/>
    <n v="2.9420799999999998"/>
    <n v="66.623188405797094"/>
    <s v="food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  <s v="USD"/>
    <n v="1477841138"/>
    <n v="1475249138"/>
    <b v="1"/>
    <n v="403"/>
    <b v="1"/>
    <s v="food/small batch"/>
    <n v="1.0577749999999999"/>
    <n v="104.99007444168734"/>
    <s v="food"/>
    <s v="small batch"/>
  </r>
  <r>
    <n v="2341"/>
    <s v="Cutting Edge Fitness Website (Canceled)"/>
    <s v="This website will serve as an interface to change lives and have a community routing for your success!"/>
    <n v="5000"/>
    <n v="0"/>
    <s v="canceled"/>
    <s v="US"/>
    <s v="USD"/>
    <n v="1436729504"/>
    <n v="1434137504"/>
    <b v="0"/>
    <n v="0"/>
    <b v="0"/>
    <s v="technology/web"/>
    <n v="0"/>
    <e v="#DIV/0!"/>
    <s v="technology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  <s v="USD"/>
    <n v="1412571600"/>
    <n v="1410799870"/>
    <b v="0"/>
    <n v="0"/>
    <b v="0"/>
    <s v="technology/web"/>
    <n v="0"/>
    <e v="#DIV/0!"/>
    <s v="technology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  <s v="USD"/>
    <n v="1452282420"/>
    <n v="1447962505"/>
    <b v="0"/>
    <n v="1"/>
    <b v="0"/>
    <s v="technology/web"/>
    <n v="0.03"/>
    <n v="300"/>
    <s v="technology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  <s v="CAD"/>
    <n v="1466789269"/>
    <n v="1464197269"/>
    <b v="0"/>
    <n v="1"/>
    <b v="0"/>
    <s v="technology/web"/>
    <n v="1E-3"/>
    <n v="1"/>
    <s v="technology"/>
    <s v="web"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  <s v="USD"/>
    <n v="1427845140"/>
    <n v="1424822556"/>
    <b v="0"/>
    <n v="0"/>
    <b v="0"/>
    <s v="technology/web"/>
    <n v="0"/>
    <e v="#DIV/0!"/>
    <s v="technology"/>
    <s v="web"/>
  </r>
  <r>
    <n v="2346"/>
    <s v="Ez 2c 3D Viewers (Canceled)"/>
    <s v="Watch and Make FREE 3D Videos &amp; Pics - No Viewer needed. To Help Learn we have Training and Instant 3D viewers."/>
    <n v="60000"/>
    <n v="39"/>
    <s v="canceled"/>
    <s v="US"/>
    <s v="USD"/>
    <n v="1476731431"/>
    <n v="1472843431"/>
    <b v="0"/>
    <n v="3"/>
    <b v="0"/>
    <s v="technology/web"/>
    <n v="6.4999999999999997E-4"/>
    <n v="13"/>
    <s v="technology"/>
    <s v="web"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  <s v="USD"/>
    <n v="1472135676"/>
    <n v="1469543676"/>
    <b v="0"/>
    <n v="1"/>
    <b v="0"/>
    <s v="technology/web"/>
    <n v="1.4999999999999999E-2"/>
    <n v="15"/>
    <s v="technology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  <s v="USD"/>
    <n v="1456006938"/>
    <n v="1450822938"/>
    <b v="0"/>
    <n v="5"/>
    <b v="0"/>
    <s v="technology/web"/>
    <n v="3.8571428571428572E-3"/>
    <n v="54"/>
    <s v="technology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  <s v="SEK"/>
    <n v="1439318228"/>
    <n v="1436812628"/>
    <b v="0"/>
    <n v="0"/>
    <b v="0"/>
    <s v="technology/web"/>
    <n v="0"/>
    <e v="#DIV/0!"/>
    <s v="technology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  <s v="EUR"/>
    <n v="1483474370"/>
    <n v="1480882370"/>
    <b v="0"/>
    <n v="0"/>
    <b v="0"/>
    <s v="technology/web"/>
    <n v="0"/>
    <e v="#DIV/0!"/>
    <s v="technology"/>
    <s v="web"/>
  </r>
  <r>
    <n v="2351"/>
    <s v="NZ Auction site.  No listing or success fees. Only $2 p/m"/>
    <s v="Donate $30 or more and receive a free selfie stick."/>
    <n v="18900"/>
    <n v="108"/>
    <s v="canceled"/>
    <s v="NZ"/>
    <s v="NZD"/>
    <n v="1430360739"/>
    <n v="1427768739"/>
    <b v="0"/>
    <n v="7"/>
    <b v="0"/>
    <s v="technology/web"/>
    <n v="5.7142857142857143E-3"/>
    <n v="15.428571428571429"/>
    <s v="technology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  <s v="USD"/>
    <n v="1433603552"/>
    <n v="1428419552"/>
    <b v="0"/>
    <n v="0"/>
    <b v="0"/>
    <s v="technology/web"/>
    <n v="0"/>
    <e v="#DIV/0!"/>
    <s v="technology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  <s v="USD"/>
    <n v="1429632822"/>
    <n v="1428596022"/>
    <b v="0"/>
    <n v="0"/>
    <b v="0"/>
    <s v="technology/web"/>
    <n v="0"/>
    <e v="#DIV/0!"/>
    <s v="technology"/>
    <s v="web"/>
  </r>
  <r>
    <n v="2354"/>
    <s v="Dissertation (Canceled)"/>
    <s v="Almost done with doctorate degree but need funding of $35,000 to complete research of project."/>
    <n v="35000"/>
    <n v="25"/>
    <s v="canceled"/>
    <s v="US"/>
    <s v="USD"/>
    <n v="1420910460"/>
    <n v="1415726460"/>
    <b v="0"/>
    <n v="1"/>
    <b v="0"/>
    <s v="technology/web"/>
    <n v="7.1428571428571429E-4"/>
    <n v="25"/>
    <s v="technology"/>
    <s v="web"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  <s v="AUD"/>
    <n v="1430604136"/>
    <n v="1428012136"/>
    <b v="0"/>
    <n v="2"/>
    <b v="0"/>
    <s v="technology/web"/>
    <n v="6.875E-3"/>
    <n v="27.5"/>
    <s v="technology"/>
    <s v="web"/>
  </r>
  <r>
    <n v="2356"/>
    <s v="HardstyleUnited.com (Canceled)"/>
    <s v="HardstyleUnited.com The Global Hardstyle community. Your Hardstyle community."/>
    <n v="10000"/>
    <n v="0"/>
    <s v="canceled"/>
    <s v="NL"/>
    <s v="EUR"/>
    <n v="1433530104"/>
    <n v="1430938104"/>
    <b v="0"/>
    <n v="0"/>
    <b v="0"/>
    <s v="technology/web"/>
    <n v="0"/>
    <e v="#DIV/0!"/>
    <s v="technology"/>
    <s v="web"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  <s v="GBP"/>
    <n v="1445093578"/>
    <n v="1442501578"/>
    <b v="0"/>
    <n v="0"/>
    <b v="0"/>
    <s v="technology/web"/>
    <n v="0"/>
    <e v="#DIV/0!"/>
    <s v="technology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  <s v="GBP"/>
    <n v="1422664740"/>
    <n v="1417818036"/>
    <b v="0"/>
    <n v="0"/>
    <b v="0"/>
    <s v="technology/web"/>
    <n v="0"/>
    <e v="#DIV/0!"/>
    <s v="technology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  <s v="USD"/>
    <n v="1438616124"/>
    <n v="1433432124"/>
    <b v="0"/>
    <n v="3"/>
    <b v="0"/>
    <s v="technology/web"/>
    <n v="0.14680000000000001"/>
    <n v="367"/>
    <s v="technology"/>
    <s v="web"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  <s v="CAD"/>
    <n v="1454864280"/>
    <n v="1452272280"/>
    <b v="0"/>
    <n v="1"/>
    <b v="0"/>
    <s v="technology/web"/>
    <n v="4.0000000000000002E-4"/>
    <n v="2"/>
    <s v="technology"/>
    <s v="web"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  <s v="CAD"/>
    <n v="1462053600"/>
    <n v="1459975008"/>
    <b v="0"/>
    <n v="0"/>
    <b v="0"/>
    <s v="technology/web"/>
    <n v="0"/>
    <e v="#DIV/0!"/>
    <s v="technology"/>
    <s v="web"/>
  </r>
  <r>
    <n v="2362"/>
    <s v="Help CRB obtain 501(c)(3) status! (Canceled)"/>
    <s v="The Columbus Ruby Brigade has brought monthly ruby goodness and camaraderie to all participants."/>
    <n v="420"/>
    <n v="120"/>
    <s v="canceled"/>
    <s v="US"/>
    <s v="USD"/>
    <n v="1418315470"/>
    <n v="1415723470"/>
    <b v="0"/>
    <n v="2"/>
    <b v="0"/>
    <s v="technology/web"/>
    <n v="0.2857142857142857"/>
    <n v="60"/>
    <s v="technology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  <s v="USD"/>
    <n v="1451348200"/>
    <n v="1447460200"/>
    <b v="0"/>
    <n v="0"/>
    <b v="0"/>
    <s v="technology/web"/>
    <n v="0"/>
    <e v="#DIV/0!"/>
    <s v="technology"/>
    <s v="web"/>
  </r>
  <r>
    <n v="2364"/>
    <s v="Minecraft Server and Website Help (Name: Forge Realms)"/>
    <s v="Making a Minecraft server and Website and I need your help to fund it. Thanks in Advance!"/>
    <n v="128"/>
    <n v="0"/>
    <s v="canceled"/>
    <s v="US"/>
    <s v="USD"/>
    <n v="1445898356"/>
    <n v="1441146356"/>
    <b v="0"/>
    <n v="0"/>
    <b v="0"/>
    <s v="technology/web"/>
    <n v="0"/>
    <e v="#DIV/0!"/>
    <s v="technology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  <s v="EUR"/>
    <n v="1453071600"/>
    <n v="1449596425"/>
    <b v="0"/>
    <n v="0"/>
    <b v="0"/>
    <s v="technology/web"/>
    <n v="0"/>
    <e v="#DIV/0!"/>
    <s v="technology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  <s v="GBP"/>
    <n v="1445431533"/>
    <n v="1442839533"/>
    <b v="0"/>
    <n v="27"/>
    <b v="0"/>
    <s v="technology/web"/>
    <n v="0.1052"/>
    <n v="97.407407407407405"/>
    <s v="technology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  <s v="USD"/>
    <n v="1461622616"/>
    <n v="1456442216"/>
    <b v="0"/>
    <n v="14"/>
    <b v="0"/>
    <s v="technology/web"/>
    <n v="1.34E-2"/>
    <n v="47.857142857142854"/>
    <s v="technology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  <s v="USD"/>
    <n v="1429028365"/>
    <n v="1425143965"/>
    <b v="0"/>
    <n v="2"/>
    <b v="0"/>
    <s v="technology/web"/>
    <n v="2.5000000000000001E-3"/>
    <n v="50"/>
    <s v="technology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  <s v="USD"/>
    <n v="1455132611"/>
    <n v="1452540611"/>
    <b v="0"/>
    <n v="0"/>
    <b v="0"/>
    <s v="technology/web"/>
    <n v="0"/>
    <e v="#DIV/0!"/>
    <s v="technology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  <s v="USD"/>
    <n v="1418877141"/>
    <n v="1416285141"/>
    <b v="0"/>
    <n v="4"/>
    <b v="0"/>
    <s v="technology/web"/>
    <n v="3.2799999999999999E-3"/>
    <n v="20.5"/>
    <s v="technology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  <s v="USD"/>
    <n v="1435257596"/>
    <n v="1432665596"/>
    <b v="0"/>
    <n v="0"/>
    <b v="0"/>
    <s v="technology/web"/>
    <n v="0"/>
    <e v="#DIV/0!"/>
    <s v="technology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  <s v="AUD"/>
    <n v="1429839571"/>
    <n v="1427247571"/>
    <b v="0"/>
    <n v="6"/>
    <b v="0"/>
    <s v="technology/web"/>
    <n v="3.272727272727273E-2"/>
    <n v="30"/>
    <s v="technology"/>
    <s v="web"/>
  </r>
  <r>
    <n v="2373"/>
    <s v="Cykelauktion.com (Canceled)"/>
    <s v="We want to create a safe marketplace for buying and selling bicycles."/>
    <n v="850000"/>
    <n v="50"/>
    <s v="canceled"/>
    <s v="SE"/>
    <s v="SEK"/>
    <n v="1440863624"/>
    <n v="1438271624"/>
    <b v="0"/>
    <n v="1"/>
    <b v="0"/>
    <s v="technology/web"/>
    <n v="5.8823529411764708E-5"/>
    <n v="50"/>
    <s v="technology"/>
    <s v="web"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  <s v="USD"/>
    <n v="1423772060"/>
    <n v="1421180060"/>
    <b v="0"/>
    <n v="1"/>
    <b v="0"/>
    <s v="technology/web"/>
    <n v="4.5454545454545455E-4"/>
    <n v="10"/>
    <s v="technology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  <s v="USD"/>
    <n v="1473451437"/>
    <n v="1470859437"/>
    <b v="0"/>
    <n v="0"/>
    <b v="0"/>
    <s v="technology/web"/>
    <n v="0"/>
    <e v="#DIV/0!"/>
    <s v="technology"/>
    <s v="web"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  <s v="USD"/>
    <n v="1449785566"/>
    <n v="1447193566"/>
    <b v="0"/>
    <n v="4"/>
    <b v="0"/>
    <s v="technology/web"/>
    <n v="0.10877666666666666"/>
    <n v="81.582499999999996"/>
    <s v="technology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  <s v="CAD"/>
    <n v="1480110783"/>
    <n v="1477515183"/>
    <b v="0"/>
    <n v="0"/>
    <b v="0"/>
    <s v="technology/web"/>
    <n v="0"/>
    <e v="#DIV/0!"/>
    <s v="technology"/>
    <s v="web"/>
  </r>
  <r>
    <n v="2378"/>
    <s v="KEEPUP INC (Canceled)"/>
    <s v="KEEPUP allows you to extend your social circle by introducing you to new people via your friends."/>
    <n v="110000"/>
    <n v="0"/>
    <s v="canceled"/>
    <s v="US"/>
    <s v="USD"/>
    <n v="1440548330"/>
    <n v="1438042730"/>
    <b v="0"/>
    <n v="0"/>
    <b v="0"/>
    <s v="technology/web"/>
    <n v="0"/>
    <e v="#DIV/0!"/>
    <s v="technology"/>
    <s v="web"/>
  </r>
  <r>
    <n v="2379"/>
    <s v="SelectCooks.com (Canceled)"/>
    <s v="Selectcooks.com is a community marketplace for people to list, find and hire chefs."/>
    <n v="30000"/>
    <n v="0"/>
    <s v="canceled"/>
    <s v="US"/>
    <s v="USD"/>
    <n v="1444004616"/>
    <n v="1440116616"/>
    <b v="0"/>
    <n v="0"/>
    <b v="0"/>
    <s v="technology/web"/>
    <n v="0"/>
    <e v="#DIV/0!"/>
    <s v="technology"/>
    <s v="web"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  <s v="USD"/>
    <n v="1443726142"/>
    <n v="1441134142"/>
    <b v="0"/>
    <n v="3"/>
    <b v="0"/>
    <s v="technology/web"/>
    <n v="3.6666666666666666E-3"/>
    <n v="18.333333333333332"/>
    <s v="technology"/>
    <s v="web"/>
  </r>
  <r>
    <n v="2381"/>
    <s v="Cannabis Connection (Canceled)"/>
    <s v="Social Media Platform for the Marijuana Industry to create professionalism and a stable lasting market."/>
    <n v="86350"/>
    <n v="1571"/>
    <s v="canceled"/>
    <s v="US"/>
    <s v="USD"/>
    <n v="1428704848"/>
    <n v="1426112848"/>
    <b v="0"/>
    <n v="7"/>
    <b v="0"/>
    <s v="technology/web"/>
    <n v="1.8193398957730169E-2"/>
    <n v="224.42857142857142"/>
    <s v="technology"/>
    <s v="web"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  <s v="USD"/>
    <n v="1438662603"/>
    <n v="1436502603"/>
    <b v="0"/>
    <n v="2"/>
    <b v="0"/>
    <s v="technology/web"/>
    <n v="2.5000000000000001E-2"/>
    <n v="37.5"/>
    <s v="technology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  <s v="NZD"/>
    <n v="1424568107"/>
    <n v="1421976107"/>
    <b v="0"/>
    <n v="3"/>
    <b v="0"/>
    <s v="technology/web"/>
    <n v="4.3499999999999997E-2"/>
    <n v="145"/>
    <s v="technology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  <s v="USD"/>
    <n v="1415932643"/>
    <n v="1413337043"/>
    <b v="0"/>
    <n v="8"/>
    <b v="0"/>
    <s v="technology/web"/>
    <n v="8.0000000000000002E-3"/>
    <n v="1"/>
    <s v="technology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  <s v="USD"/>
    <n v="1438793432"/>
    <n v="1436201432"/>
    <b v="0"/>
    <n v="7"/>
    <b v="0"/>
    <s v="technology/web"/>
    <n v="1.2123076923076924E-2"/>
    <n v="112.57142857142857"/>
    <s v="technology"/>
    <s v="web"/>
  </r>
  <r>
    <n v="2386"/>
    <s v="Realjobmatch.com (Canceled)"/>
    <s v="Realjobmatch is not just a job search site but a matching site , matching the right jobseekers with the best jobs."/>
    <n v="30000"/>
    <n v="0"/>
    <s v="canceled"/>
    <s v="CA"/>
    <s v="CAD"/>
    <n v="1420920424"/>
    <n v="1415736424"/>
    <b v="0"/>
    <n v="0"/>
    <b v="0"/>
    <s v="technology/web"/>
    <n v="0"/>
    <e v="#DIV/0!"/>
    <s v="technology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  <s v="USD"/>
    <n v="1469199740"/>
    <n v="1465311740"/>
    <b v="0"/>
    <n v="3"/>
    <b v="0"/>
    <s v="technology/web"/>
    <n v="6.8399999999999997E-3"/>
    <n v="342"/>
    <s v="technology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  <s v="USD"/>
    <n v="1421350140"/>
    <n v="1418761759"/>
    <b v="0"/>
    <n v="8"/>
    <b v="0"/>
    <s v="technology/web"/>
    <n v="1.2513513513513513E-2"/>
    <n v="57.875"/>
    <s v="technology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  <s v="EUR"/>
    <n v="1437861540"/>
    <n v="1435160452"/>
    <b v="0"/>
    <n v="1"/>
    <b v="0"/>
    <s v="technology/web"/>
    <n v="1.8749999999999999E-3"/>
    <n v="30"/>
    <s v="technology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  <s v="AUD"/>
    <n v="1420352264"/>
    <n v="1416896264"/>
    <b v="0"/>
    <n v="0"/>
    <b v="0"/>
    <s v="technology/web"/>
    <n v="0"/>
    <e v="#DIV/0!"/>
    <s v="technology"/>
    <s v="web"/>
  </r>
  <r>
    <n v="2391"/>
    <s v="oToBOTS.com - Freedom from high cost auto repairs (Canceled)"/>
    <s v="Using the power of internet to help people save hundreds in car repair."/>
    <n v="20000"/>
    <n v="25"/>
    <s v="canceled"/>
    <s v="US"/>
    <s v="USD"/>
    <n v="1427825044"/>
    <n v="1425236644"/>
    <b v="0"/>
    <n v="1"/>
    <b v="0"/>
    <s v="technology/web"/>
    <n v="1.25E-3"/>
    <n v="25"/>
    <s v="technology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  <s v="USD"/>
    <n v="1446087223"/>
    <n v="1443495223"/>
    <b v="0"/>
    <n v="0"/>
    <b v="0"/>
    <s v="technology/web"/>
    <n v="0"/>
    <e v="#DIV/0!"/>
    <s v="technology"/>
    <s v="web"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  <s v="USD"/>
    <n v="1439048017"/>
    <n v="1436456017"/>
    <b v="0"/>
    <n v="1"/>
    <b v="0"/>
    <s v="technology/web"/>
    <n v="5.0000000000000001E-4"/>
    <n v="50"/>
    <s v="technology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  <s v="EUR"/>
    <n v="1424940093"/>
    <n v="1422348093"/>
    <b v="0"/>
    <n v="2"/>
    <b v="0"/>
    <s v="technology/web"/>
    <n v="5.9999999999999995E-4"/>
    <n v="1.5"/>
    <s v="technology"/>
    <s v="web"/>
  </r>
  <r>
    <n v="2395"/>
    <s v="VENT it out (Canceled)"/>
    <s v="I am making a social website where people can anonymously or openly vent, All walks of life all over the world"/>
    <n v="33000"/>
    <n v="0"/>
    <s v="canceled"/>
    <s v="US"/>
    <s v="USD"/>
    <n v="1484038620"/>
    <n v="1481597687"/>
    <b v="0"/>
    <n v="0"/>
    <b v="0"/>
    <s v="technology/web"/>
    <n v="0"/>
    <e v="#DIV/0!"/>
    <s v="technology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  <s v="CHF"/>
    <n v="1444940558"/>
    <n v="1442348558"/>
    <b v="0"/>
    <n v="1"/>
    <b v="0"/>
    <s v="technology/web"/>
    <n v="2E-3"/>
    <n v="10"/>
    <s v="technology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  <s v="USD"/>
    <n v="1420233256"/>
    <n v="1417641256"/>
    <b v="0"/>
    <n v="0"/>
    <b v="0"/>
    <s v="technology/web"/>
    <n v="0"/>
    <e v="#DIV/0!"/>
    <s v="technology"/>
    <s v="web"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  <s v="USD"/>
    <n v="1435874384"/>
    <n v="1433282384"/>
    <b v="0"/>
    <n v="0"/>
    <b v="0"/>
    <s v="technology/web"/>
    <n v="0"/>
    <e v="#DIV/0!"/>
    <s v="technology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  <s v="SEK"/>
    <n v="1418934506"/>
    <n v="1415910506"/>
    <b v="0"/>
    <n v="0"/>
    <b v="0"/>
    <s v="technology/web"/>
    <n v="0"/>
    <e v="#DIV/0!"/>
    <s v="technology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  <s v="AUD"/>
    <n v="1460615164"/>
    <n v="1458023164"/>
    <b v="0"/>
    <n v="0"/>
    <b v="0"/>
    <s v="technology/web"/>
    <n v="0"/>
    <e v="#DIV/0!"/>
    <s v="technology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  <s v="USD"/>
    <n v="1457207096"/>
    <n v="1452023096"/>
    <b v="0"/>
    <n v="9"/>
    <b v="0"/>
    <s v="food/food trucks"/>
    <n v="7.1785714285714283E-3"/>
    <n v="22.333333333333332"/>
    <s v="food"/>
    <s v="food trucks"/>
  </r>
  <r>
    <n v="2402"/>
    <s v="Cupcake Truck Unite"/>
    <s v="Small town, delicious treats, and a mobile truck"/>
    <n v="12000"/>
    <n v="52"/>
    <s v="failed"/>
    <s v="US"/>
    <s v="USD"/>
    <n v="1431533931"/>
    <n v="1428941931"/>
    <b v="0"/>
    <n v="1"/>
    <b v="0"/>
    <s v="food/food trucks"/>
    <n v="4.3333333333333331E-3"/>
    <n v="52"/>
    <s v="food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  <s v="GBP"/>
    <n v="1459368658"/>
    <n v="1454188258"/>
    <b v="0"/>
    <n v="12"/>
    <b v="0"/>
    <s v="food/food trucks"/>
    <n v="0.16833333333333333"/>
    <n v="16.833333333333332"/>
    <s v="food"/>
    <s v="food trucks"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  <s v="USD"/>
    <n v="1451782607"/>
    <n v="1449190607"/>
    <b v="0"/>
    <n v="0"/>
    <b v="0"/>
    <s v="food/food trucks"/>
    <n v="0"/>
    <e v="#DIV/0!"/>
    <s v="food"/>
    <s v="food trucks"/>
  </r>
  <r>
    <n v="2405"/>
    <s v="JoyShtick Food Truck"/>
    <s v="We are the first gaming-themed food truck, bringing gourmet pub fare to the Jacksonville area."/>
    <n v="5000"/>
    <n v="1126"/>
    <s v="failed"/>
    <s v="US"/>
    <s v="USD"/>
    <n v="1472911375"/>
    <n v="1471096975"/>
    <b v="0"/>
    <n v="20"/>
    <b v="0"/>
    <s v="food/food trucks"/>
    <n v="0.22520000000000001"/>
    <n v="56.3"/>
    <s v="food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  <s v="USD"/>
    <n v="1421635190"/>
    <n v="1418179190"/>
    <b v="0"/>
    <n v="16"/>
    <b v="0"/>
    <s v="food/food trucks"/>
    <n v="0.41384615384615386"/>
    <n v="84.0625"/>
    <s v="food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  <s v="USD"/>
    <n v="1428732000"/>
    <n v="1426772928"/>
    <b v="0"/>
    <n v="33"/>
    <b v="0"/>
    <s v="food/food trucks"/>
    <n v="0.25259090909090909"/>
    <n v="168.39393939393941"/>
    <s v="food"/>
    <s v="food trucks"/>
  </r>
  <r>
    <n v="2408"/>
    <s v="Sabroso On Wheels"/>
    <s v="A US Army Vet trying to get a Peruvian food truck going! Really good Peruvian food now mobile!"/>
    <n v="15000"/>
    <n v="30"/>
    <s v="failed"/>
    <s v="US"/>
    <s v="USD"/>
    <n v="1415247757"/>
    <n v="1412652157"/>
    <b v="0"/>
    <n v="2"/>
    <b v="0"/>
    <s v="food/food trucks"/>
    <n v="2E-3"/>
    <n v="15"/>
    <s v="food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  <s v="USD"/>
    <n v="1439931675"/>
    <n v="1437339675"/>
    <b v="0"/>
    <n v="6"/>
    <b v="0"/>
    <s v="food/food trucks"/>
    <n v="1.84E-2"/>
    <n v="76.666666666666671"/>
    <s v="food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  <s v="AUD"/>
    <n v="1441619275"/>
    <n v="1439027275"/>
    <b v="0"/>
    <n v="0"/>
    <b v="0"/>
    <s v="food/food trucks"/>
    <n v="0"/>
    <e v="#DIV/0!"/>
    <s v="food"/>
    <s v="food trucks"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  <s v="USD"/>
    <n v="1440524082"/>
    <n v="1437932082"/>
    <b v="0"/>
    <n v="3"/>
    <b v="0"/>
    <s v="food/food trucks"/>
    <n v="6.0400000000000002E-3"/>
    <n v="50.333333333333336"/>
    <s v="food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  <s v="EUR"/>
    <n v="1480185673"/>
    <n v="1476294073"/>
    <b v="0"/>
    <n v="0"/>
    <b v="0"/>
    <s v="food/food trucks"/>
    <n v="0"/>
    <e v="#DIV/0!"/>
    <s v="food"/>
    <s v="food trucks"/>
  </r>
  <r>
    <n v="2413"/>
    <s v="Lone Pine Coffee Brewery"/>
    <s v="Lone Pine Coffee Brewery will be a portable third-wave coffee shop available for wedding receptions and other events!"/>
    <n v="3000"/>
    <n v="25"/>
    <s v="failed"/>
    <s v="US"/>
    <s v="USD"/>
    <n v="1401579000"/>
    <n v="1398911882"/>
    <b v="0"/>
    <n v="3"/>
    <b v="0"/>
    <s v="food/food trucks"/>
    <n v="8.3333333333333332E-3"/>
    <n v="8.3333333333333339"/>
    <s v="food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  <s v="USD"/>
    <n v="1440215940"/>
    <n v="1436805660"/>
    <b v="0"/>
    <n v="13"/>
    <b v="0"/>
    <s v="food/food trucks"/>
    <n v="3.0666666666666665E-2"/>
    <n v="35.384615384615387"/>
    <s v="food"/>
    <s v="food trucks"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  <s v="USD"/>
    <n v="1468615346"/>
    <n v="1466023346"/>
    <b v="0"/>
    <n v="6"/>
    <b v="0"/>
    <s v="food/food trucks"/>
    <n v="5.5833333333333334E-3"/>
    <n v="55.833333333333336"/>
    <s v="food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  <s v="USD"/>
    <n v="1426345200"/>
    <n v="1421343743"/>
    <b v="0"/>
    <n v="1"/>
    <b v="0"/>
    <s v="food/food trucks"/>
    <n v="2.5000000000000001E-4"/>
    <n v="5"/>
    <s v="food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  <s v="USD"/>
    <n v="1407705187"/>
    <n v="1405113187"/>
    <b v="0"/>
    <n v="0"/>
    <b v="0"/>
    <s v="food/food trucks"/>
    <n v="0"/>
    <e v="#DIV/0!"/>
    <s v="food"/>
    <s v="food trucks"/>
  </r>
  <r>
    <n v="2418"/>
    <s v="Mexican food truck"/>
    <s v="I want to start my food truck business."/>
    <n v="25000"/>
    <n v="5"/>
    <s v="failed"/>
    <s v="US"/>
    <s v="USD"/>
    <n v="1427225644"/>
    <n v="1422045244"/>
    <b v="0"/>
    <n v="5"/>
    <b v="0"/>
    <s v="food/food trucks"/>
    <n v="2.0000000000000001E-4"/>
    <n v="1"/>
    <s v="food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  <s v="USD"/>
    <n v="1424281389"/>
    <n v="1419097389"/>
    <b v="0"/>
    <n v="0"/>
    <b v="0"/>
    <s v="food/food trucks"/>
    <n v="0"/>
    <e v="#DIV/0!"/>
    <s v="food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  <s v="USD"/>
    <n v="1415583695"/>
    <n v="1410396095"/>
    <b v="0"/>
    <n v="36"/>
    <b v="0"/>
    <s v="food/food trucks"/>
    <n v="0.14825133372851215"/>
    <n v="69.472222222222229"/>
    <s v="food"/>
    <s v="food trucks"/>
  </r>
  <r>
    <n v="2421"/>
    <s v="hot dog cart"/>
    <s v="help me start Merrill's first hot dog cart in this empty lot"/>
    <n v="6000"/>
    <n v="1"/>
    <s v="failed"/>
    <s v="US"/>
    <s v="USD"/>
    <n v="1424536196"/>
    <n v="1421944196"/>
    <b v="0"/>
    <n v="1"/>
    <b v="0"/>
    <s v="food/food trucks"/>
    <n v="1.6666666666666666E-4"/>
    <n v="1"/>
    <s v="food"/>
    <s v="food trucks"/>
  </r>
  <r>
    <n v="2422"/>
    <s v="Help starting a family owned food truck"/>
    <s v="Family owned business serving BBQ and seafood to the public"/>
    <n v="500"/>
    <n v="1"/>
    <s v="failed"/>
    <s v="US"/>
    <s v="USD"/>
    <n v="1426091036"/>
    <n v="1423502636"/>
    <b v="0"/>
    <n v="1"/>
    <b v="0"/>
    <s v="food/food trucks"/>
    <n v="2E-3"/>
    <n v="1"/>
    <s v="food"/>
    <s v="food trucks"/>
  </r>
  <r>
    <n v="2423"/>
    <s v="FBTR BBQ"/>
    <s v="FBTR is a Texas-style, North Carolina based, homemade BBQ company looking to bring good meat to the masses."/>
    <n v="60000"/>
    <n v="8"/>
    <s v="failed"/>
    <s v="US"/>
    <s v="USD"/>
    <n v="1420044890"/>
    <n v="1417452890"/>
    <b v="0"/>
    <n v="1"/>
    <b v="0"/>
    <s v="food/food trucks"/>
    <n v="1.3333333333333334E-4"/>
    <n v="8"/>
    <s v="food"/>
    <s v="food trucks"/>
  </r>
  <r>
    <n v="2424"/>
    <s v="Lily and Memphs"/>
    <s v="Great and creative food from the heart in the form of a sweet food truck!"/>
    <n v="25000"/>
    <n v="310"/>
    <s v="failed"/>
    <s v="US"/>
    <s v="USD"/>
    <n v="1414445108"/>
    <n v="1411853108"/>
    <b v="0"/>
    <n v="9"/>
    <b v="0"/>
    <s v="food/food trucks"/>
    <n v="1.24E-2"/>
    <n v="34.444444444444443"/>
    <s v="food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  <s v="USD"/>
    <n v="1464386640"/>
    <n v="1463090149"/>
    <b v="0"/>
    <n v="1"/>
    <b v="0"/>
    <s v="food/food trucks"/>
    <n v="2.8571428571428574E-4"/>
    <n v="1"/>
    <s v="food"/>
    <s v="food trucks"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  <s v="USD"/>
    <n v="1439006692"/>
    <n v="1433822692"/>
    <b v="0"/>
    <n v="0"/>
    <b v="0"/>
    <s v="food/food trucks"/>
    <n v="0"/>
    <e v="#DIV/0!"/>
    <s v="food"/>
    <s v="food trucks"/>
  </r>
  <r>
    <n v="2427"/>
    <s v="Wraps in a snap. Fast lunch with a gourmet punch!"/>
    <s v="Fast and simple lunches for those on the go.  All (lunch) deals $10 or less."/>
    <n v="50000"/>
    <n v="1"/>
    <s v="failed"/>
    <s v="US"/>
    <s v="USD"/>
    <n v="1458715133"/>
    <n v="1455262733"/>
    <b v="0"/>
    <n v="1"/>
    <b v="0"/>
    <s v="food/food trucks"/>
    <n v="2.0000000000000002E-5"/>
    <n v="1"/>
    <s v="food"/>
    <s v="food trucks"/>
  </r>
  <r>
    <n v="2428"/>
    <s v="Premium Burgers"/>
    <s v="From Moo 2 You! We want to offer premium burgers to a taco flooded environment."/>
    <n v="35000"/>
    <n v="1"/>
    <s v="failed"/>
    <s v="US"/>
    <s v="USD"/>
    <n v="1426182551"/>
    <n v="1423594151"/>
    <b v="0"/>
    <n v="1"/>
    <b v="0"/>
    <s v="food/food trucks"/>
    <n v="2.8571428571428571E-5"/>
    <n v="1"/>
    <s v="food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  <s v="NOK"/>
    <n v="1486313040"/>
    <n v="1483131966"/>
    <b v="0"/>
    <n v="4"/>
    <b v="0"/>
    <s v="food/food trucks"/>
    <n v="1.4321428571428572E-2"/>
    <n v="501.25"/>
    <s v="food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  <s v="USD"/>
    <n v="1455246504"/>
    <n v="1452654504"/>
    <b v="0"/>
    <n v="2"/>
    <b v="0"/>
    <s v="food/food trucks"/>
    <n v="7.0000000000000001E-3"/>
    <n v="10.5"/>
    <s v="food"/>
    <s v="food trucks"/>
  </r>
  <r>
    <n v="2431"/>
    <s v="Murphy's good eatin'"/>
    <s v="Go to Colorado and run a food truck with homemade food of all kinds."/>
    <n v="100000"/>
    <n v="2"/>
    <s v="failed"/>
    <s v="US"/>
    <s v="USD"/>
    <n v="1467080613"/>
    <n v="1461896613"/>
    <b v="0"/>
    <n v="2"/>
    <b v="0"/>
    <s v="food/food trucks"/>
    <n v="2.0000000000000002E-5"/>
    <n v="1"/>
    <s v="food"/>
    <s v="food trucks"/>
  </r>
  <r>
    <n v="2432"/>
    <s v="funding for bbq trailer"/>
    <s v="Looking to start competition cooking and need start-up help.  Offering brisket tasting to all contributors."/>
    <n v="14000"/>
    <n v="2"/>
    <s v="failed"/>
    <s v="US"/>
    <s v="USD"/>
    <n v="1425791697"/>
    <n v="1423199697"/>
    <b v="0"/>
    <n v="2"/>
    <b v="0"/>
    <s v="food/food trucks"/>
    <n v="1.4285714285714287E-4"/>
    <n v="1"/>
    <s v="food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  <s v="USD"/>
    <n v="1456608943"/>
    <n v="1454016943"/>
    <b v="0"/>
    <n v="0"/>
    <b v="0"/>
    <s v="food/food trucks"/>
    <n v="0"/>
    <e v="#DIV/0!"/>
    <s v="food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  <s v="USD"/>
    <n v="1438662474"/>
    <n v="1435206474"/>
    <b v="0"/>
    <n v="2"/>
    <b v="0"/>
    <s v="food/food trucks"/>
    <n v="1.2999999999999999E-3"/>
    <n v="13"/>
    <s v="food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  <s v="SEK"/>
    <n v="1444027186"/>
    <n v="1441435186"/>
    <b v="0"/>
    <n v="4"/>
    <b v="0"/>
    <s v="food/food trucks"/>
    <n v="4.8960000000000002E-3"/>
    <n v="306"/>
    <s v="food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  <s v="CAD"/>
    <n v="1454078770"/>
    <n v="1448894770"/>
    <b v="0"/>
    <n v="2"/>
    <b v="0"/>
    <s v="food/food trucks"/>
    <n v="3.8461538461538462E-4"/>
    <n v="22.5"/>
    <s v="food"/>
    <s v="food trucks"/>
  </r>
  <r>
    <n v="2437"/>
    <s v="Cuppa Gumbos"/>
    <s v="Homemade Gumbo, Stews and Curry to be served hot and fresh everyday at any festival or concert we can attend."/>
    <n v="8000"/>
    <n v="0"/>
    <s v="failed"/>
    <s v="US"/>
    <s v="USD"/>
    <n v="1426615200"/>
    <n v="1422400188"/>
    <b v="0"/>
    <n v="0"/>
    <b v="0"/>
    <s v="food/food trucks"/>
    <n v="0"/>
    <e v="#DIV/0!"/>
    <s v="food"/>
    <s v="food trucks"/>
  </r>
  <r>
    <n v="2438"/>
    <s v="FOOD|Art"/>
    <s v="I'm starting a catering and food truck business of southern comfort food. My FOOD is my Art!  _x000a_Thanks for you help!"/>
    <n v="15000"/>
    <n v="50"/>
    <s v="failed"/>
    <s v="US"/>
    <s v="USD"/>
    <n v="1449529062"/>
    <n v="1444341462"/>
    <b v="0"/>
    <n v="1"/>
    <b v="0"/>
    <s v="food/food trucks"/>
    <n v="3.3333333333333335E-3"/>
    <n v="50"/>
    <s v="food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  <s v="USD"/>
    <n v="1445197129"/>
    <n v="1442605129"/>
    <b v="0"/>
    <n v="0"/>
    <b v="0"/>
    <s v="food/food trucks"/>
    <n v="0"/>
    <e v="#DIV/0!"/>
    <s v="food"/>
    <s v="food trucks"/>
  </r>
  <r>
    <n v="2440"/>
    <s v="The first green Food Truck in Phnom Penh"/>
    <s v="Starting a entire clean energy food truck and set a new standard for Cambodia"/>
    <n v="5000"/>
    <n v="10"/>
    <s v="failed"/>
    <s v="BE"/>
    <s v="EUR"/>
    <n v="1455399313"/>
    <n v="1452807313"/>
    <b v="0"/>
    <n v="2"/>
    <b v="0"/>
    <s v="food/food trucks"/>
    <n v="2E-3"/>
    <n v="5"/>
    <s v="food"/>
    <s v="food trucks"/>
  </r>
  <r>
    <n v="2441"/>
    <s v="Bring Alchemy Pops to the People!"/>
    <s v="YOU can help Alchemy Pops POP up on a street near you!"/>
    <n v="7500"/>
    <n v="8091"/>
    <s v="successful"/>
    <s v="US"/>
    <s v="USD"/>
    <n v="1437627540"/>
    <n v="1435806054"/>
    <b v="0"/>
    <n v="109"/>
    <b v="1"/>
    <s v="food/small batch"/>
    <n v="1.0788"/>
    <n v="74.22935779816514"/>
    <s v="food"/>
    <s v="small batch"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  <s v="USD"/>
    <n v="1426777228"/>
    <n v="1424188828"/>
    <b v="0"/>
    <n v="372"/>
    <b v="1"/>
    <s v="food/small batch"/>
    <n v="1.2594166666666666"/>
    <n v="81.252688172043008"/>
    <s v="food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  <s v="USD"/>
    <n v="1408114822"/>
    <n v="1405522822"/>
    <b v="0"/>
    <n v="311"/>
    <b v="1"/>
    <s v="food/small batch"/>
    <n v="2.0251494999999999"/>
    <n v="130.23469453376205"/>
    <s v="food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  <s v="USD"/>
    <n v="1464199591"/>
    <n v="1461607591"/>
    <b v="0"/>
    <n v="61"/>
    <b v="1"/>
    <s v="food/small batch"/>
    <n v="1.0860000000000001"/>
    <n v="53.409836065573771"/>
    <s v="food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  <s v="USD"/>
    <n v="1443242021"/>
    <n v="1440650021"/>
    <b v="0"/>
    <n v="115"/>
    <b v="1"/>
    <s v="food/small batch"/>
    <n v="1.728"/>
    <n v="75.130434782608702"/>
    <s v="food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  <s v="USD"/>
    <n v="1480174071"/>
    <n v="1477578471"/>
    <b v="0"/>
    <n v="111"/>
    <b v="1"/>
    <s v="food/small batch"/>
    <n v="1.6798"/>
    <n v="75.666666666666671"/>
    <s v="food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  <s v="USD"/>
    <n v="1478923200"/>
    <n v="1476184593"/>
    <b v="0"/>
    <n v="337"/>
    <b v="1"/>
    <s v="food/small batch"/>
    <n v="4.2720000000000002"/>
    <n v="31.691394658753708"/>
    <s v="food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  <s v="USD"/>
    <n v="1472621760"/>
    <n v="1472110513"/>
    <b v="0"/>
    <n v="9"/>
    <b v="1"/>
    <s v="food/small batch"/>
    <n v="1.075"/>
    <n v="47.777777777777779"/>
    <s v="food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  <s v="USD"/>
    <n v="1417321515"/>
    <n v="1414725915"/>
    <b v="0"/>
    <n v="120"/>
    <b v="1"/>
    <s v="food/small batch"/>
    <n v="1.08"/>
    <n v="90"/>
    <s v="food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  <s v="USD"/>
    <n v="1414465860"/>
    <n v="1411177456"/>
    <b v="0"/>
    <n v="102"/>
    <b v="1"/>
    <s v="food/small batch"/>
    <n v="1.0153353333333335"/>
    <n v="149.31401960784314"/>
    <s v="food"/>
    <s v="small batch"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  <s v="USD"/>
    <n v="1488750490"/>
    <n v="1487022490"/>
    <b v="0"/>
    <n v="186"/>
    <b v="1"/>
    <s v="food/small batch"/>
    <n v="1.1545000000000001"/>
    <n v="62.06989247311828"/>
    <s v="food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  <s v="USD"/>
    <n v="1451430000"/>
    <n v="1448914500"/>
    <b v="0"/>
    <n v="15"/>
    <b v="1"/>
    <s v="food/small batch"/>
    <n v="1.335"/>
    <n v="53.4"/>
    <s v="food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  <s v="USD"/>
    <n v="1486053409"/>
    <n v="1483461409"/>
    <b v="0"/>
    <n v="67"/>
    <b v="1"/>
    <s v="food/small batch"/>
    <n v="1.5469999999999999"/>
    <n v="69.268656716417908"/>
    <s v="food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  <s v="USD"/>
    <n v="1489207808"/>
    <n v="1486183808"/>
    <b v="0"/>
    <n v="130"/>
    <b v="1"/>
    <s v="food/small batch"/>
    <n v="1.0084571428571429"/>
    <n v="271.50769230769231"/>
    <s v="food"/>
    <s v="small batch"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  <s v="USD"/>
    <n v="1461177950"/>
    <n v="1458758750"/>
    <b v="0"/>
    <n v="16"/>
    <b v="1"/>
    <s v="food/small batch"/>
    <n v="1.82"/>
    <n v="34.125"/>
    <s v="food"/>
    <s v="small batch"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  <s v="USD"/>
    <n v="1488063839"/>
    <n v="1485471839"/>
    <b v="0"/>
    <n v="67"/>
    <b v="1"/>
    <s v="food/small batch"/>
    <n v="1.8086666666666666"/>
    <n v="40.492537313432834"/>
    <s v="food"/>
    <s v="small batch"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  <s v="USD"/>
    <n v="1458826056"/>
    <n v="1456237656"/>
    <b v="0"/>
    <n v="124"/>
    <b v="1"/>
    <s v="food/small batch"/>
    <n v="1.0230434782608695"/>
    <n v="189.75806451612902"/>
    <s v="food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  <s v="USD"/>
    <n v="1465498800"/>
    <n v="1462481718"/>
    <b v="0"/>
    <n v="80"/>
    <b v="1"/>
    <s v="food/small batch"/>
    <n v="1.1017999999999999"/>
    <n v="68.862499999999997"/>
    <s v="food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  <s v="USD"/>
    <n v="1458742685"/>
    <n v="1454858285"/>
    <b v="0"/>
    <n v="282"/>
    <b v="1"/>
    <s v="food/small batch"/>
    <n v="1.0225"/>
    <n v="108.77659574468085"/>
    <s v="food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  <s v="USD"/>
    <n v="1483417020"/>
    <n v="1480480167"/>
    <b v="0"/>
    <n v="68"/>
    <b v="1"/>
    <s v="food/small batch"/>
    <n v="1.0078823529411765"/>
    <n v="125.98529411764706"/>
    <s v="food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  <s v="USD"/>
    <n v="1317438000"/>
    <n v="1314577097"/>
    <b v="0"/>
    <n v="86"/>
    <b v="1"/>
    <s v="music/indie rock"/>
    <n v="1.038"/>
    <n v="90.523255813953483"/>
    <s v="music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  <s v="USD"/>
    <n v="1342672096"/>
    <n v="1340944096"/>
    <b v="0"/>
    <n v="115"/>
    <b v="1"/>
    <s v="music/indie rock"/>
    <n v="1.1070833333333334"/>
    <n v="28.880434782608695"/>
    <s v="music"/>
    <s v="indie rock"/>
  </r>
  <r>
    <n v="2463"/>
    <s v="Emma Ate the Lion &quot;Songs Two Count Too&quot;"/>
    <s v="Emma Ate The Lion's debut full length album"/>
    <n v="2000"/>
    <n v="2325"/>
    <s v="successful"/>
    <s v="US"/>
    <s v="USD"/>
    <n v="1366138800"/>
    <n v="1362710425"/>
    <b v="0"/>
    <n v="75"/>
    <b v="1"/>
    <s v="music/indie rock"/>
    <n v="1.1625000000000001"/>
    <n v="31"/>
    <s v="music"/>
    <s v="indie rock"/>
  </r>
  <r>
    <n v="2464"/>
    <s v="The Enemy Feathers NEW EP"/>
    <s v="The Enemy Feathers are passing the proverbial hat to see if we can raise enough money to complete Our NEW EP"/>
    <n v="2000"/>
    <n v="2222"/>
    <s v="successful"/>
    <s v="CA"/>
    <s v="CAD"/>
    <n v="1443641340"/>
    <n v="1441143397"/>
    <b v="0"/>
    <n v="43"/>
    <b v="1"/>
    <s v="music/indie rock"/>
    <n v="1.111"/>
    <n v="51.674418604651166"/>
    <s v="music"/>
    <s v="indie rock"/>
  </r>
  <r>
    <n v="2465"/>
    <s v="The Lion Oh My - Our first full length release"/>
    <s v="An indie band from Spokane, WA looking to master and package their first full length album."/>
    <n v="700"/>
    <n v="1261"/>
    <s v="successful"/>
    <s v="US"/>
    <s v="USD"/>
    <n v="1348420548"/>
    <n v="1345828548"/>
    <b v="0"/>
    <n v="48"/>
    <b v="1"/>
    <s v="music/indie rock"/>
    <n v="1.8014285714285714"/>
    <n v="26.270833333333332"/>
    <s v="music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  <s v="USD"/>
    <n v="1368066453"/>
    <n v="1365474453"/>
    <b v="0"/>
    <n v="52"/>
    <b v="1"/>
    <s v="music/indie rock"/>
    <n v="1"/>
    <n v="48.07692307692308"/>
    <s v="music"/>
    <s v="indie rock"/>
  </r>
  <r>
    <n v="2467"/>
    <s v="Nature Boy Explorer EP"/>
    <s v="We've finished our first EP and we're taking it on the road in three weeks! Help us fund manufacturing?"/>
    <n v="1000"/>
    <n v="1185"/>
    <s v="successful"/>
    <s v="US"/>
    <s v="USD"/>
    <n v="1336669200"/>
    <n v="1335473931"/>
    <b v="0"/>
    <n v="43"/>
    <b v="1"/>
    <s v="music/indie rock"/>
    <n v="1.1850000000000001"/>
    <n v="27.558139534883722"/>
    <s v="music"/>
    <s v="indie rock"/>
  </r>
  <r>
    <n v="2468"/>
    <s v="New &quot;Jesse Denaro&quot; Album!"/>
    <s v="Please donate, support &amp; share this project so that I may be able to record my new EP this fall!"/>
    <n v="2000"/>
    <n v="2144.34"/>
    <s v="successful"/>
    <s v="US"/>
    <s v="USD"/>
    <n v="1351400400"/>
    <n v="1348285321"/>
    <b v="0"/>
    <n v="58"/>
    <b v="1"/>
    <s v="music/indie rock"/>
    <n v="1.0721700000000001"/>
    <n v="36.97137931034483"/>
    <s v="music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  <s v="USD"/>
    <n v="1297160329"/>
    <n v="1295000329"/>
    <b v="0"/>
    <n v="47"/>
    <b v="1"/>
    <s v="music/indie rock"/>
    <n v="1.1366666666666667"/>
    <n v="29.021276595744681"/>
    <s v="music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  <s v="USD"/>
    <n v="1337824055"/>
    <n v="1335232055"/>
    <b v="0"/>
    <n v="36"/>
    <b v="1"/>
    <s v="music/indie rock"/>
    <n v="1.0316400000000001"/>
    <n v="28.65666666666667"/>
    <s v="music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  <s v="USD"/>
    <n v="1327535392"/>
    <n v="1324079392"/>
    <b v="0"/>
    <n v="17"/>
    <b v="1"/>
    <s v="music/indie rock"/>
    <n v="1.28"/>
    <n v="37.647058823529413"/>
    <s v="music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  <s v="USD"/>
    <n v="1283562180"/>
    <n v="1277433980"/>
    <b v="0"/>
    <n v="104"/>
    <b v="1"/>
    <s v="music/indie rock"/>
    <n v="1.3576026666666667"/>
    <n v="97.904038461538462"/>
    <s v="music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  <s v="USD"/>
    <n v="1352573869"/>
    <n v="1349978269"/>
    <b v="0"/>
    <n v="47"/>
    <b v="1"/>
    <s v="music/indie rock"/>
    <n v="1"/>
    <n v="42.553191489361701"/>
    <s v="music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  <s v="USD"/>
    <n v="1286756176"/>
    <n v="1282868176"/>
    <b v="0"/>
    <n v="38"/>
    <b v="1"/>
    <s v="music/indie rock"/>
    <n v="1.0000360000000001"/>
    <n v="131.58368421052631"/>
    <s v="music"/>
    <s v="indie rock"/>
  </r>
  <r>
    <n v="2475"/>
    <s v="BRANDTSON - &quot;Send Us A Signal&quot; Vinyl LP"/>
    <s v="Help BRANDTSON and DREAMOVERrecords press their 2004 record, &quot;Send Us A Signal&quot;."/>
    <n v="2500"/>
    <n v="2618"/>
    <s v="successful"/>
    <s v="US"/>
    <s v="USD"/>
    <n v="1278799200"/>
    <n v="1273647255"/>
    <b v="0"/>
    <n v="81"/>
    <b v="1"/>
    <s v="music/indie rock"/>
    <n v="1.0471999999999999"/>
    <n v="32.320987654320987"/>
    <s v="music"/>
    <s v="indie rock"/>
  </r>
  <r>
    <n v="2476"/>
    <s v="Arts &amp; Crafts"/>
    <s v="Eleven songs, the accumulation of several memorable occurrences in a sleepy town; stories of fiction &amp; fact."/>
    <n v="3200"/>
    <n v="3360.72"/>
    <s v="successful"/>
    <s v="US"/>
    <s v="USD"/>
    <n v="1415004770"/>
    <n v="1412149970"/>
    <b v="0"/>
    <n v="55"/>
    <b v="1"/>
    <s v="music/indie rock"/>
    <n v="1.050225"/>
    <n v="61.103999999999999"/>
    <s v="music"/>
    <s v="indie rock"/>
  </r>
  <r>
    <n v="2477"/>
    <s v="Debut Album"/>
    <s v="Releasing my first album in August, and I need your help in order to get it done!"/>
    <n v="750"/>
    <n v="1285"/>
    <s v="successful"/>
    <s v="US"/>
    <s v="USD"/>
    <n v="1344789345"/>
    <n v="1340901345"/>
    <b v="0"/>
    <n v="41"/>
    <b v="1"/>
    <s v="music/indie rock"/>
    <n v="1.7133333333333334"/>
    <n v="31.341463414634145"/>
    <s v="music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  <s v="USD"/>
    <n v="1358117313"/>
    <n v="1355525313"/>
    <b v="0"/>
    <n v="79"/>
    <b v="1"/>
    <s v="music/indie rock"/>
    <n v="1.2749999999999999"/>
    <n v="129.1139240506329"/>
    <s v="music"/>
    <s v="indie rock"/>
  </r>
  <r>
    <n v="2479"/>
    <s v="FUEL FAKE NATIVES"/>
    <s v="Fake Natives is headed on tour this summer. Help them fill their tank with fossil fuels."/>
    <n v="300"/>
    <n v="400.33"/>
    <s v="successful"/>
    <s v="US"/>
    <s v="USD"/>
    <n v="1343440800"/>
    <n v="1342545994"/>
    <b v="0"/>
    <n v="16"/>
    <b v="1"/>
    <s v="music/indie rock"/>
    <n v="1.3344333333333334"/>
    <n v="25.020624999999999"/>
    <s v="music"/>
    <s v="indie rock"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  <s v="USD"/>
    <n v="1444516084"/>
    <n v="1439332084"/>
    <b v="0"/>
    <n v="8"/>
    <b v="1"/>
    <s v="music/indie rock"/>
    <n v="1"/>
    <n v="250"/>
    <s v="music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  <s v="USD"/>
    <n v="1335799808"/>
    <n v="1333207808"/>
    <b v="0"/>
    <n v="95"/>
    <b v="1"/>
    <s v="music/indie rock"/>
    <n v="1.1291099999999998"/>
    <n v="47.541473684210523"/>
    <s v="music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  <s v="USD"/>
    <n v="1312224383"/>
    <n v="1308336383"/>
    <b v="0"/>
    <n v="25"/>
    <b v="1"/>
    <s v="music/indie rock"/>
    <n v="1.0009999999999999"/>
    <n v="40.04"/>
    <s v="music"/>
    <s v="indie rock"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  <s v="USD"/>
    <n v="1335891603"/>
    <n v="1330711203"/>
    <b v="0"/>
    <n v="19"/>
    <b v="1"/>
    <s v="music/indie rock"/>
    <n v="1.1372727272727272"/>
    <n v="65.84210526315789"/>
    <s v="music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  <s v="USD"/>
    <n v="1316124003"/>
    <n v="1313532003"/>
    <b v="0"/>
    <n v="90"/>
    <b v="1"/>
    <s v="music/indie rock"/>
    <n v="1.1931742857142855"/>
    <n v="46.401222222222216"/>
    <s v="music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  <s v="USD"/>
    <n v="1318463879"/>
    <n v="1315439879"/>
    <b v="0"/>
    <n v="41"/>
    <b v="1"/>
    <s v="music/indie rock"/>
    <n v="1.0325"/>
    <n v="50.365853658536587"/>
    <s v="music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  <s v="USD"/>
    <n v="1335113976"/>
    <n v="1332521976"/>
    <b v="0"/>
    <n v="30"/>
    <b v="1"/>
    <s v="music/indie rock"/>
    <n v="2.6566666666666667"/>
    <n v="26.566666666666666"/>
    <s v="music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  <s v="USD"/>
    <n v="1338083997"/>
    <n v="1335491997"/>
    <b v="0"/>
    <n v="38"/>
    <b v="1"/>
    <s v="music/indie rock"/>
    <n v="1.0005066666666667"/>
    <n v="39.493684210526318"/>
    <s v="music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  <s v="USD"/>
    <n v="1321459908"/>
    <n v="1318864308"/>
    <b v="0"/>
    <n v="65"/>
    <b v="1"/>
    <s v="music/indie rock"/>
    <n v="1.0669999999999999"/>
    <n v="49.246153846153845"/>
    <s v="music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  <s v="USD"/>
    <n v="1368117239"/>
    <n v="1365525239"/>
    <b v="0"/>
    <n v="75"/>
    <b v="1"/>
    <s v="music/indie rock"/>
    <n v="1.3367142857142857"/>
    <n v="62.38"/>
    <s v="music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  <s v="USD"/>
    <n v="1340429276"/>
    <n v="1335245276"/>
    <b v="0"/>
    <n v="16"/>
    <b v="1"/>
    <s v="music/indie rock"/>
    <n v="1.214"/>
    <n v="37.9375"/>
    <s v="music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  <s v="USD"/>
    <n v="1295142660"/>
    <n v="1293739714"/>
    <b v="0"/>
    <n v="10"/>
    <b v="1"/>
    <s v="music/indie rock"/>
    <n v="1.032"/>
    <n v="51.6"/>
    <s v="music"/>
    <s v="indie rock"/>
  </r>
  <r>
    <n v="2492"/>
    <s v="SUPER NICE EP 2012"/>
    <s v="We're a band from Hawaii trying to produce our first EP and we need help!"/>
    <n v="600"/>
    <n v="750"/>
    <s v="successful"/>
    <s v="US"/>
    <s v="USD"/>
    <n v="1339840740"/>
    <n v="1335397188"/>
    <b v="0"/>
    <n v="27"/>
    <b v="1"/>
    <s v="music/indie rock"/>
    <n v="1.25"/>
    <n v="27.777777777777779"/>
    <s v="music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  <s v="USD"/>
    <n v="1367208140"/>
    <n v="1363320140"/>
    <b v="0"/>
    <n v="259"/>
    <b v="1"/>
    <s v="music/indie rock"/>
    <n v="1.2869999999999999"/>
    <n v="99.382239382239376"/>
    <s v="music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  <s v="USD"/>
    <n v="1337786944"/>
    <n v="1335194944"/>
    <b v="0"/>
    <n v="39"/>
    <b v="1"/>
    <s v="music/indie rock"/>
    <n v="1.0100533333333332"/>
    <n v="38.848205128205123"/>
    <s v="music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  <s v="USD"/>
    <n v="1339022575"/>
    <n v="1336430575"/>
    <b v="0"/>
    <n v="42"/>
    <b v="1"/>
    <s v="music/indie rock"/>
    <n v="1.2753666666666665"/>
    <n v="45.548809523809524"/>
    <s v="music"/>
    <s v="indie rock"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  <s v="USD"/>
    <n v="1364597692"/>
    <n v="1361577292"/>
    <b v="0"/>
    <n v="10"/>
    <b v="1"/>
    <s v="music/indie rock"/>
    <n v="1"/>
    <n v="600"/>
    <s v="music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  <s v="USD"/>
    <n v="1312578338"/>
    <n v="1309986338"/>
    <b v="0"/>
    <n v="56"/>
    <b v="1"/>
    <s v="music/indie rock"/>
    <n v="1.127715"/>
    <n v="80.551071428571419"/>
    <s v="music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  <s v="USD"/>
    <n v="1422400387"/>
    <n v="1421190787"/>
    <b v="0"/>
    <n v="20"/>
    <b v="1"/>
    <s v="music/indie rock"/>
    <n v="1.056"/>
    <n v="52.8"/>
    <s v="music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  <s v="USD"/>
    <n v="1356976800"/>
    <n v="1352820837"/>
    <b v="0"/>
    <n v="170"/>
    <b v="1"/>
    <s v="music/indie rock"/>
    <n v="2.0262500000000001"/>
    <n v="47.676470588235297"/>
    <s v="music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  <s v="USD"/>
    <n v="1340476375"/>
    <n v="1337884375"/>
    <b v="0"/>
    <n v="29"/>
    <b v="1"/>
    <s v="music/indie rock"/>
    <n v="1.1333333333333333"/>
    <n v="23.448275862068964"/>
    <s v="music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  <s v="CAD"/>
    <n v="1443379104"/>
    <n v="1440787104"/>
    <b v="0"/>
    <n v="7"/>
    <b v="0"/>
    <s v="food/restaurants"/>
    <n v="2.5545454545454545E-2"/>
    <n v="40.142857142857146"/>
    <s v="food"/>
    <s v="restaurants"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  <s v="USD"/>
    <n v="1411328918"/>
    <n v="1407440918"/>
    <b v="0"/>
    <n v="5"/>
    <b v="0"/>
    <s v="food/restaurants"/>
    <n v="7.8181818181818181E-4"/>
    <n v="17.2"/>
    <s v="food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  <s v="USD"/>
    <n v="1465333560"/>
    <n v="1462743308"/>
    <b v="0"/>
    <n v="0"/>
    <b v="0"/>
    <s v="food/restaurants"/>
    <n v="0"/>
    <e v="#DIV/0!"/>
    <s v="food"/>
    <s v="restaurants"/>
  </r>
  <r>
    <n v="2504"/>
    <s v="Halal Restaurant and Internet Cafe"/>
    <s v="Halal Restaurant and Internet Cafe 20 percent of profits will go to building masjids."/>
    <n v="35000"/>
    <n v="0"/>
    <s v="failed"/>
    <s v="US"/>
    <s v="USD"/>
    <n v="1416014534"/>
    <n v="1413418934"/>
    <b v="0"/>
    <n v="0"/>
    <b v="0"/>
    <s v="food/restaurants"/>
    <n v="0"/>
    <e v="#DIV/0!"/>
    <s v="food"/>
    <s v="restaurants"/>
  </r>
  <r>
    <n v="2505"/>
    <s v="PASTATUTION"/>
    <s v="PASTATUTION- The act or practice of engaging in Pasta Making for money.  _x000a__x000a_Help us get the Arcobaleno Pasta Extruder!"/>
    <n v="7000"/>
    <n v="0"/>
    <s v="failed"/>
    <s v="US"/>
    <s v="USD"/>
    <n v="1426292416"/>
    <n v="1423704016"/>
    <b v="0"/>
    <n v="0"/>
    <b v="0"/>
    <s v="food/restaurants"/>
    <n v="0"/>
    <e v="#DIV/0!"/>
    <s v="food"/>
    <s v="restaurants"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  <s v="GBP"/>
    <n v="1443906000"/>
    <n v="1441955269"/>
    <b v="0"/>
    <n v="2"/>
    <b v="0"/>
    <s v="food/restaurants"/>
    <n v="6.0000000000000001E-3"/>
    <n v="15"/>
    <s v="food"/>
    <s v="restaurants"/>
  </r>
  <r>
    <n v="2507"/>
    <s v="Help Cafe Talavera get a New Kitchen!"/>
    <s v="Unique dishes for a unique city!."/>
    <n v="42850"/>
    <n v="0"/>
    <s v="failed"/>
    <s v="US"/>
    <s v="USD"/>
    <n v="1431308704"/>
    <n v="1428716704"/>
    <b v="0"/>
    <n v="0"/>
    <b v="0"/>
    <s v="food/restaurants"/>
    <n v="0"/>
    <e v="#DIV/0!"/>
    <s v="food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  <s v="USD"/>
    <n v="1408056634"/>
    <n v="1405464634"/>
    <b v="0"/>
    <n v="0"/>
    <b v="0"/>
    <s v="food/restaurants"/>
    <n v="0"/>
    <e v="#DIV/0!"/>
    <s v="food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  <s v="GBP"/>
    <n v="1429554349"/>
    <n v="1424719549"/>
    <b v="0"/>
    <n v="28"/>
    <b v="0"/>
    <s v="food/restaurants"/>
    <n v="1.0526315789473684E-2"/>
    <n v="35.714285714285715"/>
    <s v="food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  <s v="USD"/>
    <n v="1431647772"/>
    <n v="1426463772"/>
    <b v="0"/>
    <n v="2"/>
    <b v="0"/>
    <s v="food/restaurants"/>
    <n v="1.5E-3"/>
    <n v="37.5"/>
    <s v="food"/>
    <s v="restaurants"/>
  </r>
  <r>
    <n v="2511"/>
    <s v="loluli's"/>
    <s v="Fresh Fast Food. A bbq ramen bar thats healthy, tasty and made to order right in front of your eyes....... From flame to bowl"/>
    <n v="100000"/>
    <n v="0"/>
    <s v="failed"/>
    <s v="GB"/>
    <s v="GBP"/>
    <n v="1454323413"/>
    <n v="1451731413"/>
    <b v="0"/>
    <n v="0"/>
    <b v="0"/>
    <s v="food/restaurants"/>
    <n v="0"/>
    <e v="#DIV/0!"/>
    <s v="food"/>
    <s v="restaurants"/>
  </r>
  <r>
    <n v="2512"/>
    <s v="Somethin' Tasty"/>
    <s v="Somethin' Tasty is a unique coffee, pastry &amp; retail store. We consign from all local sources: pottery, glass &amp; art."/>
    <n v="1150"/>
    <n v="0"/>
    <s v="failed"/>
    <s v="US"/>
    <s v="USD"/>
    <n v="1418504561"/>
    <n v="1417208561"/>
    <b v="0"/>
    <n v="0"/>
    <b v="0"/>
    <s v="food/restaurants"/>
    <n v="0"/>
    <e v="#DIV/0!"/>
    <s v="food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  <s v="EUR"/>
    <n v="1488067789"/>
    <n v="1482883789"/>
    <b v="0"/>
    <n v="0"/>
    <b v="0"/>
    <s v="food/restaurants"/>
    <n v="0"/>
    <e v="#DIV/0!"/>
    <s v="food"/>
    <s v="restaurants"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  <s v="USD"/>
    <n v="1408526477"/>
    <n v="1407057677"/>
    <b v="0"/>
    <n v="4"/>
    <b v="0"/>
    <s v="food/restaurants"/>
    <n v="1.7500000000000002E-2"/>
    <n v="52.5"/>
    <s v="food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  <s v="USD"/>
    <n v="1424635753"/>
    <n v="1422043753"/>
    <b v="0"/>
    <n v="12"/>
    <b v="0"/>
    <s v="food/restaurants"/>
    <n v="0.186"/>
    <n v="77.5"/>
    <s v="food"/>
    <s v="restaurants"/>
  </r>
  <r>
    <n v="2516"/>
    <s v="Morning Glory"/>
    <s v="Hi, everyone my name is Alex, and i want to create not just a cafe spot, but a place that gives everyone a nice warm homey feeling."/>
    <n v="22000"/>
    <n v="0"/>
    <s v="failed"/>
    <s v="US"/>
    <s v="USD"/>
    <n v="1417279252"/>
    <n v="1414683652"/>
    <b v="0"/>
    <n v="0"/>
    <b v="0"/>
    <s v="food/restaurants"/>
    <n v="0"/>
    <e v="#DIV/0!"/>
    <s v="food"/>
    <s v="restaurants"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  <s v="CAD"/>
    <n v="1426788930"/>
    <n v="1424200530"/>
    <b v="0"/>
    <n v="33"/>
    <b v="0"/>
    <s v="food/restaurants"/>
    <n v="9.8166666666666666E-2"/>
    <n v="53.545454545454547"/>
    <s v="food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  <s v="USD"/>
    <n v="1415899228"/>
    <n v="1413303628"/>
    <b v="0"/>
    <n v="0"/>
    <b v="0"/>
    <s v="food/restaurants"/>
    <n v="0"/>
    <e v="#DIV/0!"/>
    <s v="food"/>
    <s v="restaurants"/>
  </r>
  <r>
    <n v="2519"/>
    <s v="Kelli's Kitchen"/>
    <s v="Better than your mom's, better than Cracker Barrel, only at Kelli's Kitchen (all from scratch)."/>
    <n v="150000"/>
    <n v="65"/>
    <s v="failed"/>
    <s v="US"/>
    <s v="USD"/>
    <n v="1405741404"/>
    <n v="1403149404"/>
    <b v="0"/>
    <n v="4"/>
    <b v="0"/>
    <s v="food/restaurants"/>
    <n v="4.3333333333333331E-4"/>
    <n v="16.25"/>
    <s v="food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  <s v="USD"/>
    <n v="1476559260"/>
    <n v="1472567085"/>
    <b v="0"/>
    <n v="0"/>
    <b v="0"/>
    <s v="food/restaurants"/>
    <n v="0"/>
    <e v="#DIV/0!"/>
    <s v="food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  <s v="USD"/>
    <n v="1444778021"/>
    <n v="1442963621"/>
    <b v="0"/>
    <n v="132"/>
    <b v="1"/>
    <s v="music/classical music"/>
    <n v="1.0948792000000001"/>
    <n v="103.68174242424243"/>
    <s v="music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  <s v="USD"/>
    <n v="1461336720"/>
    <n v="1459431960"/>
    <b v="0"/>
    <n v="27"/>
    <b v="1"/>
    <s v="music/classical music"/>
    <n v="1"/>
    <n v="185.18518518518519"/>
    <s v="music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  <s v="USD"/>
    <n v="1416270292"/>
    <n v="1413674692"/>
    <b v="0"/>
    <n v="26"/>
    <b v="1"/>
    <s v="music/classical music"/>
    <n v="1.5644444444444445"/>
    <n v="54.153846153846153"/>
    <s v="music"/>
    <s v="classical music"/>
  </r>
  <r>
    <n v="2524"/>
    <s v="Les Bostonades' First CD"/>
    <s v="We're bringing some of our favorite music from the past 10 years to disc for the first time ever."/>
    <n v="7500"/>
    <n v="7620"/>
    <s v="successful"/>
    <s v="US"/>
    <s v="USD"/>
    <n v="1419136200"/>
    <n v="1416338557"/>
    <b v="0"/>
    <n v="43"/>
    <b v="1"/>
    <s v="music/classical music"/>
    <n v="1.016"/>
    <n v="177.2093023255814"/>
    <s v="music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  <s v="USD"/>
    <n v="1340914571"/>
    <n v="1338322571"/>
    <b v="0"/>
    <n v="80"/>
    <b v="1"/>
    <s v="music/classical music"/>
    <n v="1.00325"/>
    <n v="100.325"/>
    <s v="music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  <s v="USD"/>
    <n v="1418014740"/>
    <n v="1415585474"/>
    <b v="0"/>
    <n v="33"/>
    <b v="1"/>
    <s v="music/classical music"/>
    <n v="1.1294999999999999"/>
    <n v="136.90909090909091"/>
    <s v="music"/>
    <s v="classical music"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  <s v="USD"/>
    <n v="1382068740"/>
    <n v="1380477691"/>
    <b v="0"/>
    <n v="71"/>
    <b v="1"/>
    <s v="music/classical music"/>
    <n v="1.02125"/>
    <n v="57.535211267605632"/>
    <s v="music"/>
    <s v="classical music"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  <s v="GBP"/>
    <n v="1440068400"/>
    <n v="1438459303"/>
    <b v="0"/>
    <n v="81"/>
    <b v="1"/>
    <s v="music/classical music"/>
    <n v="1.0724974999999999"/>
    <n v="52.962839506172834"/>
    <s v="music"/>
    <s v="classical music"/>
  </r>
  <r>
    <n v="2529"/>
    <s v="UrbanArias is DC's Contemporary Opera Company"/>
    <s v="Opera. Short. New."/>
    <n v="6000"/>
    <n v="6257"/>
    <s v="successful"/>
    <s v="US"/>
    <s v="USD"/>
    <n v="1332636975"/>
    <n v="1328752575"/>
    <b v="0"/>
    <n v="76"/>
    <b v="1"/>
    <s v="music/classical music"/>
    <n v="1.0428333333333333"/>
    <n v="82.328947368421055"/>
    <s v="music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  <s v="USD"/>
    <n v="1429505400"/>
    <n v="1426711505"/>
    <b v="0"/>
    <n v="48"/>
    <b v="1"/>
    <s v="music/classical music"/>
    <n v="1"/>
    <n v="135.41666666666666"/>
    <s v="music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  <s v="USD"/>
    <n v="1439611140"/>
    <n v="1437668354"/>
    <b v="0"/>
    <n v="61"/>
    <b v="1"/>
    <s v="music/classical music"/>
    <n v="1.004"/>
    <n v="74.06557377049181"/>
    <s v="music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  <s v="USD"/>
    <n v="1345148566"/>
    <n v="1342556566"/>
    <b v="0"/>
    <n v="60"/>
    <b v="1"/>
    <s v="music/classical music"/>
    <n v="1.26125"/>
    <n v="84.083333333333329"/>
    <s v="music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  <s v="USD"/>
    <n v="1362160868"/>
    <n v="1359568911"/>
    <b v="0"/>
    <n v="136"/>
    <b v="1"/>
    <s v="music/classical music"/>
    <n v="1.1066666666666667"/>
    <n v="61.029411764705884"/>
    <s v="music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  <s v="USD"/>
    <n v="1262325600"/>
    <n v="1257871712"/>
    <b v="0"/>
    <n v="14"/>
    <b v="1"/>
    <s v="music/classical music"/>
    <n v="1.05"/>
    <n v="150"/>
    <s v="music"/>
    <s v="classical music"/>
  </r>
  <r>
    <n v="2535"/>
    <s v="Mark Hayes Requiem Recording"/>
    <s v="Mark Hayes: Requiem Recording"/>
    <n v="20000"/>
    <n v="20755"/>
    <s v="successful"/>
    <s v="US"/>
    <s v="USD"/>
    <n v="1417463945"/>
    <n v="1414781945"/>
    <b v="0"/>
    <n v="78"/>
    <b v="1"/>
    <s v="music/classical music"/>
    <n v="1.03775"/>
    <n v="266.08974358974359"/>
    <s v="music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  <s v="USD"/>
    <n v="1375151566"/>
    <n v="1373337166"/>
    <b v="0"/>
    <n v="4"/>
    <b v="1"/>
    <s v="music/classical music"/>
    <n v="1.1599999999999999"/>
    <n v="7.25"/>
    <s v="music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  <s v="USD"/>
    <n v="1312212855"/>
    <n v="1307028855"/>
    <b v="0"/>
    <n v="11"/>
    <b v="1"/>
    <s v="music/classical music"/>
    <n v="1.1000000000000001"/>
    <n v="100"/>
    <s v="music"/>
    <s v="classical music"/>
  </r>
  <r>
    <n v="2538"/>
    <s v="Me, Myself and Albinoni"/>
    <s v="I will record 2 of Tomaso Albinoni's concertos for 2 oboes playing both parts myself."/>
    <n v="18000"/>
    <n v="20343.169999999998"/>
    <s v="successful"/>
    <s v="US"/>
    <s v="USD"/>
    <n v="1361681940"/>
    <n v="1359029661"/>
    <b v="0"/>
    <n v="185"/>
    <b v="1"/>
    <s v="music/classical music"/>
    <n v="1.130176111111111"/>
    <n v="109.96308108108107"/>
    <s v="music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  <s v="USD"/>
    <n v="1422913152"/>
    <n v="1417729152"/>
    <b v="0"/>
    <n v="59"/>
    <b v="1"/>
    <s v="music/classical music"/>
    <n v="1.0024999999999999"/>
    <n v="169.91525423728814"/>
    <s v="music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  <s v="USD"/>
    <n v="1319904721"/>
    <n v="1314720721"/>
    <b v="0"/>
    <n v="27"/>
    <b v="1"/>
    <s v="music/classical music"/>
    <n v="1.034"/>
    <n v="95.740740740740748"/>
    <s v="music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  <s v="GBP"/>
    <n v="1380192418"/>
    <n v="1375008418"/>
    <b v="0"/>
    <n v="63"/>
    <b v="1"/>
    <s v="music/classical music"/>
    <n v="1.0702857142857143"/>
    <n v="59.460317460317462"/>
    <s v="music"/>
    <s v="classical music"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  <s v="USD"/>
    <n v="1380599940"/>
    <n v="1377252857"/>
    <b v="0"/>
    <n v="13"/>
    <b v="1"/>
    <s v="music/classical music"/>
    <n v="1.0357142857142858"/>
    <n v="55.769230769230766"/>
    <s v="music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  <s v="USD"/>
    <n v="1293937200"/>
    <n v="1291257298"/>
    <b v="0"/>
    <n v="13"/>
    <b v="1"/>
    <s v="music/classical music"/>
    <n v="1.5640000000000001"/>
    <n v="30.076923076923077"/>
    <s v="music"/>
    <s v="classical music"/>
  </r>
  <r>
    <n v="2544"/>
    <s v="Singing City Children's Choir"/>
    <s v="Bringing choral music and performance opportunities to under-served youth in West Philadelphia"/>
    <n v="5000"/>
    <n v="5041"/>
    <s v="successful"/>
    <s v="US"/>
    <s v="USD"/>
    <n v="1341750569"/>
    <n v="1339158569"/>
    <b v="0"/>
    <n v="57"/>
    <b v="1"/>
    <s v="music/classical music"/>
    <n v="1.0082"/>
    <n v="88.438596491228068"/>
    <s v="music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  <s v="USD"/>
    <n v="1424997000"/>
    <n v="1421983138"/>
    <b v="0"/>
    <n v="61"/>
    <b v="1"/>
    <s v="music/classical music"/>
    <n v="1.9530000000000001"/>
    <n v="64.032786885245898"/>
    <s v="music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  <s v="USD"/>
    <n v="1380949200"/>
    <n v="1378586179"/>
    <b v="0"/>
    <n v="65"/>
    <b v="1"/>
    <s v="music/classical music"/>
    <n v="1.1171428571428572"/>
    <n v="60.153846153846153"/>
    <s v="music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  <s v="USD"/>
    <n v="1333560803"/>
    <n v="1330972403"/>
    <b v="0"/>
    <n v="134"/>
    <b v="1"/>
    <s v="music/classical music"/>
    <n v="1.1985454545454546"/>
    <n v="49.194029850746269"/>
    <s v="music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  <s v="EUR"/>
    <n v="1475209620"/>
    <n v="1473087637"/>
    <b v="0"/>
    <n v="37"/>
    <b v="1"/>
    <s v="music/classical music"/>
    <n v="1.0185"/>
    <n v="165.16216216216216"/>
    <s v="music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  <s v="GBP"/>
    <n v="1370019600"/>
    <n v="1366999870"/>
    <b v="0"/>
    <n v="37"/>
    <b v="1"/>
    <s v="music/classical music"/>
    <n v="1.0280254777070064"/>
    <n v="43.621621621621621"/>
    <s v="music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  <s v="USD"/>
    <n v="1444276740"/>
    <n v="1439392406"/>
    <b v="0"/>
    <n v="150"/>
    <b v="1"/>
    <s v="music/classical music"/>
    <n v="1.0084615384615385"/>
    <n v="43.7"/>
    <s v="music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  <s v="USD"/>
    <n v="1332362880"/>
    <n v="1329890585"/>
    <b v="0"/>
    <n v="56"/>
    <b v="1"/>
    <s v="music/classical music"/>
    <n v="1.0273469387755103"/>
    <n v="67.419642857142861"/>
    <s v="music"/>
    <s v="classical music"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  <s v="USD"/>
    <n v="1488741981"/>
    <n v="1486149981"/>
    <b v="0"/>
    <n v="18"/>
    <b v="1"/>
    <s v="music/classical music"/>
    <n v="1.0649999999999999"/>
    <n v="177.5"/>
    <s v="music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  <s v="USD"/>
    <n v="1348202807"/>
    <n v="1343018807"/>
    <b v="0"/>
    <n v="60"/>
    <b v="1"/>
    <s v="music/classical music"/>
    <n v="1.5553333333333332"/>
    <n v="38.883333333333333"/>
    <s v="music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  <s v="USD"/>
    <n v="1433131140"/>
    <n v="1430445163"/>
    <b v="0"/>
    <n v="67"/>
    <b v="1"/>
    <s v="music/classical music"/>
    <n v="1.228"/>
    <n v="54.985074626865675"/>
    <s v="music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  <s v="USD"/>
    <n v="1338219793"/>
    <n v="1335541393"/>
    <b v="0"/>
    <n v="35"/>
    <b v="1"/>
    <s v="music/classical music"/>
    <n v="1.0734999999999999"/>
    <n v="61.342857142857142"/>
    <s v="music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  <s v="USD"/>
    <n v="1356392857"/>
    <n v="1352504857"/>
    <b v="0"/>
    <n v="34"/>
    <b v="1"/>
    <s v="music/classical music"/>
    <n v="1.0550335570469798"/>
    <n v="23.117647058823529"/>
    <s v="music"/>
    <s v="classical music"/>
  </r>
  <r>
    <n v="2557"/>
    <s v="European Tour"/>
    <s v="Raising money for our concert tour of Switzerland and Germany in June/July 2014"/>
    <n v="900"/>
    <n v="1066"/>
    <s v="successful"/>
    <s v="GB"/>
    <s v="GBP"/>
    <n v="1400176386"/>
    <n v="1397584386"/>
    <b v="0"/>
    <n v="36"/>
    <b v="1"/>
    <s v="music/classical music"/>
    <n v="1.1844444444444444"/>
    <n v="29.611111111111111"/>
    <s v="music"/>
    <s v="classical music"/>
  </r>
  <r>
    <n v="2558"/>
    <s v="Hopkins Sinfonia 2015 Season"/>
    <s v="The Hopkins Sinfonia is looking for your support to run our 2015 Season made up of five concerts."/>
    <n v="1250"/>
    <n v="1361"/>
    <s v="successful"/>
    <s v="AU"/>
    <s v="AUD"/>
    <n v="1430488740"/>
    <n v="1427747906"/>
    <b v="0"/>
    <n v="18"/>
    <b v="1"/>
    <s v="music/classical music"/>
    <n v="1.0888"/>
    <n v="75.611111111111114"/>
    <s v="music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  <s v="USD"/>
    <n v="1321385820"/>
    <n v="1318539484"/>
    <b v="0"/>
    <n v="25"/>
    <b v="1"/>
    <s v="music/classical music"/>
    <n v="1.1125"/>
    <n v="35.6"/>
    <s v="music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s v="music/classical music"/>
    <n v="1.0009999999999999"/>
    <n v="143"/>
    <s v="music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  <s v="CAD"/>
    <n v="1444740089"/>
    <n v="1442148089"/>
    <b v="0"/>
    <n v="0"/>
    <b v="0"/>
    <s v="food/food trucks"/>
    <n v="0"/>
    <e v="#DIV/0!"/>
    <s v="food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  <s v="EUR"/>
    <n v="1476189339"/>
    <n v="1471005339"/>
    <b v="0"/>
    <n v="3"/>
    <b v="0"/>
    <s v="food/food trucks"/>
    <n v="7.4999999999999997E-3"/>
    <n v="25"/>
    <s v="food"/>
    <s v="food trucks"/>
  </r>
  <r>
    <n v="2563"/>
    <s v="Phoenix Pearl Boba Tea Truck (Canceled)"/>
    <s v="Michigan based bubble tea and specialty ice cream food truck"/>
    <n v="20000"/>
    <n v="0"/>
    <s v="canceled"/>
    <s v="US"/>
    <s v="USD"/>
    <n v="1438226451"/>
    <n v="1433042451"/>
    <b v="0"/>
    <n v="0"/>
    <b v="0"/>
    <s v="food/food trucks"/>
    <n v="0"/>
    <e v="#DIV/0!"/>
    <s v="food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  <s v="CAD"/>
    <n v="1406854699"/>
    <n v="1404262699"/>
    <b v="0"/>
    <n v="0"/>
    <b v="0"/>
    <s v="food/food trucks"/>
    <n v="0"/>
    <e v="#DIV/0!"/>
    <s v="food"/>
    <s v="food trucks"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  <s v="USD"/>
    <n v="1462827000"/>
    <n v="1457710589"/>
    <b v="0"/>
    <n v="1"/>
    <b v="0"/>
    <s v="food/food trucks"/>
    <n v="0.01"/>
    <n v="100"/>
    <s v="food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  <s v="USD"/>
    <n v="1408663948"/>
    <n v="1406071948"/>
    <b v="0"/>
    <n v="0"/>
    <b v="0"/>
    <s v="food/food trucks"/>
    <n v="0"/>
    <e v="#DIV/0!"/>
    <s v="food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  <s v="USD"/>
    <n v="1429823138"/>
    <n v="1427231138"/>
    <b v="0"/>
    <n v="2"/>
    <b v="0"/>
    <s v="food/food trucks"/>
    <n v="2.6666666666666666E-3"/>
    <n v="60"/>
    <s v="food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  <s v="GBP"/>
    <n v="1472745594"/>
    <n v="1470153594"/>
    <b v="0"/>
    <n v="1"/>
    <b v="0"/>
    <s v="food/food trucks"/>
    <n v="5.0000000000000001E-3"/>
    <n v="50"/>
    <s v="food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  <s v="USD"/>
    <n v="1442457112"/>
    <n v="1439865112"/>
    <b v="0"/>
    <n v="2"/>
    <b v="0"/>
    <s v="food/food trucks"/>
    <n v="2.2307692307692306E-2"/>
    <n v="72.5"/>
    <s v="food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  <s v="USD"/>
    <n v="1486590035"/>
    <n v="1483998035"/>
    <b v="0"/>
    <n v="2"/>
    <b v="0"/>
    <s v="food/food trucks"/>
    <n v="8.4285714285714294E-3"/>
    <n v="29.5"/>
    <s v="food"/>
    <s v="food trucks"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  <s v="AUD"/>
    <n v="1463645521"/>
    <n v="1458461521"/>
    <b v="0"/>
    <n v="4"/>
    <b v="0"/>
    <s v="food/food trucks"/>
    <n v="2.5000000000000001E-3"/>
    <n v="62.5"/>
    <s v="food"/>
    <s v="food trucks"/>
  </r>
  <r>
    <n v="2572"/>
    <s v="A Dream of Naughty Nachos (Canceled)"/>
    <s v="Mesquite smoked brisket nachos, food truck style, with homemade salsa to make your taste buds dance."/>
    <n v="30000"/>
    <n v="0"/>
    <s v="canceled"/>
    <s v="US"/>
    <s v="USD"/>
    <n v="1428893517"/>
    <n v="1426301517"/>
    <b v="0"/>
    <n v="0"/>
    <b v="0"/>
    <s v="food/food trucks"/>
    <n v="0"/>
    <e v="#DIV/0!"/>
    <s v="food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  <s v="USD"/>
    <n v="1408803149"/>
    <n v="1404915149"/>
    <b v="0"/>
    <n v="0"/>
    <b v="0"/>
    <s v="food/food trucks"/>
    <n v="0"/>
    <e v="#DIV/0!"/>
    <s v="food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  <s v="USD"/>
    <n v="1463600945"/>
    <n v="1461786545"/>
    <b v="0"/>
    <n v="0"/>
    <b v="0"/>
    <s v="food/food trucks"/>
    <n v="0"/>
    <e v="#DIV/0!"/>
    <s v="food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  <s v="USD"/>
    <n v="1421030194"/>
    <n v="1418438194"/>
    <b v="0"/>
    <n v="0"/>
    <b v="0"/>
    <s v="food/food trucks"/>
    <n v="0"/>
    <e v="#DIV/0!"/>
    <s v="food"/>
    <s v="food trucks"/>
  </r>
  <r>
    <n v="2576"/>
    <s v="2 Go Fast Food (Canceled)"/>
    <s v="A New Twist with an American and Philippine fast food Mobile Trailer."/>
    <n v="10000"/>
    <n v="0"/>
    <s v="canceled"/>
    <s v="US"/>
    <s v="USD"/>
    <n v="1428707647"/>
    <n v="1424823247"/>
    <b v="0"/>
    <n v="0"/>
    <b v="0"/>
    <s v="food/food trucks"/>
    <n v="0"/>
    <e v="#DIV/0!"/>
    <s v="food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  <s v="USD"/>
    <n v="1407181297"/>
    <n v="1405021297"/>
    <b v="0"/>
    <n v="0"/>
    <b v="0"/>
    <s v="food/food trucks"/>
    <n v="0"/>
    <e v="#DIV/0!"/>
    <s v="food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  <s v="USD"/>
    <n v="1444410000"/>
    <n v="1440203579"/>
    <b v="0"/>
    <n v="0"/>
    <b v="0"/>
    <s v="food/food trucks"/>
    <n v="0"/>
    <e v="#DIV/0!"/>
    <s v="food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  <s v="USD"/>
    <n v="1410810903"/>
    <n v="1405626903"/>
    <b v="0"/>
    <n v="12"/>
    <b v="0"/>
    <s v="food/food trucks"/>
    <n v="1.3849999999999999E-3"/>
    <n v="23.083333333333332"/>
    <s v="food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  <s v="USD"/>
    <n v="1431745200"/>
    <n v="1429170603"/>
    <b v="0"/>
    <n v="2"/>
    <b v="0"/>
    <s v="food/food trucks"/>
    <n v="6.0000000000000001E-3"/>
    <n v="25.5"/>
    <s v="food"/>
    <s v="food trucks"/>
  </r>
  <r>
    <n v="2581"/>
    <s v="A Flying Sausage Food Truck"/>
    <s v="Creating a Food Truck to bring gourmet sausage sliders to Jacksonville, FL for breakfast, lunch, and special events."/>
    <n v="5000"/>
    <n v="530"/>
    <s v="failed"/>
    <s v="US"/>
    <s v="USD"/>
    <n v="1447689898"/>
    <n v="1445094298"/>
    <b v="0"/>
    <n v="11"/>
    <b v="0"/>
    <s v="food/food trucks"/>
    <n v="0.106"/>
    <n v="48.18181818181818"/>
    <s v="food"/>
    <s v="food trucks"/>
  </r>
  <r>
    <n v="2582"/>
    <s v="Drunken Wings"/>
    <s v="The place where chicken meets liquor for the first time!"/>
    <n v="90000"/>
    <n v="1"/>
    <s v="failed"/>
    <s v="US"/>
    <s v="USD"/>
    <n v="1477784634"/>
    <n v="1475192634"/>
    <b v="0"/>
    <n v="1"/>
    <b v="0"/>
    <s v="food/food trucks"/>
    <n v="1.1111111111111112E-5"/>
    <n v="1"/>
    <s v="food"/>
    <s v="food trucks"/>
  </r>
  <r>
    <n v="2583"/>
    <s v="Crazy Daisy Food Truck"/>
    <s v="Crazy Daisy will become the newest member of the food truck distributors in Kansas City, Missouri."/>
    <n v="1000"/>
    <n v="5"/>
    <s v="failed"/>
    <s v="US"/>
    <s v="USD"/>
    <n v="1426526880"/>
    <n v="1421346480"/>
    <b v="0"/>
    <n v="5"/>
    <b v="0"/>
    <s v="food/food trucks"/>
    <n v="5.0000000000000001E-3"/>
    <n v="1"/>
    <s v="food"/>
    <s v="food trucks"/>
  </r>
  <r>
    <n v="2584"/>
    <s v="Culinary Arts Food Truck Style"/>
    <s v="Bringing quality food to the masses using local premium ingredients, but at a food truck price!"/>
    <n v="10000"/>
    <n v="0"/>
    <s v="failed"/>
    <s v="US"/>
    <s v="USD"/>
    <n v="1434341369"/>
    <n v="1431749369"/>
    <b v="0"/>
    <n v="0"/>
    <b v="0"/>
    <s v="food/food trucks"/>
    <n v="0"/>
    <e v="#DIV/0!"/>
    <s v="food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  <s v="USD"/>
    <n v="1404601632"/>
    <n v="1402009632"/>
    <b v="0"/>
    <n v="1"/>
    <b v="0"/>
    <s v="food/food trucks"/>
    <n v="1.6666666666666668E-3"/>
    <n v="50"/>
    <s v="food"/>
    <s v="food trucks"/>
  </r>
  <r>
    <n v="2586"/>
    <s v="Inspire Healthy Eating"/>
    <s v="I would like to bring fresh salad and food to the streets of London at a reasonable price."/>
    <n v="3000"/>
    <n v="5"/>
    <s v="failed"/>
    <s v="GB"/>
    <s v="GBP"/>
    <n v="1451030136"/>
    <n v="1448438136"/>
    <b v="0"/>
    <n v="1"/>
    <b v="0"/>
    <s v="food/food trucks"/>
    <n v="1.6666666666666668E-3"/>
    <n v="5"/>
    <s v="food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  <s v="USD"/>
    <n v="1451491953"/>
    <n v="1448899953"/>
    <b v="0"/>
    <n v="6"/>
    <b v="0"/>
    <s v="food/food trucks"/>
    <n v="2.4340000000000001E-2"/>
    <n v="202.83333333333334"/>
    <s v="food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  <s v="USD"/>
    <n v="1427807640"/>
    <n v="1423325626"/>
    <b v="0"/>
    <n v="8"/>
    <b v="0"/>
    <s v="food/food trucks"/>
    <n v="3.8833333333333331E-2"/>
    <n v="29.125"/>
    <s v="food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  <s v="DKK"/>
    <n v="1458733927"/>
    <n v="1456145527"/>
    <b v="0"/>
    <n v="1"/>
    <b v="0"/>
    <s v="food/food trucks"/>
    <n v="1E-4"/>
    <n v="5"/>
    <s v="food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  <s v="AUD"/>
    <n v="1453817297"/>
    <n v="1453212497"/>
    <b v="0"/>
    <n v="0"/>
    <b v="0"/>
    <s v="food/food trucks"/>
    <n v="0"/>
    <e v="#DIV/0!"/>
    <s v="food"/>
    <s v="food trucks"/>
  </r>
  <r>
    <n v="2591"/>
    <s v="patent pending"/>
    <s v="Hi everyone I am a 26 year old single mom trying to start her own food business! I need to first afford the patent to reveal more!"/>
    <n v="1500"/>
    <n v="26"/>
    <s v="failed"/>
    <s v="US"/>
    <s v="USD"/>
    <n v="1457901924"/>
    <n v="1452721524"/>
    <b v="0"/>
    <n v="2"/>
    <b v="0"/>
    <s v="food/food trucks"/>
    <n v="1.7333333333333333E-2"/>
    <n v="13"/>
    <s v="food"/>
    <s v="food trucks"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  <s v="USD"/>
    <n v="1412536421"/>
    <n v="1409944421"/>
    <b v="0"/>
    <n v="1"/>
    <b v="0"/>
    <s v="food/food trucks"/>
    <n v="1.6666666666666668E-3"/>
    <n v="50"/>
    <s v="food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  <s v="USD"/>
    <n v="1429993026"/>
    <n v="1427401026"/>
    <b v="0"/>
    <n v="0"/>
    <b v="0"/>
    <s v="food/food trucks"/>
    <n v="0"/>
    <e v="#DIV/0!"/>
    <s v="food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  <s v="USD"/>
    <n v="1407453228"/>
    <n v="1404861228"/>
    <b v="0"/>
    <n v="1"/>
    <b v="0"/>
    <s v="food/food trucks"/>
    <n v="1.2500000000000001E-5"/>
    <n v="1"/>
    <s v="food"/>
    <s v="food trucks"/>
  </r>
  <r>
    <n v="2595"/>
    <s v="Food Truck for Little Fox Bakery"/>
    <s v="Looking to put the best baked goods in Bowling Green on wheels"/>
    <n v="15000"/>
    <n v="1825"/>
    <s v="failed"/>
    <s v="US"/>
    <s v="USD"/>
    <n v="1487915500"/>
    <n v="1485323500"/>
    <b v="0"/>
    <n v="19"/>
    <b v="0"/>
    <s v="food/food trucks"/>
    <n v="0.12166666666666667"/>
    <n v="96.05263157894737"/>
    <s v="food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  <s v="CAD"/>
    <n v="1407427009"/>
    <n v="1404835009"/>
    <b v="0"/>
    <n v="27"/>
    <b v="0"/>
    <s v="food/food trucks"/>
    <n v="0.23588571428571428"/>
    <n v="305.77777777777777"/>
    <s v="food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  <s v="GBP"/>
    <n v="1466323917"/>
    <n v="1463731917"/>
    <b v="0"/>
    <n v="7"/>
    <b v="0"/>
    <s v="food/food trucks"/>
    <n v="5.6666666666666664E-2"/>
    <n v="12.142857142857142"/>
    <s v="food"/>
    <s v="food trucks"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  <s v="USD"/>
    <n v="1443039001"/>
    <n v="1440447001"/>
    <b v="0"/>
    <n v="14"/>
    <b v="0"/>
    <s v="food/food trucks"/>
    <n v="0.39"/>
    <n v="83.571428571428569"/>
    <s v="food"/>
    <s v="food trucks"/>
  </r>
  <r>
    <n v="2599"/>
    <s v="Empty Ramekins Catering Group"/>
    <s v="The Empty Ramekins Catering Group is looking for your help to start up in Miami Florida!!!!"/>
    <n v="9041"/>
    <n v="90"/>
    <s v="failed"/>
    <s v="US"/>
    <s v="USD"/>
    <n v="1407089147"/>
    <n v="1403201147"/>
    <b v="0"/>
    <n v="5"/>
    <b v="0"/>
    <s v="food/food trucks"/>
    <n v="9.9546510341776348E-3"/>
    <n v="18"/>
    <s v="food"/>
    <s v="food trucks"/>
  </r>
  <r>
    <n v="2600"/>
    <s v="Help Buttz Return From the Ashes"/>
    <s v="On Sunday November 8, 2015 our food truck burned to the ground. Please help us get rebuilt."/>
    <n v="50000"/>
    <n v="3466"/>
    <s v="failed"/>
    <s v="US"/>
    <s v="USD"/>
    <n v="1458938200"/>
    <n v="1453757800"/>
    <b v="0"/>
    <n v="30"/>
    <b v="0"/>
    <s v="food/food trucks"/>
    <n v="6.9320000000000007E-2"/>
    <n v="115.53333333333333"/>
    <s v="food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  <s v="USD"/>
    <n v="1347508740"/>
    <n v="1346276349"/>
    <b v="1"/>
    <n v="151"/>
    <b v="1"/>
    <s v="technology/space exploration"/>
    <n v="6.6139999999999999"/>
    <n v="21.900662251655628"/>
    <s v="technology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  <s v="USD"/>
    <n v="1415827200"/>
    <n v="1412358968"/>
    <b v="1"/>
    <n v="489"/>
    <b v="1"/>
    <s v="technology/space exploration"/>
    <n v="3.2609166666666667"/>
    <n v="80.022494887525568"/>
    <s v="technology"/>
    <s v="space exploration"/>
  </r>
  <r>
    <n v="2603"/>
    <s v="Manned Mock Mars Mission"/>
    <s v="I will be building a mock space station and simulate living on Mars for two weeks."/>
    <n v="1750"/>
    <n v="1776"/>
    <s v="successful"/>
    <s v="US"/>
    <s v="USD"/>
    <n v="1387835654"/>
    <n v="1386626054"/>
    <b v="1"/>
    <n v="50"/>
    <b v="1"/>
    <s v="technology/space exploration"/>
    <n v="1.0148571428571429"/>
    <n v="35.520000000000003"/>
    <s v="technology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  <s v="USD"/>
    <n v="1335662023"/>
    <n v="1333070023"/>
    <b v="1"/>
    <n v="321"/>
    <b v="1"/>
    <s v="technology/space exploration"/>
    <n v="1.0421799999999999"/>
    <n v="64.933333333333323"/>
    <s v="technology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  <s v="USD"/>
    <n v="1466168390"/>
    <n v="1463576390"/>
    <b v="1"/>
    <n v="1762"/>
    <b v="1"/>
    <s v="technology/space exploration"/>
    <n v="1.0742157000000001"/>
    <n v="60.965703745743475"/>
    <s v="technology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  <s v="USD"/>
    <n v="1398791182"/>
    <n v="1396026382"/>
    <b v="1"/>
    <n v="385"/>
    <b v="1"/>
    <s v="technology/space exploration"/>
    <n v="1.1005454545454545"/>
    <n v="31.444155844155844"/>
    <s v="technology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  <s v="USD"/>
    <n v="1439344800"/>
    <n v="1435611572"/>
    <b v="1"/>
    <n v="398"/>
    <b v="1"/>
    <s v="technology/space exploration"/>
    <n v="4.077"/>
    <n v="81.949748743718587"/>
    <s v="technology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  <s v="USD"/>
    <n v="1489536000"/>
    <n v="1485976468"/>
    <b v="1"/>
    <n v="304"/>
    <b v="1"/>
    <s v="technology/space exploration"/>
    <n v="2.2392500000000002"/>
    <n v="58.92763157894737"/>
    <s v="technology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  <s v="USD"/>
    <n v="1342330951"/>
    <n v="1339738951"/>
    <b v="1"/>
    <n v="676"/>
    <b v="1"/>
    <s v="technology/space exploration"/>
    <n v="3.038011142857143"/>
    <n v="157.29347633136095"/>
    <s v="technology"/>
    <s v="space exploration"/>
  </r>
  <r>
    <n v="2610"/>
    <s v="Restore the Pluto Discovery Telescope"/>
    <s v="Preserve the telescope that Clyde Tombaugh used to discover Pluto for generations to come!"/>
    <n v="22765"/>
    <n v="32172.66"/>
    <s v="successful"/>
    <s v="US"/>
    <s v="USD"/>
    <n v="1471849140"/>
    <n v="1468444125"/>
    <b v="1"/>
    <n v="577"/>
    <b v="1"/>
    <s v="technology/space exploration"/>
    <n v="1.4132510432681749"/>
    <n v="55.758509532062391"/>
    <s v="technology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  <s v="EUR"/>
    <n v="1483397940"/>
    <n v="1480493014"/>
    <b v="1"/>
    <n v="3663"/>
    <b v="1"/>
    <s v="technology/space exploration"/>
    <n v="27.906363636363636"/>
    <n v="83.802893802893806"/>
    <s v="technology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  <s v="USD"/>
    <n v="1420773970"/>
    <n v="1418095570"/>
    <b v="1"/>
    <n v="294"/>
    <b v="1"/>
    <s v="technology/space exploration"/>
    <n v="1.7176130000000001"/>
    <n v="58.422210884353746"/>
    <s v="technology"/>
    <s v="space exploration"/>
  </r>
  <r>
    <n v="2613"/>
    <s v="Earth 360"/>
    <s v="Re-inventing the way we look at our planet by sending 5 cameras to near space to create the first 360 panoramic view of the earth."/>
    <n v="7500"/>
    <n v="7576"/>
    <s v="successful"/>
    <s v="US"/>
    <s v="USD"/>
    <n v="1348256294"/>
    <n v="1345664294"/>
    <b v="1"/>
    <n v="28"/>
    <b v="1"/>
    <s v="technology/space exploration"/>
    <n v="1.0101333333333333"/>
    <n v="270.57142857142856"/>
    <s v="technology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  <s v="USD"/>
    <n v="1398834000"/>
    <n v="1396371612"/>
    <b v="1"/>
    <n v="100"/>
    <b v="1"/>
    <s v="technology/space exploration"/>
    <n v="1.02"/>
    <n v="107.1"/>
    <s v="technology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  <s v="GBP"/>
    <n v="1462017600"/>
    <n v="1458820564"/>
    <b v="0"/>
    <n v="72"/>
    <b v="1"/>
    <s v="technology/space exploration"/>
    <n v="1.6976511744127936"/>
    <n v="47.180555555555557"/>
    <s v="technology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  <s v="USD"/>
    <n v="1440546729"/>
    <n v="1437954729"/>
    <b v="1"/>
    <n v="238"/>
    <b v="1"/>
    <s v="technology/space exploration"/>
    <n v="1.14534"/>
    <n v="120.30882352941177"/>
    <s v="technology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  <s v="USD"/>
    <n v="1413838751"/>
    <n v="1411246751"/>
    <b v="1"/>
    <n v="159"/>
    <b v="1"/>
    <s v="technology/space exploration"/>
    <n v="8.7759999999999998"/>
    <n v="27.59748427672956"/>
    <s v="technology"/>
    <s v="space exploration"/>
  </r>
  <r>
    <n v="2618"/>
    <s v="SPACE ART FEATURING ASTRONAUTS #WeBelieveInAstronauts"/>
    <s v="LTD ED COLLECTIBLE SPACE ART FEAT. ASTRONAUTS"/>
    <n v="15000"/>
    <n v="15808"/>
    <s v="successful"/>
    <s v="US"/>
    <s v="USD"/>
    <n v="1449000061"/>
    <n v="1443812461"/>
    <b v="1"/>
    <n v="77"/>
    <b v="1"/>
    <s v="technology/space exploration"/>
    <n v="1.0538666666666667"/>
    <n v="205.2987012987013"/>
    <s v="technology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  <s v="USD"/>
    <n v="1445598000"/>
    <n v="1443302004"/>
    <b v="1"/>
    <n v="53"/>
    <b v="1"/>
    <s v="technology/space exploration"/>
    <n v="1.8839999999999999"/>
    <n v="35.547169811320757"/>
    <s v="technology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  <s v="AUD"/>
    <n v="1444525200"/>
    <n v="1441339242"/>
    <b v="1"/>
    <n v="1251"/>
    <b v="1"/>
    <s v="technology/space exploration"/>
    <n v="1.436523076923077"/>
    <n v="74.639488409272587"/>
    <s v="technology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  <s v="USD"/>
    <n v="1432230988"/>
    <n v="1429638988"/>
    <b v="1"/>
    <n v="465"/>
    <b v="1"/>
    <s v="technology/space exploration"/>
    <n v="1.4588000000000001"/>
    <n v="47.058064516129029"/>
    <s v="technology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  <s v="EUR"/>
    <n v="1483120216"/>
    <n v="1479232216"/>
    <b v="0"/>
    <n v="74"/>
    <b v="1"/>
    <s v="technology/space exploration"/>
    <n v="1.3118399999999999"/>
    <n v="26.591351351351353"/>
    <s v="technology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  <s v="USD"/>
    <n v="1480658966"/>
    <n v="1479449366"/>
    <b v="0"/>
    <n v="62"/>
    <b v="1"/>
    <s v="technology/space exploration"/>
    <n v="1.1399999999999999"/>
    <n v="36.774193548387096"/>
    <s v="technology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  <s v="USD"/>
    <n v="1347530822"/>
    <n v="1345716422"/>
    <b v="0"/>
    <n v="3468"/>
    <b v="1"/>
    <s v="technology/space exploration"/>
    <n v="13.794206249999998"/>
    <n v="31.820544982698959"/>
    <s v="technology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  <s v="EUR"/>
    <n v="1478723208"/>
    <n v="1476559608"/>
    <b v="0"/>
    <n v="52"/>
    <b v="1"/>
    <s v="technology/space exploration"/>
    <n v="9.56"/>
    <n v="27.576923076923077"/>
    <s v="technology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  <s v="USD"/>
    <n v="1433343869"/>
    <n v="1430751869"/>
    <b v="0"/>
    <n v="50"/>
    <b v="1"/>
    <s v="technology/space exploration"/>
    <n v="1.1200000000000001"/>
    <n v="56"/>
    <s v="technology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  <s v="USD"/>
    <n v="1448571261"/>
    <n v="1445975661"/>
    <b v="0"/>
    <n v="45"/>
    <b v="1"/>
    <s v="technology/space exploration"/>
    <n v="6.4666666666666668"/>
    <n v="21.555555555555557"/>
    <s v="technology"/>
    <s v="space exploration"/>
  </r>
  <r>
    <n v="2628"/>
    <s v="Pie In Space!"/>
    <s v="A high school freshman is sending pie into space and you can be a part of it.  GO SCIENCE!!!"/>
    <n v="839"/>
    <n v="926"/>
    <s v="successful"/>
    <s v="US"/>
    <s v="USD"/>
    <n v="1417389067"/>
    <n v="1415661067"/>
    <b v="0"/>
    <n v="21"/>
    <b v="1"/>
    <s v="technology/space exploration"/>
    <n v="1.1036948748510131"/>
    <n v="44.095238095238095"/>
    <s v="technology"/>
    <s v="space exploration"/>
  </r>
  <r>
    <n v="2629"/>
    <s v="Project Dragonfly - Sail to the Stars"/>
    <s v="The first international contest to let students shape the future of interstellar travel."/>
    <n v="5000"/>
    <n v="6387"/>
    <s v="successful"/>
    <s v="GB"/>
    <s v="GBP"/>
    <n v="1431608122"/>
    <n v="1429016122"/>
    <b v="0"/>
    <n v="100"/>
    <b v="1"/>
    <s v="technology/space exploration"/>
    <n v="1.2774000000000001"/>
    <n v="63.87"/>
    <s v="technology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  <s v="AUD"/>
    <n v="1467280800"/>
    <n v="1464921112"/>
    <b v="0"/>
    <n v="81"/>
    <b v="1"/>
    <s v="technology/space exploration"/>
    <n v="1.579"/>
    <n v="38.987654320987652"/>
    <s v="technology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  <s v="USD"/>
    <n v="1440907427"/>
    <n v="1438488227"/>
    <b v="0"/>
    <n v="286"/>
    <b v="1"/>
    <s v="technology/space exploration"/>
    <n v="1.1466525000000001"/>
    <n v="80.185489510489504"/>
    <s v="technology"/>
    <s v="space exploration"/>
  </r>
  <r>
    <n v="2632"/>
    <s v="University Rocket Science"/>
    <s v="Students from 3 universities are designing a dual stage rocket to test experimental rocket technology."/>
    <n v="1070"/>
    <n v="1466"/>
    <s v="successful"/>
    <s v="US"/>
    <s v="USD"/>
    <n v="1464485339"/>
    <n v="1462325339"/>
    <b v="0"/>
    <n v="42"/>
    <b v="1"/>
    <s v="technology/space exploration"/>
    <n v="1.3700934579439252"/>
    <n v="34.904761904761905"/>
    <s v="technology"/>
    <s v="space exploration"/>
  </r>
  <r>
    <n v="2633"/>
    <s v="ISS-Above"/>
    <s v="A device that lights up whenever the International Space Station is nearby (that happens more often than you might expect)"/>
    <n v="5000"/>
    <n v="17731"/>
    <s v="successful"/>
    <s v="US"/>
    <s v="USD"/>
    <n v="1393542000"/>
    <n v="1390938332"/>
    <b v="0"/>
    <n v="199"/>
    <b v="1"/>
    <s v="technology/space exploration"/>
    <n v="3.5461999999999998"/>
    <n v="89.100502512562812"/>
    <s v="technology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  <s v="USD"/>
    <n v="1475163921"/>
    <n v="1472571921"/>
    <b v="0"/>
    <n v="25"/>
    <b v="1"/>
    <s v="technology/space exploration"/>
    <n v="1.0602150537634409"/>
    <n v="39.44"/>
    <s v="technology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  <s v="CAD"/>
    <n v="1425937761"/>
    <n v="1422917361"/>
    <b v="0"/>
    <n v="84"/>
    <b v="1"/>
    <s v="technology/space exploration"/>
    <n v="1"/>
    <n v="136.9047619047619"/>
    <s v="technology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  <s v="USD"/>
    <n v="1476579600"/>
    <n v="1474641914"/>
    <b v="0"/>
    <n v="50"/>
    <b v="1"/>
    <s v="technology/space exploration"/>
    <n v="1.873"/>
    <n v="37.46"/>
    <s v="technology"/>
    <s v="space exploration"/>
  </r>
  <r>
    <n v="2637"/>
    <s v="SPEED OF LIGHT: Biggest Mystery of the Universe"/>
    <s v="Help us collect the data to solve the mystery of the century: Is light slowing down?"/>
    <n v="500"/>
    <n v="831"/>
    <s v="successful"/>
    <s v="US"/>
    <s v="USD"/>
    <n v="1476277875"/>
    <n v="1474895475"/>
    <b v="0"/>
    <n v="26"/>
    <b v="1"/>
    <s v="technology/space exploration"/>
    <n v="1.6619999999999999"/>
    <n v="31.96153846153846"/>
    <s v="technology"/>
    <s v="space exploration"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  <s v="USD"/>
    <n v="1421358895"/>
    <n v="1418766895"/>
    <b v="0"/>
    <n v="14"/>
    <b v="1"/>
    <s v="technology/space exploration"/>
    <n v="1.0172910662824208"/>
    <n v="25.214285714285715"/>
    <s v="technology"/>
    <s v="space exploration"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  <s v="GBP"/>
    <n v="1424378748"/>
    <n v="1421786748"/>
    <b v="0"/>
    <n v="49"/>
    <b v="1"/>
    <s v="technology/space exploration"/>
    <n v="1.64"/>
    <n v="10.040816326530612"/>
    <s v="technology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  <s v="USD"/>
    <n v="1433735474"/>
    <n v="1428551474"/>
    <b v="0"/>
    <n v="69"/>
    <b v="1"/>
    <s v="technology/space exploration"/>
    <n v="1.0566666666666666"/>
    <n v="45.94202898550725"/>
    <s v="technology"/>
    <s v="space exploration"/>
  </r>
  <r>
    <n v="2641"/>
    <s v="Build Flying Saucer Artificial Intelligent from sea shell"/>
    <s v="Building a Flying saucer that has Artificial Intelligent made from sea shell."/>
    <n v="1500"/>
    <n v="15"/>
    <s v="failed"/>
    <s v="US"/>
    <s v="USD"/>
    <n v="1410811740"/>
    <n v="1409341863"/>
    <b v="0"/>
    <n v="1"/>
    <b v="0"/>
    <s v="technology/space exploration"/>
    <n v="0.01"/>
    <n v="15"/>
    <s v="technology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  <s v="EUR"/>
    <n v="1468565820"/>
    <n v="1465970108"/>
    <b v="0"/>
    <n v="0"/>
    <b v="0"/>
    <s v="technology/space exploration"/>
    <n v="0"/>
    <e v="#DIV/0!"/>
    <s v="technology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  <s v="USD"/>
    <n v="1482307140"/>
    <n v="1479218315"/>
    <b v="1"/>
    <n v="1501"/>
    <b v="0"/>
    <s v="technology/space exploration"/>
    <n v="0.33559730999999998"/>
    <n v="223.58248500999335"/>
    <s v="technology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  <s v="USD"/>
    <n v="1489172435"/>
    <n v="1486580435"/>
    <b v="1"/>
    <n v="52"/>
    <b v="0"/>
    <s v="technology/space exploration"/>
    <n v="2.053E-2"/>
    <n v="39.480769230769234"/>
    <s v="technology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  <s v="AUD"/>
    <n v="1415481203"/>
    <n v="1412885603"/>
    <b v="1"/>
    <n v="23"/>
    <b v="0"/>
    <s v="technology/space exploration"/>
    <n v="0.105"/>
    <n v="91.304347826086953"/>
    <s v="technology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  <s v="USD"/>
    <n v="1441783869"/>
    <n v="1439191869"/>
    <b v="1"/>
    <n v="535"/>
    <b v="0"/>
    <s v="technology/space exploration"/>
    <n v="8.4172839999999999E-2"/>
    <n v="78.666205607476627"/>
    <s v="technology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  <s v="CAD"/>
    <n v="1439533019"/>
    <n v="1436941019"/>
    <b v="0"/>
    <n v="3"/>
    <b v="0"/>
    <s v="technology/space exploration"/>
    <n v="1.44E-2"/>
    <n v="12"/>
    <s v="technology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  <s v="USD"/>
    <n v="1457543360"/>
    <n v="1454951360"/>
    <b v="0"/>
    <n v="6"/>
    <b v="0"/>
    <s v="technology/space exploration"/>
    <n v="8.8333333333333337E-3"/>
    <n v="17.666666666666668"/>
    <s v="technology"/>
    <s v="space exploration"/>
  </r>
  <r>
    <n v="2649"/>
    <s v="The Mission - Please Check Back Soon (Canceled)"/>
    <s v="They have launched a Kickstarter."/>
    <n v="125000"/>
    <n v="124"/>
    <s v="canceled"/>
    <s v="US"/>
    <s v="USD"/>
    <n v="1454370941"/>
    <n v="1449186941"/>
    <b v="0"/>
    <n v="3"/>
    <b v="0"/>
    <s v="technology/space exploration"/>
    <n v="9.9200000000000004E-4"/>
    <n v="41.333333333333336"/>
    <s v="technology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  <s v="USD"/>
    <n v="1482332343"/>
    <n v="1479740343"/>
    <b v="0"/>
    <n v="5"/>
    <b v="0"/>
    <s v="technology/space exploration"/>
    <n v="5.966666666666667E-3"/>
    <n v="71.599999999999994"/>
    <s v="technology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  <s v="USD"/>
    <n v="1450380009"/>
    <n v="1447960809"/>
    <b v="0"/>
    <n v="17"/>
    <b v="0"/>
    <s v="technology/space exploration"/>
    <n v="1.8689285714285714E-2"/>
    <n v="307.8235294117647"/>
    <s v="technology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  <s v="AUD"/>
    <n v="1418183325"/>
    <n v="1415591325"/>
    <b v="0"/>
    <n v="11"/>
    <b v="0"/>
    <s v="technology/space exploration"/>
    <n v="8.8500000000000002E-3"/>
    <n v="80.454545454545453"/>
    <s v="technology"/>
    <s v="space exploration"/>
  </r>
  <r>
    <n v="2653"/>
    <s v="Dream Rocket Project (Canceled)"/>
    <s v="DREAM BIG. Explore the universe through STEAM education. (Science, Technology, Engineering, Art, Mathematics)"/>
    <n v="51000"/>
    <n v="5876"/>
    <s v="canceled"/>
    <s v="US"/>
    <s v="USD"/>
    <n v="1402632000"/>
    <n v="1399909127"/>
    <b v="0"/>
    <n v="70"/>
    <b v="0"/>
    <s v="technology/space exploration"/>
    <n v="0.1152156862745098"/>
    <n v="83.942857142857136"/>
    <s v="technology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  <s v="USD"/>
    <n v="1429622726"/>
    <n v="1424442326"/>
    <b v="0"/>
    <n v="6"/>
    <b v="0"/>
    <s v="technology/space exploration"/>
    <n v="5.1000000000000004E-4"/>
    <n v="8.5"/>
    <s v="technology"/>
    <s v="space exploration"/>
  </r>
  <r>
    <n v="2655"/>
    <s v="Balloons (Canceled)"/>
    <s v="Thank you for your support!"/>
    <n v="15000"/>
    <n v="3155"/>
    <s v="canceled"/>
    <s v="US"/>
    <s v="USD"/>
    <n v="1455048000"/>
    <n v="1452631647"/>
    <b v="0"/>
    <n v="43"/>
    <b v="0"/>
    <s v="technology/space exploration"/>
    <n v="0.21033333333333334"/>
    <n v="73.372093023255815"/>
    <s v="technology"/>
    <s v="space exploration"/>
  </r>
  <r>
    <n v="2656"/>
    <s v="MoonWatcher: A 24/7 Live Video of the Moon for Everyone (Canceled)"/>
    <s v="MoonWatcher will be bringing the Moon closer to all of us."/>
    <n v="150000"/>
    <n v="17155"/>
    <s v="canceled"/>
    <s v="US"/>
    <s v="USD"/>
    <n v="1489345200"/>
    <n v="1485966688"/>
    <b v="0"/>
    <n v="152"/>
    <b v="0"/>
    <s v="technology/space exploration"/>
    <n v="0.11436666666666667"/>
    <n v="112.86184210526316"/>
    <s v="technology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  <s v="USD"/>
    <n v="1470187800"/>
    <n v="1467325053"/>
    <b v="0"/>
    <n v="59"/>
    <b v="0"/>
    <s v="technology/space exploration"/>
    <n v="0.18737933333333334"/>
    <n v="95.277627118644077"/>
    <s v="technology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  <s v="USD"/>
    <n v="1469913194"/>
    <n v="1467321194"/>
    <b v="0"/>
    <n v="4"/>
    <b v="0"/>
    <s v="technology/space exploration"/>
    <n v="9.2857142857142856E-4"/>
    <n v="22.75"/>
    <s v="technology"/>
    <s v="space exploration"/>
  </r>
  <r>
    <n v="2659"/>
    <s v="test (Canceled)"/>
    <s v="test"/>
    <n v="49000"/>
    <n v="1333"/>
    <s v="canceled"/>
    <s v="US"/>
    <s v="USD"/>
    <n v="1429321210"/>
    <n v="1426729210"/>
    <b v="0"/>
    <n v="10"/>
    <b v="0"/>
    <s v="technology/space exploration"/>
    <n v="2.720408163265306E-2"/>
    <n v="133.30000000000001"/>
    <s v="technology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  <s v="USD"/>
    <n v="1448388418"/>
    <n v="1443200818"/>
    <b v="0"/>
    <n v="5"/>
    <b v="0"/>
    <s v="technology/space exploration"/>
    <n v="9.5E-4"/>
    <n v="3.8"/>
    <s v="technology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  <s v="USD"/>
    <n v="1382742010"/>
    <n v="1380150010"/>
    <b v="0"/>
    <n v="60"/>
    <b v="1"/>
    <s v="technology/makerspaces"/>
    <n v="1.0289999999999999"/>
    <n v="85.75"/>
    <s v="technology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  <s v="USD"/>
    <n v="1440179713"/>
    <n v="1437587713"/>
    <b v="0"/>
    <n v="80"/>
    <b v="1"/>
    <s v="technology/makerspaces"/>
    <n v="1.0680000000000001"/>
    <n v="267"/>
    <s v="technology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  <s v="CAD"/>
    <n v="1441378800"/>
    <n v="1438873007"/>
    <b v="0"/>
    <n v="56"/>
    <b v="1"/>
    <s v="technology/makerspaces"/>
    <n v="1.0459624999999999"/>
    <n v="373.55803571428572"/>
    <s v="technology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  <s v="USD"/>
    <n v="1449644340"/>
    <n v="1446683797"/>
    <b v="0"/>
    <n v="104"/>
    <b v="1"/>
    <s v="technology/makerspaces"/>
    <n v="1.0342857142857143"/>
    <n v="174.03846153846155"/>
    <s v="technology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  <s v="USD"/>
    <n v="1430774974"/>
    <n v="1426886974"/>
    <b v="0"/>
    <n v="46"/>
    <b v="1"/>
    <s v="technology/makerspaces"/>
    <n v="1.2314285714285715"/>
    <n v="93.695652173913047"/>
    <s v="technology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  <s v="USD"/>
    <n v="1443214800"/>
    <n v="1440008439"/>
    <b v="0"/>
    <n v="206"/>
    <b v="1"/>
    <s v="technology/makerspaces"/>
    <n v="1.592951"/>
    <n v="77.327718446601949"/>
    <s v="technology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  <s v="USD"/>
    <n v="1455142416"/>
    <n v="1452550416"/>
    <b v="0"/>
    <n v="18"/>
    <b v="1"/>
    <s v="technology/makerspaces"/>
    <n v="1.1066666666666667"/>
    <n v="92.222222222222229"/>
    <s v="technology"/>
    <s v="makerspaces"/>
  </r>
  <r>
    <n v="2668"/>
    <s v="UOttawa Makermobile"/>
    <s v="Creativity on the go! |_x000a_CrÃ©ativitÃ© en mouvement !"/>
    <n v="1000"/>
    <n v="1707"/>
    <s v="successful"/>
    <s v="CA"/>
    <s v="CAD"/>
    <n v="1447079520"/>
    <n v="1443449265"/>
    <b v="0"/>
    <n v="28"/>
    <b v="1"/>
    <s v="technology/makerspaces"/>
    <n v="1.7070000000000001"/>
    <n v="60.964285714285715"/>
    <s v="technology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  <s v="USD"/>
    <n v="1452387096"/>
    <n v="1447203096"/>
    <b v="0"/>
    <n v="11"/>
    <b v="1"/>
    <s v="technology/makerspaces"/>
    <n v="1.25125"/>
    <n v="91"/>
    <s v="technology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  <s v="AUD"/>
    <n v="1406593780"/>
    <n v="1404174580"/>
    <b v="1"/>
    <n v="60"/>
    <b v="0"/>
    <s v="technology/makerspaces"/>
    <n v="6.4158609339642042E-2"/>
    <n v="41.583333333333336"/>
    <s v="technology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  <s v="USD"/>
    <n v="1419017880"/>
    <n v="1416419916"/>
    <b v="1"/>
    <n v="84"/>
    <b v="0"/>
    <s v="technology/makerspaces"/>
    <n v="0.11344"/>
    <n v="33.761904761904759"/>
    <s v="technology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  <s v="USD"/>
    <n v="1451282400"/>
    <n v="1449436390"/>
    <b v="1"/>
    <n v="47"/>
    <b v="0"/>
    <s v="technology/makerspaces"/>
    <n v="0.33189999999999997"/>
    <n v="70.61702127659575"/>
    <s v="technology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  <s v="USD"/>
    <n v="1414622700"/>
    <n v="1412081999"/>
    <b v="1"/>
    <n v="66"/>
    <b v="0"/>
    <s v="technology/makerspaces"/>
    <n v="0.27579999999999999"/>
    <n v="167.15151515151516"/>
    <s v="technology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  <s v="USD"/>
    <n v="1467694740"/>
    <n v="1465398670"/>
    <b v="1"/>
    <n v="171"/>
    <b v="0"/>
    <s v="technology/makerspaces"/>
    <n v="0.62839999999999996"/>
    <n v="128.61988304093566"/>
    <s v="technology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  <s v="USD"/>
    <n v="1415655289"/>
    <n v="1413059689"/>
    <b v="1"/>
    <n v="29"/>
    <b v="0"/>
    <s v="technology/makerspaces"/>
    <n v="7.5880000000000003E-2"/>
    <n v="65.41379310344827"/>
    <s v="technology"/>
    <s v="makerspaces"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  <s v="CAD"/>
    <n v="1463929174"/>
    <n v="1461337174"/>
    <b v="0"/>
    <n v="9"/>
    <b v="0"/>
    <s v="technology/makerspaces"/>
    <n v="0.50380952380952382"/>
    <n v="117.55555555555556"/>
    <s v="technology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  <s v="USD"/>
    <n v="1404348143"/>
    <n v="1401756143"/>
    <b v="0"/>
    <n v="27"/>
    <b v="0"/>
    <s v="technology/makerspaces"/>
    <n v="0.17512820512820512"/>
    <n v="126.48148148148148"/>
    <s v="technology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  <s v="EUR"/>
    <n v="1443121765"/>
    <n v="1440529765"/>
    <b v="0"/>
    <n v="2"/>
    <b v="0"/>
    <s v="technology/makerspaces"/>
    <n v="1.3750000000000001E-4"/>
    <n v="550"/>
    <s v="technology"/>
    <s v="makerspaces"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  <s v="USD"/>
    <n v="1425081694"/>
    <n v="1422489694"/>
    <b v="0"/>
    <n v="3"/>
    <b v="0"/>
    <s v="technology/makerspaces"/>
    <n v="3.3E-3"/>
    <n v="44"/>
    <s v="technology"/>
    <s v="makerspaces"/>
  </r>
  <r>
    <n v="2680"/>
    <s v="iHeart Pillow"/>
    <s v="iHeartPillow, Connecting loved ones"/>
    <n v="32000"/>
    <n v="276"/>
    <s v="failed"/>
    <s v="ES"/>
    <s v="EUR"/>
    <n v="1459915491"/>
    <n v="1457327091"/>
    <b v="0"/>
    <n v="4"/>
    <b v="0"/>
    <s v="technology/makerspaces"/>
    <n v="8.6250000000000007E-3"/>
    <n v="69"/>
    <s v="technology"/>
    <s v="makerspaces"/>
  </r>
  <r>
    <n v="2681"/>
    <s v="Jolly's Hot Dogs An All-Beef Coney Dog"/>
    <s v="Jolly's Hot Dogs: A beef hot dog topped with deliciously seasoned ground beef, mustard and minced onions."/>
    <n v="8000"/>
    <n v="55"/>
    <s v="failed"/>
    <s v="US"/>
    <s v="USD"/>
    <n v="1405027750"/>
    <n v="1402867750"/>
    <b v="0"/>
    <n v="2"/>
    <b v="0"/>
    <s v="food/food trucks"/>
    <n v="6.875E-3"/>
    <n v="27.5"/>
    <s v="food"/>
    <s v="food trucks"/>
  </r>
  <r>
    <n v="2682"/>
    <s v="Toastie's Gourmet Toast"/>
    <s v="Gourmet Toast is the culinary combination, neigh, perfection of America's most under-utilized snack: Toast."/>
    <n v="6000"/>
    <n v="1698"/>
    <s v="failed"/>
    <s v="US"/>
    <s v="USD"/>
    <n v="1416635940"/>
    <n v="1413838540"/>
    <b v="0"/>
    <n v="20"/>
    <b v="0"/>
    <s v="food/food trucks"/>
    <n v="0.28299999999999997"/>
    <n v="84.9"/>
    <s v="food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  <s v="USD"/>
    <n v="1425233240"/>
    <n v="1422641240"/>
    <b v="0"/>
    <n v="3"/>
    <b v="0"/>
    <s v="food/food trucks"/>
    <n v="2.3999999999999998E-3"/>
    <n v="12"/>
    <s v="food"/>
    <s v="food trucks"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  <s v="USD"/>
    <n v="1407621425"/>
    <n v="1404165425"/>
    <b v="0"/>
    <n v="4"/>
    <b v="0"/>
    <s v="food/food trucks"/>
    <n v="1.1428571428571429E-2"/>
    <n v="200"/>
    <s v="food"/>
    <s v="food trucks"/>
  </r>
  <r>
    <n v="2685"/>
    <s v="Nana's Home Cooking on Wheels"/>
    <s v="Home cooked meals made by Nana. Indiana's famous tenderloin sandwiches, Nana's homemade cole slaw and so much more."/>
    <n v="50000"/>
    <n v="10"/>
    <s v="failed"/>
    <s v="US"/>
    <s v="USD"/>
    <n v="1430149330"/>
    <n v="1424968930"/>
    <b v="0"/>
    <n v="1"/>
    <b v="0"/>
    <s v="food/food trucks"/>
    <n v="2.0000000000000001E-4"/>
    <n v="10"/>
    <s v="food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  <s v="USD"/>
    <n v="1412119423"/>
    <n v="1410391423"/>
    <b v="0"/>
    <n v="0"/>
    <b v="0"/>
    <s v="food/food trucks"/>
    <n v="0"/>
    <e v="#DIV/0!"/>
    <s v="food"/>
    <s v="food trucks"/>
  </r>
  <r>
    <n v="2687"/>
    <s v="Munch Wagon"/>
    <s v="Your American Pizzas, Wings, Stuffed Gouda Burger, Sweet &amp; Russet Potato Fries served on a food Truck!!"/>
    <n v="15000"/>
    <n v="0"/>
    <s v="failed"/>
    <s v="US"/>
    <s v="USD"/>
    <n v="1435591318"/>
    <n v="1432999318"/>
    <b v="0"/>
    <n v="0"/>
    <b v="0"/>
    <s v="food/food trucks"/>
    <n v="0"/>
    <e v="#DIV/0!"/>
    <s v="food"/>
    <s v="food trucks"/>
  </r>
  <r>
    <n v="2688"/>
    <s v="Mac N Cheez Food Truck"/>
    <s v="The amazing gourmet Mac N Cheez Food Truck Campaigne!"/>
    <n v="50000"/>
    <n v="74"/>
    <s v="failed"/>
    <s v="US"/>
    <s v="USD"/>
    <n v="1424746800"/>
    <n v="1422067870"/>
    <b v="0"/>
    <n v="14"/>
    <b v="0"/>
    <s v="food/food trucks"/>
    <n v="1.48E-3"/>
    <n v="5.2857142857142856"/>
    <s v="food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  <s v="USD"/>
    <n v="1469919890"/>
    <n v="1467327890"/>
    <b v="0"/>
    <n v="1"/>
    <b v="0"/>
    <s v="food/food trucks"/>
    <n v="2.8571428571428571E-5"/>
    <n v="1"/>
    <s v="food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  <s v="USD"/>
    <n v="1433298676"/>
    <n v="1429410676"/>
    <b v="0"/>
    <n v="118"/>
    <b v="0"/>
    <s v="food/food trucks"/>
    <n v="0.107325"/>
    <n v="72.762711864406782"/>
    <s v="food"/>
    <s v="food trucks"/>
  </r>
  <r>
    <n v="2691"/>
    <s v="Cook"/>
    <s v="A Great New local Food Truck serving up ethnic fusion inspired eats in Ottawa."/>
    <n v="65000"/>
    <n v="35"/>
    <s v="failed"/>
    <s v="CA"/>
    <s v="CAD"/>
    <n v="1431278557"/>
    <n v="1427390557"/>
    <b v="0"/>
    <n v="2"/>
    <b v="0"/>
    <s v="food/food trucks"/>
    <n v="5.3846153846153844E-4"/>
    <n v="17.5"/>
    <s v="food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  <s v="USD"/>
    <n v="1427266860"/>
    <n v="1424678460"/>
    <b v="0"/>
    <n v="1"/>
    <b v="0"/>
    <s v="food/food trucks"/>
    <n v="7.1428571428571426E-3"/>
    <n v="25"/>
    <s v="food"/>
    <s v="food trucks"/>
  </r>
  <r>
    <n v="2693"/>
    <s v="Chili dog"/>
    <s v="I want to start a food truck that specializes in chili cheese dogs, using new kinds of meats, cheeses and toppings you wouldn't imagine"/>
    <n v="5000"/>
    <n v="40"/>
    <s v="failed"/>
    <s v="US"/>
    <s v="USD"/>
    <n v="1407899966"/>
    <n v="1405307966"/>
    <b v="0"/>
    <n v="3"/>
    <b v="0"/>
    <s v="food/food trucks"/>
    <n v="8.0000000000000002E-3"/>
    <n v="13.333333333333334"/>
    <s v="food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  <s v="USD"/>
    <n v="1411701739"/>
    <n v="1409109739"/>
    <b v="0"/>
    <n v="1"/>
    <b v="0"/>
    <s v="food/food trucks"/>
    <n v="3.3333333333333335E-5"/>
    <n v="1"/>
    <s v="food"/>
    <s v="food trucks"/>
  </r>
  <r>
    <n v="2695"/>
    <s v="Fat daddy mac food truck"/>
    <s v="I am creating food magic on the go! Amazing food isn't just for sitdown restaraunts anymore!"/>
    <n v="15000"/>
    <n v="71"/>
    <s v="failed"/>
    <s v="US"/>
    <s v="USD"/>
    <n v="1428981718"/>
    <n v="1423801318"/>
    <b v="0"/>
    <n v="3"/>
    <b v="0"/>
    <s v="food/food trucks"/>
    <n v="4.7333333333333333E-3"/>
    <n v="23.666666666666668"/>
    <s v="food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  <s v="USD"/>
    <n v="1419538560"/>
    <n v="1416600960"/>
    <b v="0"/>
    <n v="38"/>
    <b v="0"/>
    <s v="food/food trucks"/>
    <n v="5.6500000000000002E-2"/>
    <n v="89.21052631578948"/>
    <s v="food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  <s v="USD"/>
    <n v="1438552800"/>
    <n v="1435876423"/>
    <b v="0"/>
    <n v="52"/>
    <b v="0"/>
    <s v="food/food trucks"/>
    <n v="0.26352173913043481"/>
    <n v="116.55769230769231"/>
    <s v="food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  <s v="USD"/>
    <n v="1403904808"/>
    <n v="1401312808"/>
    <b v="0"/>
    <n v="2"/>
    <b v="0"/>
    <s v="food/food trucks"/>
    <n v="3.2512500000000002E-3"/>
    <n v="13.005000000000001"/>
    <s v="food"/>
    <s v="food trucks"/>
  </r>
  <r>
    <n v="2699"/>
    <s v="my bakery truck"/>
    <s v="Hi, I want make my first bakery. Food truck was great, but I not have a car licence. So, help me to be my dream!"/>
    <n v="2"/>
    <n v="0"/>
    <s v="failed"/>
    <s v="CA"/>
    <s v="CAD"/>
    <n v="1407533463"/>
    <n v="1404941463"/>
    <b v="0"/>
    <n v="0"/>
    <b v="0"/>
    <s v="food/food trucks"/>
    <n v="0"/>
    <e v="#DIV/0!"/>
    <s v="food"/>
    <s v="food trucks"/>
  </r>
  <r>
    <n v="2700"/>
    <s v="Holly's Hot Stuff"/>
    <s v="I currently own and operate a hot dog cart. I am hoping to purchase a used food truck so I can do business year round!"/>
    <n v="9999"/>
    <n v="70"/>
    <s v="failed"/>
    <s v="US"/>
    <s v="USD"/>
    <n v="1411073972"/>
    <n v="1408481972"/>
    <b v="0"/>
    <n v="4"/>
    <b v="0"/>
    <s v="food/food trucks"/>
    <n v="7.0007000700070005E-3"/>
    <n v="17.5"/>
    <s v="food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  <s v="EUR"/>
    <n v="1491586534"/>
    <n v="1488911734"/>
    <b v="0"/>
    <n v="46"/>
    <b v="0"/>
    <s v="theater/spaces"/>
    <n v="0.46176470588235297"/>
    <n v="34.130434782608695"/>
    <s v="theater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  <s v="USD"/>
    <n v="1491416077"/>
    <n v="1488827677"/>
    <b v="1"/>
    <n v="26"/>
    <b v="0"/>
    <s v="theater/spaces"/>
    <n v="0.34410000000000002"/>
    <n v="132.34615384615384"/>
    <s v="theater"/>
    <s v="spaces"/>
  </r>
  <r>
    <n v="2703"/>
    <s v="Bisagra Teatro: Foro Multidisciplinario"/>
    <s v="Â¡Tu nuevo espacio cultural multidisciplinario en el centro de Pachuca, Hidalgo"/>
    <n v="40000"/>
    <n v="41500"/>
    <s v="live"/>
    <s v="MX"/>
    <s v="MXN"/>
    <n v="1490196830"/>
    <n v="1485016430"/>
    <b v="0"/>
    <n v="45"/>
    <b v="0"/>
    <s v="theater/spaces"/>
    <n v="1.0375000000000001"/>
    <n v="922.22222222222217"/>
    <s v="theater"/>
    <s v="spaces"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  <s v="USD"/>
    <n v="1491421314"/>
    <n v="1487709714"/>
    <b v="0"/>
    <n v="7"/>
    <b v="0"/>
    <s v="theater/spaces"/>
    <n v="6.0263157894736845E-2"/>
    <n v="163.57142857142858"/>
    <s v="theater"/>
    <s v="spaces"/>
  </r>
  <r>
    <n v="2705"/>
    <s v="Fischer Theatre Marquee"/>
    <s v="Help light the lights at the historic Fischer Theatre in Danville, IL."/>
    <n v="16500"/>
    <n v="1739"/>
    <s v="live"/>
    <s v="US"/>
    <s v="USD"/>
    <n v="1490389158"/>
    <n v="1486504758"/>
    <b v="0"/>
    <n v="8"/>
    <b v="0"/>
    <s v="theater/spaces"/>
    <n v="0.10539393939393939"/>
    <n v="217.375"/>
    <s v="theater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  <s v="USD"/>
    <n v="1413442740"/>
    <n v="1410937483"/>
    <b v="1"/>
    <n v="263"/>
    <b v="1"/>
    <s v="theater/spaces"/>
    <n v="1.1229714285714285"/>
    <n v="149.44486692015209"/>
    <s v="theater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  <s v="USD"/>
    <n v="1369637940"/>
    <n v="1367088443"/>
    <b v="1"/>
    <n v="394"/>
    <b v="1"/>
    <s v="theater/spaces"/>
    <n v="3.50844625"/>
    <n v="71.237487309644663"/>
    <s v="theater"/>
    <s v="spaces"/>
  </r>
  <r>
    <n v="2708"/>
    <s v="Angel Comedy Club"/>
    <s v="Angel Comedy Club: A permanent home for Londonâ€™s loveliest comedy night - a community comedy club"/>
    <n v="20000"/>
    <n v="46643.07"/>
    <s v="successful"/>
    <s v="GB"/>
    <s v="GBP"/>
    <n v="1469119526"/>
    <n v="1463935526"/>
    <b v="1"/>
    <n v="1049"/>
    <b v="1"/>
    <s v="theater/spaces"/>
    <n v="2.3321535"/>
    <n v="44.464318398474738"/>
    <s v="theater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  <s v="USD"/>
    <n v="1475553540"/>
    <n v="1472528141"/>
    <b v="1"/>
    <n v="308"/>
    <b v="1"/>
    <s v="theater/spaces"/>
    <n v="1.01606"/>
    <n v="164.94480519480518"/>
    <s v="theater"/>
    <s v="spaces"/>
  </r>
  <r>
    <n v="2710"/>
    <s v="House of Yes"/>
    <s v="Building Brooklyn's own creative venue for circus, theater and events of all types."/>
    <n v="60000"/>
    <n v="92340.21"/>
    <s v="successful"/>
    <s v="US"/>
    <s v="USD"/>
    <n v="1407549600"/>
    <n v="1404797428"/>
    <b v="1"/>
    <n v="1088"/>
    <b v="1"/>
    <s v="theater/spaces"/>
    <n v="1.5390035000000002"/>
    <n v="84.871516544117654"/>
    <s v="theater"/>
    <s v="spaces"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  <s v="GBP"/>
    <n v="1403301660"/>
    <n v="1400694790"/>
    <b v="1"/>
    <n v="73"/>
    <b v="1"/>
    <s v="theater/spaces"/>
    <n v="1.007161125319693"/>
    <n v="53.945205479452056"/>
    <s v="theater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  <s v="USD"/>
    <n v="1373738400"/>
    <n v="1370568560"/>
    <b v="1"/>
    <n v="143"/>
    <b v="1"/>
    <s v="theater/spaces"/>
    <n v="1.3138181818181818"/>
    <n v="50.531468531468533"/>
    <s v="theater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  <s v="USD"/>
    <n v="1450971684"/>
    <n v="1447515684"/>
    <b v="1"/>
    <n v="1420"/>
    <b v="1"/>
    <s v="theater/spaces"/>
    <n v="1.0224133333333334"/>
    <n v="108.00140845070422"/>
    <s v="theater"/>
    <s v="spaces"/>
  </r>
  <r>
    <n v="2714"/>
    <s v="The Crane Theater"/>
    <s v="The Crane will be the new home for independent theater in Northeast Minneapolis"/>
    <n v="25000"/>
    <n v="29089"/>
    <s v="successful"/>
    <s v="US"/>
    <s v="USD"/>
    <n v="1476486000"/>
    <n v="1474040596"/>
    <b v="1"/>
    <n v="305"/>
    <b v="1"/>
    <s v="theater/spaces"/>
    <n v="1.1635599999999999"/>
    <n v="95.373770491803285"/>
    <s v="theater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  <s v="USD"/>
    <n v="1456047228"/>
    <n v="1453109628"/>
    <b v="1"/>
    <n v="551"/>
    <b v="1"/>
    <s v="theater/spaces"/>
    <n v="2.6462241666666664"/>
    <n v="57.631016333938291"/>
    <s v="theater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  <s v="EUR"/>
    <n v="1444291193"/>
    <n v="1441699193"/>
    <b v="1"/>
    <n v="187"/>
    <b v="1"/>
    <s v="theater/spaces"/>
    <n v="1.1998010000000001"/>
    <n v="64.160481283422456"/>
    <s v="theater"/>
    <s v="spaces"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  <s v="USD"/>
    <n v="1417906649"/>
    <n v="1414015049"/>
    <b v="1"/>
    <n v="325"/>
    <b v="1"/>
    <s v="theater/spaces"/>
    <n v="1.2010400000000001"/>
    <n v="92.387692307692305"/>
    <s v="theater"/>
    <s v="spaces"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  <s v="USD"/>
    <n v="1462316400"/>
    <n v="1459865945"/>
    <b v="1"/>
    <n v="148"/>
    <b v="1"/>
    <s v="theater/spaces"/>
    <n v="1.0358333333333334"/>
    <n v="125.97972972972973"/>
    <s v="theater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  <s v="USD"/>
    <n v="1460936694"/>
    <n v="1455756294"/>
    <b v="0"/>
    <n v="69"/>
    <b v="1"/>
    <s v="theater/spaces"/>
    <n v="1.0883333333333334"/>
    <n v="94.637681159420296"/>
    <s v="theater"/>
    <s v="spaces"/>
  </r>
  <r>
    <n v="2720"/>
    <s v="The Comedy Project"/>
    <s v="An improv, sketch and experimental comedy and cocktail venue in downtown Grand Rapids, Michigan"/>
    <n v="25000"/>
    <n v="29531"/>
    <s v="successful"/>
    <s v="US"/>
    <s v="USD"/>
    <n v="1478866253"/>
    <n v="1476270653"/>
    <b v="0"/>
    <n v="173"/>
    <b v="1"/>
    <s v="theater/spaces"/>
    <n v="1.1812400000000001"/>
    <n v="170.69942196531792"/>
    <s v="theater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  <s v="GBP"/>
    <n v="1378494000"/>
    <n v="1375880598"/>
    <b v="0"/>
    <n v="269"/>
    <b v="1"/>
    <s v="technology/hardware"/>
    <n v="14.62"/>
    <n v="40.762081784386616"/>
    <s v="technology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  <s v="USD"/>
    <n v="1485722053"/>
    <n v="1480538053"/>
    <b v="0"/>
    <n v="185"/>
    <b v="1"/>
    <s v="technology/hardware"/>
    <n v="2.5253999999999999"/>
    <n v="68.254054054054052"/>
    <s v="technology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  <s v="USD"/>
    <n v="1420060088"/>
    <n v="1414872488"/>
    <b v="0"/>
    <n v="176"/>
    <b v="1"/>
    <s v="technology/hardware"/>
    <n v="1.4005000000000001"/>
    <n v="95.48863636363636"/>
    <s v="technology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  <s v="GBP"/>
    <n v="1439625059"/>
    <n v="1436860259"/>
    <b v="0"/>
    <n v="1019"/>
    <b v="1"/>
    <s v="technology/hardware"/>
    <n v="2.9687520259319289"/>
    <n v="7.1902649656526005"/>
    <s v="technology"/>
    <s v="hardware"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  <s v="CAD"/>
    <n v="1488390735"/>
    <n v="1484070735"/>
    <b v="0"/>
    <n v="113"/>
    <b v="1"/>
    <s v="technology/hardware"/>
    <n v="1.445425"/>
    <n v="511.65486725663715"/>
    <s v="technology"/>
    <s v="hardware"/>
  </r>
  <r>
    <n v="2726"/>
    <s v="Krimston TWO - Dual SIM case for iPhone"/>
    <s v="Krimston TWO: iPhone Dual SIM Case"/>
    <n v="100000"/>
    <n v="105745"/>
    <s v="successful"/>
    <s v="US"/>
    <s v="USD"/>
    <n v="1461333311"/>
    <n v="1458741311"/>
    <b v="0"/>
    <n v="404"/>
    <b v="1"/>
    <s v="technology/hardware"/>
    <n v="1.05745"/>
    <n v="261.74504950495049"/>
    <s v="technology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  <s v="USD"/>
    <n v="1438964063"/>
    <n v="1436804063"/>
    <b v="0"/>
    <n v="707"/>
    <b v="1"/>
    <s v="technology/hardware"/>
    <n v="4.9321000000000002"/>
    <n v="69.760961810466767"/>
    <s v="technology"/>
    <s v="hardware"/>
  </r>
  <r>
    <n v="2728"/>
    <s v="Multi-Function SSD Shield for the Raspberry Pi 2"/>
    <s v="SSD, WiFi, RTC w/Battery and high power USB all in one shield."/>
    <n v="15000"/>
    <n v="30274"/>
    <s v="successful"/>
    <s v="US"/>
    <s v="USD"/>
    <n v="1451485434"/>
    <n v="1448461434"/>
    <b v="0"/>
    <n v="392"/>
    <b v="1"/>
    <s v="technology/hardware"/>
    <n v="2.0182666666666669"/>
    <n v="77.229591836734699"/>
    <s v="technology"/>
    <s v="hardware"/>
  </r>
  <r>
    <n v="2729"/>
    <s v="McChi Luggage: It's a Luggage, USB Charger and a Table Top"/>
    <s v="A luggage that is more than a luggage! It is what you want it to be."/>
    <n v="7500"/>
    <n v="7833"/>
    <s v="successful"/>
    <s v="US"/>
    <s v="USD"/>
    <n v="1430459197"/>
    <n v="1427867197"/>
    <b v="0"/>
    <n v="23"/>
    <b v="1"/>
    <s v="technology/hardware"/>
    <n v="1.0444"/>
    <n v="340.56521739130437"/>
    <s v="technology"/>
    <s v="hardware"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  <s v="USD"/>
    <n v="1366635575"/>
    <n v="1363611575"/>
    <b v="0"/>
    <n v="682"/>
    <b v="1"/>
    <s v="technology/hardware"/>
    <n v="1.7029262962962963"/>
    <n v="67.417903225806455"/>
    <s v="technology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  <s v="USD"/>
    <n v="1413604800"/>
    <n v="1408624622"/>
    <b v="0"/>
    <n v="37"/>
    <b v="1"/>
    <s v="technology/hardware"/>
    <n v="1.0430333333333333"/>
    <n v="845.70270270270271"/>
    <s v="technology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  <s v="USD"/>
    <n v="1369699200"/>
    <n v="1366917828"/>
    <b v="0"/>
    <n v="146"/>
    <b v="1"/>
    <s v="technology/hardware"/>
    <n v="1.1825000000000001"/>
    <n v="97.191780821917803"/>
    <s v="technology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  <s v="USD"/>
    <n v="1428643974"/>
    <n v="1423463574"/>
    <b v="0"/>
    <n v="119"/>
    <b v="1"/>
    <s v="technology/hardware"/>
    <n v="1.07538"/>
    <n v="451.84033613445376"/>
    <s v="technology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  <s v="USD"/>
    <n v="1476395940"/>
    <n v="1473782592"/>
    <b v="0"/>
    <n v="163"/>
    <b v="1"/>
    <s v="technology/hardware"/>
    <n v="22603"/>
    <n v="138.66871165644173"/>
    <s v="technology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  <s v="GBP"/>
    <n v="1363204800"/>
    <n v="1360551250"/>
    <b v="0"/>
    <n v="339"/>
    <b v="1"/>
    <s v="technology/hardware"/>
    <n v="9.7813466666666677"/>
    <n v="21.640147492625371"/>
    <s v="technology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  <s v="CAD"/>
    <n v="1398268773"/>
    <n v="1395676773"/>
    <b v="0"/>
    <n v="58"/>
    <b v="1"/>
    <s v="technology/hardware"/>
    <n v="1.2290000000000001"/>
    <n v="169.51724137931035"/>
    <s v="technology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  <s v="USD"/>
    <n v="1389812400"/>
    <n v="1386108087"/>
    <b v="0"/>
    <n v="456"/>
    <b v="1"/>
    <s v="technology/hardware"/>
    <n v="2.4606080000000001"/>
    <n v="161.88210526315791"/>
    <s v="technology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  <s v="USD"/>
    <n v="1478402804"/>
    <n v="1473218804"/>
    <b v="0"/>
    <n v="15"/>
    <b v="1"/>
    <s v="technology/hardware"/>
    <n v="1.4794"/>
    <n v="493.13333333333333"/>
    <s v="technology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  <s v="GBP"/>
    <n v="1399324717"/>
    <n v="1395436717"/>
    <b v="0"/>
    <n v="191"/>
    <b v="1"/>
    <s v="technology/hardware"/>
    <n v="3.8409090909090908"/>
    <n v="22.120418848167539"/>
    <s v="technology"/>
    <s v="hardware"/>
  </r>
  <r>
    <n v="2740"/>
    <s v="Vertical Garden Prototype"/>
    <s v="I am interested in testing the plant yields of this vertical garden as well as some other applications"/>
    <n v="300"/>
    <n v="310"/>
    <s v="successful"/>
    <s v="US"/>
    <s v="USD"/>
    <n v="1426117552"/>
    <n v="1423529152"/>
    <b v="0"/>
    <n v="17"/>
    <b v="1"/>
    <s v="technology/hardware"/>
    <n v="1.0333333333333334"/>
    <n v="18.235294117647058"/>
    <s v="technology"/>
    <s v="hardware"/>
  </r>
  <r>
    <n v="2741"/>
    <s v="Mrs. Brown and Her Lost Puppy."/>
    <s v="Help me publish my 1st children's book as an aspiring author!"/>
    <n v="8000"/>
    <n v="35"/>
    <s v="failed"/>
    <s v="US"/>
    <s v="USD"/>
    <n v="1413770820"/>
    <n v="1412005602"/>
    <b v="0"/>
    <n v="4"/>
    <b v="0"/>
    <s v="publishing/children's books"/>
    <n v="4.3750000000000004E-3"/>
    <n v="8.75"/>
    <s v="publishing"/>
    <s v="children's books"/>
  </r>
  <r>
    <n v="2742"/>
    <s v="What a Zoo!"/>
    <s v="The pachyderms at the Denver Zoo are moving. Follow along on the convoluted journey to their new home."/>
    <n v="2500"/>
    <n v="731"/>
    <s v="failed"/>
    <s v="US"/>
    <s v="USD"/>
    <n v="1337102187"/>
    <n v="1335892587"/>
    <b v="0"/>
    <n v="18"/>
    <b v="0"/>
    <s v="publishing/children's books"/>
    <n v="0.29239999999999999"/>
    <n v="40.611111111111114"/>
    <s v="publishing"/>
    <s v="children's books"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  <s v="USD"/>
    <n v="1476863607"/>
    <n v="1474271607"/>
    <b v="0"/>
    <n v="0"/>
    <b v="0"/>
    <s v="publishing/children's books"/>
    <n v="0"/>
    <e v="#DIV/0!"/>
    <s v="publishing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  <s v="USD"/>
    <n v="1330478998"/>
    <n v="1327886998"/>
    <b v="0"/>
    <n v="22"/>
    <b v="0"/>
    <s v="publishing/children's books"/>
    <n v="5.2187499999999998E-2"/>
    <n v="37.954545454545453"/>
    <s v="publishing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  <s v="USD"/>
    <n v="1342309368"/>
    <n v="1337125368"/>
    <b v="0"/>
    <n v="49"/>
    <b v="0"/>
    <s v="publishing/children's books"/>
    <n v="0.21887499999999999"/>
    <n v="35.734693877551024"/>
    <s v="publishing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  <s v="USD"/>
    <n v="1409337911"/>
    <n v="1406745911"/>
    <b v="0"/>
    <n v="19"/>
    <b v="0"/>
    <s v="publishing/children's books"/>
    <n v="0.26700000000000002"/>
    <n v="42.157894736842103"/>
    <s v="publishing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  <s v="USD"/>
    <n v="1339816200"/>
    <n v="1337095997"/>
    <b v="0"/>
    <n v="4"/>
    <b v="0"/>
    <s v="publishing/children's books"/>
    <n v="0.28000000000000003"/>
    <n v="35"/>
    <s v="publishing"/>
    <s v="children's books"/>
  </r>
  <r>
    <n v="2748"/>
    <s v="Native American Language Book for Children"/>
    <s v="Interactive Book with Audio to learn the Ojibwe Language for Children.  Website, Ebook and more!"/>
    <n v="5000"/>
    <n v="53"/>
    <s v="failed"/>
    <s v="US"/>
    <s v="USD"/>
    <n v="1472835802"/>
    <n v="1470243802"/>
    <b v="0"/>
    <n v="4"/>
    <b v="0"/>
    <s v="publishing/children's books"/>
    <n v="1.06E-2"/>
    <n v="13.25"/>
    <s v="publishing"/>
    <s v="children's books"/>
  </r>
  <r>
    <n v="2749"/>
    <s v="A Tree is a Tree, no matter what you see.  CHILDREN'S BOOK"/>
    <s v="Self-publishing my children's book."/>
    <n v="10000"/>
    <n v="110"/>
    <s v="failed"/>
    <s v="US"/>
    <s v="USD"/>
    <n v="1428171037"/>
    <n v="1425582637"/>
    <b v="0"/>
    <n v="2"/>
    <b v="0"/>
    <s v="publishing/children's books"/>
    <n v="1.0999999999999999E-2"/>
    <n v="55"/>
    <s v="publishing"/>
    <s v="children's books"/>
  </r>
  <r>
    <n v="2750"/>
    <s v="My Child, My Blessing"/>
    <s v="This is a journal where parents daily write something positive about their child.  Places for pictures, too."/>
    <n v="1999"/>
    <n v="0"/>
    <s v="failed"/>
    <s v="US"/>
    <s v="USD"/>
    <n v="1341086400"/>
    <n v="1340055345"/>
    <b v="0"/>
    <n v="0"/>
    <b v="0"/>
    <s v="publishing/children's books"/>
    <n v="0"/>
    <e v="#DIV/0!"/>
    <s v="publishing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  <s v="USD"/>
    <n v="1403039842"/>
    <n v="1397855842"/>
    <b v="0"/>
    <n v="0"/>
    <b v="0"/>
    <s v="publishing/children's books"/>
    <n v="0"/>
    <e v="#DIV/0!"/>
    <s v="publishing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  <s v="USD"/>
    <n v="1324232504"/>
    <n v="1320776504"/>
    <b v="0"/>
    <n v="14"/>
    <b v="0"/>
    <s v="publishing/children's books"/>
    <n v="0.11458333333333333"/>
    <n v="39.285714285714285"/>
    <s v="publishing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  <s v="USD"/>
    <n v="1346017023"/>
    <n v="1343425023"/>
    <b v="0"/>
    <n v="8"/>
    <b v="0"/>
    <s v="publishing/children's books"/>
    <n v="0.19"/>
    <n v="47.5"/>
    <s v="publishing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  <s v="USD"/>
    <n v="1410448551"/>
    <n v="1407856551"/>
    <b v="0"/>
    <n v="0"/>
    <b v="0"/>
    <s v="publishing/children's books"/>
    <n v="0"/>
    <e v="#DIV/0!"/>
    <s v="publishing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  <s v="EUR"/>
    <n v="1428519527"/>
    <n v="1425927527"/>
    <b v="0"/>
    <n v="15"/>
    <b v="0"/>
    <s v="publishing/children's books"/>
    <n v="0.52"/>
    <n v="17.333333333333332"/>
    <s v="publishing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  <s v="USD"/>
    <n v="1389476201"/>
    <n v="1386884201"/>
    <b v="0"/>
    <n v="33"/>
    <b v="0"/>
    <s v="publishing/children's books"/>
    <n v="0.1048"/>
    <n v="31.757575757575758"/>
    <s v="publishing"/>
    <s v="children's books"/>
  </r>
  <r>
    <n v="2757"/>
    <s v="C is for Crooked"/>
    <s v="A children's letter book that Lampoons Hillary Clinton"/>
    <n v="1500"/>
    <n v="10"/>
    <s v="failed"/>
    <s v="US"/>
    <s v="USD"/>
    <n v="1470498332"/>
    <n v="1469202332"/>
    <b v="0"/>
    <n v="2"/>
    <b v="0"/>
    <s v="publishing/children's books"/>
    <n v="6.6666666666666671E-3"/>
    <n v="5"/>
    <s v="publishing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  <s v="AUD"/>
    <n v="1476095783"/>
    <n v="1474886183"/>
    <b v="0"/>
    <n v="6"/>
    <b v="0"/>
    <s v="publishing/children's books"/>
    <n v="0.11700000000000001"/>
    <n v="39"/>
    <s v="publishing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  <s v="AUD"/>
    <n v="1468658866"/>
    <n v="1464943666"/>
    <b v="0"/>
    <n v="2"/>
    <b v="0"/>
    <s v="publishing/children's books"/>
    <n v="0.105"/>
    <n v="52.5"/>
    <s v="publishing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  <s v="GBP"/>
    <n v="1371726258"/>
    <n v="1369134258"/>
    <b v="0"/>
    <n v="0"/>
    <b v="0"/>
    <s v="publishing/children's books"/>
    <n v="0"/>
    <e v="#DIV/0!"/>
    <s v="publishing"/>
    <s v="children's books"/>
  </r>
  <r>
    <n v="2761"/>
    <s v="Learn U.S. Geography: Dreaming my way across The U.S."/>
    <s v="Help me give away 500 copies of my picture book so more kids will know US geography!"/>
    <n v="5000"/>
    <n v="36"/>
    <s v="failed"/>
    <s v="US"/>
    <s v="USD"/>
    <n v="1357176693"/>
    <n v="1354584693"/>
    <b v="0"/>
    <n v="4"/>
    <b v="0"/>
    <s v="publishing/children's books"/>
    <n v="7.1999999999999998E-3"/>
    <n v="9"/>
    <s v="publishing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  <s v="USD"/>
    <n v="1332114795"/>
    <n v="1326934395"/>
    <b v="0"/>
    <n v="1"/>
    <b v="0"/>
    <s v="publishing/children's books"/>
    <n v="7.6923076923076927E-3"/>
    <n v="25"/>
    <s v="publishing"/>
    <s v="children's books"/>
  </r>
  <r>
    <n v="2763"/>
    <s v="My Christmas Star"/>
    <s v="How Santa finds childrens homes without getting lost by following certain stars."/>
    <n v="39400"/>
    <n v="90"/>
    <s v="failed"/>
    <s v="US"/>
    <s v="USD"/>
    <n v="1369403684"/>
    <n v="1365515684"/>
    <b v="0"/>
    <n v="3"/>
    <b v="0"/>
    <s v="publishing/children's books"/>
    <n v="2.2842639593908631E-3"/>
    <n v="30"/>
    <s v="publishing"/>
    <s v="children's books"/>
  </r>
  <r>
    <n v="2764"/>
    <s v="A Growing Adventure"/>
    <s v="My Budding Bears are four teddy bears living in an enchanted garden sharing friendship, tea parties and delightful adventures."/>
    <n v="4000"/>
    <n v="45"/>
    <s v="failed"/>
    <s v="US"/>
    <s v="USD"/>
    <n v="1338404400"/>
    <n v="1335855631"/>
    <b v="0"/>
    <n v="4"/>
    <b v="0"/>
    <s v="publishing/children's books"/>
    <n v="1.125E-2"/>
    <n v="11.25"/>
    <s v="publishing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  <s v="USD"/>
    <n v="1351432428"/>
    <n v="1350050028"/>
    <b v="0"/>
    <n v="0"/>
    <b v="0"/>
    <s v="publishing/children's books"/>
    <n v="0"/>
    <e v="#DIV/0!"/>
    <s v="publishing"/>
    <s v="children's books"/>
  </r>
  <r>
    <n v="2766"/>
    <s v="Jambie"/>
    <s v="Jambie is a children's book geared towards kids ages 4-9 years of age. This book teaches young children about making wise decisions."/>
    <n v="5000"/>
    <n v="100"/>
    <s v="failed"/>
    <s v="US"/>
    <s v="USD"/>
    <n v="1313078518"/>
    <n v="1310486518"/>
    <b v="0"/>
    <n v="4"/>
    <b v="0"/>
    <s v="publishing/children's books"/>
    <n v="0.02"/>
    <n v="25"/>
    <s v="publishing"/>
    <s v="children's books"/>
  </r>
  <r>
    <n v="2767"/>
    <s v="the Giant Turnip"/>
    <s v="An animated bedtime story with Dedka, Babka and the rest of the family working together on a BIG problem"/>
    <n v="4000"/>
    <n v="34"/>
    <s v="failed"/>
    <s v="CA"/>
    <s v="CAD"/>
    <n v="1439766050"/>
    <n v="1434582050"/>
    <b v="0"/>
    <n v="3"/>
    <b v="0"/>
    <s v="publishing/children's books"/>
    <n v="8.5000000000000006E-3"/>
    <n v="11.333333333333334"/>
    <s v="publishing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  <s v="USD"/>
    <n v="1333028723"/>
    <n v="1330440323"/>
    <b v="0"/>
    <n v="34"/>
    <b v="0"/>
    <s v="publishing/children's books"/>
    <n v="0.14314285714285716"/>
    <n v="29.470588235294116"/>
    <s v="publishing"/>
    <s v="children's books"/>
  </r>
  <r>
    <n v="2769"/>
    <s v="Raph the Ninja Giraffe"/>
    <s v="Raph the Ninja Giraffe is a project that is my 5 year old sons idea, &amp; I am working with him to bring his idea to life."/>
    <n v="800"/>
    <n v="2"/>
    <s v="failed"/>
    <s v="GB"/>
    <s v="GBP"/>
    <n v="1401997790"/>
    <n v="1397677790"/>
    <b v="0"/>
    <n v="2"/>
    <b v="0"/>
    <s v="publishing/children's books"/>
    <n v="2.5000000000000001E-3"/>
    <n v="1"/>
    <s v="publishing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  <s v="USD"/>
    <n v="1395158130"/>
    <n v="1392569730"/>
    <b v="0"/>
    <n v="33"/>
    <b v="0"/>
    <s v="publishing/children's books"/>
    <n v="0.1041125"/>
    <n v="63.098484848484851"/>
    <s v="publishing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  <s v="USD"/>
    <n v="1359738000"/>
    <n v="1355489140"/>
    <b v="0"/>
    <n v="0"/>
    <b v="0"/>
    <s v="publishing/children's books"/>
    <n v="0"/>
    <e v="#DIV/0!"/>
    <s v="publishing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  <s v="USD"/>
    <n v="1381006294"/>
    <n v="1379710294"/>
    <b v="0"/>
    <n v="0"/>
    <b v="0"/>
    <s v="publishing/children's books"/>
    <n v="0"/>
    <e v="#DIV/0!"/>
    <s v="publishing"/>
    <s v="children's books"/>
  </r>
  <r>
    <n v="2773"/>
    <s v="The Boat That Couldn't Float"/>
    <s v="Parents know the pain of rereading bad bedtime stories. I want to write stories that all ages will enjoy"/>
    <n v="530"/>
    <n v="1"/>
    <s v="failed"/>
    <s v="CA"/>
    <s v="CAD"/>
    <n v="1461530721"/>
    <n v="1460666721"/>
    <b v="0"/>
    <n v="1"/>
    <b v="0"/>
    <s v="publishing/children's books"/>
    <n v="1.8867924528301887E-3"/>
    <n v="1"/>
    <s v="publishing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  <s v="USD"/>
    <n v="1362711728"/>
    <n v="1360119728"/>
    <b v="0"/>
    <n v="13"/>
    <b v="0"/>
    <s v="publishing/children's books"/>
    <n v="0.14249999999999999"/>
    <n v="43.846153846153847"/>
    <s v="publishing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  <s v="USD"/>
    <n v="1323994754"/>
    <n v="1321402754"/>
    <b v="0"/>
    <n v="2"/>
    <b v="0"/>
    <s v="publishing/children's books"/>
    <n v="0.03"/>
    <n v="75"/>
    <s v="publishing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  <s v="USD"/>
    <n v="1434092876"/>
    <n v="1431414476"/>
    <b v="0"/>
    <n v="36"/>
    <b v="0"/>
    <s v="publishing/children's books"/>
    <n v="7.8809523809523815E-2"/>
    <n v="45.972222222222221"/>
    <s v="publishing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  <s v="USD"/>
    <n v="1437149004"/>
    <n v="1434557004"/>
    <b v="0"/>
    <n v="1"/>
    <b v="0"/>
    <s v="publishing/children's books"/>
    <n v="3.3333333333333335E-3"/>
    <n v="10"/>
    <s v="publishing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  <s v="USD"/>
    <n v="1409009306"/>
    <n v="1406417306"/>
    <b v="0"/>
    <n v="15"/>
    <b v="0"/>
    <s v="publishing/children's books"/>
    <n v="0.25545454545454543"/>
    <n v="93.666666666666671"/>
    <s v="publishing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  <s v="USD"/>
    <n v="1448204621"/>
    <n v="1445609021"/>
    <b v="0"/>
    <n v="1"/>
    <b v="0"/>
    <s v="publishing/children's books"/>
    <n v="2.12E-2"/>
    <n v="53"/>
    <s v="publishing"/>
    <s v="children's books"/>
  </r>
  <r>
    <n v="2780"/>
    <s v="Travel with baby"/>
    <s v="Turn the World with my kids, and then write a book with the advice for traveling with baby"/>
    <n v="100000"/>
    <n v="0"/>
    <s v="failed"/>
    <s v="IT"/>
    <s v="EUR"/>
    <n v="1489142688"/>
    <n v="1486550688"/>
    <b v="0"/>
    <n v="0"/>
    <b v="0"/>
    <s v="publishing/children's books"/>
    <n v="0"/>
    <e v="#DIV/0!"/>
    <s v="publishing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  <s v="USD"/>
    <n v="1423724400"/>
    <n v="1421274954"/>
    <b v="0"/>
    <n v="28"/>
    <b v="1"/>
    <s v="theater/plays"/>
    <n v="1.0528"/>
    <n v="47"/>
    <s v="theater"/>
    <s v="plays"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  <s v="USD"/>
    <n v="1424149140"/>
    <n v="1421964718"/>
    <b v="0"/>
    <n v="18"/>
    <b v="1"/>
    <s v="theater/plays"/>
    <n v="1.2"/>
    <n v="66.666666666666671"/>
    <s v="theater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  <s v="GBP"/>
    <n v="1429793446"/>
    <n v="1428583846"/>
    <b v="0"/>
    <n v="61"/>
    <b v="1"/>
    <s v="theater/plays"/>
    <n v="1.145"/>
    <n v="18.770491803278688"/>
    <s v="theater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  <s v="USD"/>
    <n v="1414608843"/>
    <n v="1412794443"/>
    <b v="0"/>
    <n v="108"/>
    <b v="1"/>
    <s v="theater/plays"/>
    <n v="1.19"/>
    <n v="66.111111111111114"/>
    <s v="theater"/>
    <s v="plays"/>
  </r>
  <r>
    <n v="2785"/>
    <s v="Henry VI: The War of the Roses"/>
    <s v="Bare Theatre and Raleigh Little Theatre present Shakespeare's epic, set in a post-apocalyptic dystopia."/>
    <n v="5000"/>
    <n v="5234"/>
    <s v="successful"/>
    <s v="US"/>
    <s v="USD"/>
    <n v="1470430800"/>
    <n v="1467865967"/>
    <b v="0"/>
    <n v="142"/>
    <b v="1"/>
    <s v="theater/plays"/>
    <n v="1.0468"/>
    <n v="36.859154929577464"/>
    <s v="theater"/>
    <s v="plays"/>
  </r>
  <r>
    <n v="2786"/>
    <s v="Fierce"/>
    <s v="A heart-melting farce about sex, art and the lovelorn lay-abouts of London-town."/>
    <n v="2500"/>
    <n v="2946"/>
    <s v="successful"/>
    <s v="GB"/>
    <s v="GBP"/>
    <n v="1404913180"/>
    <n v="1403703580"/>
    <b v="0"/>
    <n v="74"/>
    <b v="1"/>
    <s v="theater/plays"/>
    <n v="1.1783999999999999"/>
    <n v="39.810810810810814"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  <s v="USD"/>
    <n v="1405658752"/>
    <n v="1403066752"/>
    <b v="0"/>
    <n v="38"/>
    <b v="1"/>
    <s v="theater/plays"/>
    <n v="1.1970000000000001"/>
    <n v="31.5"/>
    <s v="theater"/>
    <s v="plays"/>
  </r>
  <r>
    <n v="2788"/>
    <s v="ACT Underground Theatre, TLDC"/>
    <s v="MOVING FORWARD! WE HAVE REACHED GOAL BUT HAVE MORE TIME!! PLEASE CONSIDER PLEDGING."/>
    <n v="2000"/>
    <n v="2050"/>
    <s v="successful"/>
    <s v="US"/>
    <s v="USD"/>
    <n v="1469811043"/>
    <n v="1467219043"/>
    <b v="0"/>
    <n v="20"/>
    <b v="1"/>
    <s v="theater/plays"/>
    <n v="1.0249999999999999"/>
    <n v="102.5"/>
    <s v="theater"/>
    <s v="plays"/>
  </r>
  <r>
    <n v="2789"/>
    <s v="The Adventurers Club"/>
    <s v="BNT's Biggest Adventure So Far: Our 2015 full length production!"/>
    <n v="3000"/>
    <n v="3035"/>
    <s v="successful"/>
    <s v="US"/>
    <s v="USD"/>
    <n v="1426132800"/>
    <n v="1424477934"/>
    <b v="0"/>
    <n v="24"/>
    <b v="1"/>
    <s v="theater/plays"/>
    <n v="1.0116666666666667"/>
    <n v="126.45833333333333"/>
    <s v="theater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  <s v="USD"/>
    <n v="1423693903"/>
    <n v="1421101903"/>
    <b v="0"/>
    <n v="66"/>
    <b v="1"/>
    <s v="theater/plays"/>
    <n v="1.0533333333333332"/>
    <n v="47.878787878787875"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  <s v="USD"/>
    <n v="1473393600"/>
    <n v="1470778559"/>
    <b v="0"/>
    <n v="28"/>
    <b v="1"/>
    <s v="theater/plays"/>
    <n v="1.0249999999999999"/>
    <n v="73.214285714285708"/>
    <s v="theater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  <s v="USD"/>
    <n v="1439357559"/>
    <n v="1435469559"/>
    <b v="0"/>
    <n v="24"/>
    <b v="1"/>
    <s v="theater/plays"/>
    <n v="1.0760000000000001"/>
    <n v="89.666666666666671"/>
    <s v="theater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  <s v="AUD"/>
    <n v="1437473005"/>
    <n v="1434881005"/>
    <b v="0"/>
    <n v="73"/>
    <b v="1"/>
    <s v="theater/plays"/>
    <n v="1.105675"/>
    <n v="151.4623287671233"/>
    <s v="theater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  <s v="GBP"/>
    <n v="1457031600"/>
    <n v="1455640559"/>
    <b v="0"/>
    <n v="3"/>
    <b v="1"/>
    <s v="theater/plays"/>
    <n v="1.5"/>
    <n v="25"/>
    <s v="theater"/>
    <s v="plays"/>
  </r>
  <r>
    <n v="2795"/>
    <s v="Good Men Wanted at ANT Fest"/>
    <s v="A new play about five bad bitches who fought in the Civil War disguised as men, premiering at Ars Nova's ANT Fest."/>
    <n v="700"/>
    <n v="730"/>
    <s v="successful"/>
    <s v="US"/>
    <s v="USD"/>
    <n v="1402095600"/>
    <n v="1400675841"/>
    <b v="0"/>
    <n v="20"/>
    <b v="1"/>
    <s v="theater/plays"/>
    <n v="1.0428571428571429"/>
    <n v="36.5"/>
    <s v="theater"/>
    <s v="plays"/>
  </r>
  <r>
    <n v="2796"/>
    <s v="Fishcakes"/>
    <s v="Fishcakes is a piece of new writing for the Camden Fringe that explores a story of love, loss, and all the â€˜little things'."/>
    <n v="800"/>
    <n v="924"/>
    <s v="successful"/>
    <s v="GB"/>
    <s v="GBP"/>
    <n v="1404564028"/>
    <n v="1401972028"/>
    <b v="0"/>
    <n v="21"/>
    <b v="1"/>
    <s v="theater/plays"/>
    <n v="1.155"/>
    <n v="44"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  <s v="GBP"/>
    <n v="1404858840"/>
    <n v="1402266840"/>
    <b v="0"/>
    <n v="94"/>
    <b v="1"/>
    <s v="theater/plays"/>
    <n v="1.02645125"/>
    <n v="87.357553191489373"/>
    <s v="theater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  <s v="GBP"/>
    <n v="1438358400"/>
    <n v="1437063121"/>
    <b v="0"/>
    <n v="139"/>
    <b v="1"/>
    <s v="theater/plays"/>
    <n v="1.014"/>
    <n v="36.474820143884891"/>
    <s v="theater"/>
    <s v="plays"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  <s v="GBP"/>
    <n v="1466179200"/>
    <n v="1463466070"/>
    <b v="0"/>
    <n v="130"/>
    <b v="1"/>
    <s v="theater/plays"/>
    <n v="1.1663479999999999"/>
    <n v="44.859538461538463"/>
    <s v="theater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  <s v="GBP"/>
    <n v="1420377366"/>
    <n v="1415193366"/>
    <b v="0"/>
    <n v="31"/>
    <b v="1"/>
    <s v="theater/plays"/>
    <n v="1.33"/>
    <n v="42.903225806451616"/>
    <s v="theater"/>
    <s v="plays"/>
  </r>
  <r>
    <n v="2801"/>
    <s v="A Dream Play"/>
    <s v="Arise Theatre Company's production of August Strindberg's expressionist masterpiece 'A Dream Play'."/>
    <n v="500"/>
    <n v="666"/>
    <s v="successful"/>
    <s v="AU"/>
    <s v="AUD"/>
    <n v="1412938800"/>
    <n v="1411019409"/>
    <b v="0"/>
    <n v="13"/>
    <b v="1"/>
    <s v="theater/plays"/>
    <n v="1.3320000000000001"/>
    <n v="51.230769230769234"/>
    <s v="theater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  <s v="GBP"/>
    <n v="1438875107"/>
    <n v="1436283107"/>
    <b v="0"/>
    <n v="90"/>
    <b v="1"/>
    <s v="theater/plays"/>
    <n v="1.0183333333333333"/>
    <n v="33.944444444444443"/>
    <s v="theater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  <s v="USD"/>
    <n v="1437004800"/>
    <n v="1433295276"/>
    <b v="0"/>
    <n v="141"/>
    <b v="1"/>
    <s v="theater/plays"/>
    <n v="1.2795000000000001"/>
    <n v="90.744680851063833"/>
    <s v="theater"/>
    <s v="plays"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  <s v="GBP"/>
    <n v="1411987990"/>
    <n v="1409395990"/>
    <b v="0"/>
    <n v="23"/>
    <b v="1"/>
    <s v="theater/plays"/>
    <n v="1.1499999999999999"/>
    <n v="50"/>
    <s v="theater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  <s v="GBP"/>
    <n v="1440245273"/>
    <n v="1438085273"/>
    <b v="0"/>
    <n v="18"/>
    <b v="1"/>
    <s v="theater/plays"/>
    <n v="1.1000000000000001"/>
    <n v="24.444444444444443"/>
    <s v="theater"/>
    <s v="plays"/>
  </r>
  <r>
    <n v="2806"/>
    <s v="And Now: The World!"/>
    <s v="A one woman show about the challenges of being a feminist in a digital age. Touring 6 UK cities. Now with Stretch Goals!"/>
    <n v="3000"/>
    <n v="3363"/>
    <s v="successful"/>
    <s v="GB"/>
    <s v="GBP"/>
    <n v="1438772400"/>
    <n v="1435645490"/>
    <b v="0"/>
    <n v="76"/>
    <b v="1"/>
    <s v="theater/plays"/>
    <n v="1.121"/>
    <n v="44.25"/>
    <s v="theater"/>
    <s v="plays"/>
  </r>
  <r>
    <n v="2807"/>
    <s v="The Commission Theatre Co."/>
    <s v="Bringing Shakespeare back to the Playwrights"/>
    <n v="5000"/>
    <n v="6300"/>
    <s v="successful"/>
    <s v="US"/>
    <s v="USD"/>
    <n v="1435611438"/>
    <n v="1433019438"/>
    <b v="0"/>
    <n v="93"/>
    <b v="1"/>
    <s v="theater/plays"/>
    <n v="1.26"/>
    <n v="67.741935483870961"/>
    <s v="theater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  <s v="USD"/>
    <n v="1440274735"/>
    <n v="1437682735"/>
    <b v="0"/>
    <n v="69"/>
    <b v="1"/>
    <s v="theater/plays"/>
    <n v="1.0024444444444445"/>
    <n v="65.376811594202906"/>
    <s v="theater"/>
    <s v="plays"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  <s v="USD"/>
    <n v="1459348740"/>
    <n v="1458647725"/>
    <b v="0"/>
    <n v="21"/>
    <b v="1"/>
    <s v="theater/plays"/>
    <n v="1.024"/>
    <n v="121.9047619047619"/>
    <s v="theater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  <s v="USD"/>
    <n v="1401595140"/>
    <n v="1398828064"/>
    <b v="0"/>
    <n v="57"/>
    <b v="1"/>
    <s v="theater/plays"/>
    <n v="1.0820000000000001"/>
    <n v="47.456140350877192"/>
    <s v="theater"/>
    <s v="plays"/>
  </r>
  <r>
    <n v="2811"/>
    <s v="Ray Gunn and Starburst"/>
    <s v="Ray Gunn and Starburst is an audio sci-fi/comedy sending up the tropes of classic and pulp science-fiction."/>
    <n v="10000"/>
    <n v="10027"/>
    <s v="successful"/>
    <s v="GB"/>
    <s v="GBP"/>
    <n v="1424692503"/>
    <n v="1422100503"/>
    <b v="0"/>
    <n v="108"/>
    <b v="1"/>
    <s v="theater/plays"/>
    <n v="1.0026999999999999"/>
    <n v="92.842592592592595"/>
    <s v="theater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  <s v="CAD"/>
    <n v="1428292800"/>
    <n v="1424368298"/>
    <b v="0"/>
    <n v="83"/>
    <b v="1"/>
    <s v="theater/plays"/>
    <n v="1.133"/>
    <n v="68.253012048192772"/>
    <s v="theater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  <s v="USD"/>
    <n v="1481737761"/>
    <n v="1479577761"/>
    <b v="0"/>
    <n v="96"/>
    <b v="1"/>
    <s v="theater/plays"/>
    <n v="1.2757571428571428"/>
    <n v="37.209583333333335"/>
    <s v="theater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  <s v="GBP"/>
    <n v="1431164115"/>
    <n v="1428572115"/>
    <b v="0"/>
    <n v="64"/>
    <b v="1"/>
    <s v="theater/plays"/>
    <n v="1.0773333333333333"/>
    <n v="25.25"/>
    <s v="theater"/>
    <s v="plays"/>
  </r>
  <r>
    <n v="2815"/>
    <s v="Widow's Wedding Dress"/>
    <s v="Set in 1950s Northern Ireland, this play tells the story of two sisters in a community of Travellers, or Irish Gypsies."/>
    <n v="250"/>
    <n v="605"/>
    <s v="successful"/>
    <s v="CA"/>
    <s v="CAD"/>
    <n v="1470595109"/>
    <n v="1468003109"/>
    <b v="0"/>
    <n v="14"/>
    <b v="1"/>
    <s v="theater/plays"/>
    <n v="2.42"/>
    <n v="43.214285714285715"/>
    <s v="theater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  <s v="GBP"/>
    <n v="1438531200"/>
    <n v="1435921992"/>
    <b v="0"/>
    <n v="169"/>
    <b v="1"/>
    <s v="theater/plays"/>
    <n v="1.4156666666666666"/>
    <n v="25.130177514792898"/>
    <s v="theater"/>
    <s v="plays"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  <s v="GBP"/>
    <n v="1425136462"/>
    <n v="1421680462"/>
    <b v="0"/>
    <n v="33"/>
    <b v="1"/>
    <s v="theater/plays"/>
    <n v="1.3"/>
    <n v="23.636363636363637"/>
    <s v="theater"/>
    <s v="plays"/>
  </r>
  <r>
    <n v="2818"/>
    <s v="Joe West's THEATER OF DEATH"/>
    <s v="Joe West and his wonderful theater company THEATER OF DEATH present original plays both horrific and comical."/>
    <n v="10000"/>
    <n v="10603"/>
    <s v="successful"/>
    <s v="US"/>
    <s v="USD"/>
    <n v="1443018086"/>
    <n v="1441290086"/>
    <b v="0"/>
    <n v="102"/>
    <b v="1"/>
    <s v="theater/plays"/>
    <n v="1.0603"/>
    <n v="103.95098039215686"/>
    <s v="theater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  <s v="GBP"/>
    <n v="1434285409"/>
    <n v="1431693409"/>
    <b v="0"/>
    <n v="104"/>
    <b v="1"/>
    <s v="theater/plays"/>
    <n v="1.048"/>
    <n v="50.384615384615387"/>
    <s v="theater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  <s v="GBP"/>
    <n v="1456444800"/>
    <n v="1454337589"/>
    <b v="0"/>
    <n v="20"/>
    <b v="1"/>
    <s v="theater/plays"/>
    <n v="1.36"/>
    <n v="13.6"/>
    <s v="theater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  <s v="GBP"/>
    <n v="1411510135"/>
    <n v="1408918135"/>
    <b v="0"/>
    <n v="35"/>
    <b v="1"/>
    <s v="theater/plays"/>
    <n v="1"/>
    <n v="28.571428571428573"/>
    <s v="theater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  <s v="USD"/>
    <n v="1427469892"/>
    <n v="1424881492"/>
    <b v="0"/>
    <n v="94"/>
    <b v="1"/>
    <s v="theater/plays"/>
    <n v="1"/>
    <n v="63.829787234042556"/>
    <s v="theater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  <s v="GBP"/>
    <n v="1427842740"/>
    <n v="1425428206"/>
    <b v="0"/>
    <n v="14"/>
    <b v="1"/>
    <s v="theater/plays"/>
    <n v="1.24"/>
    <n v="8.8571428571428577"/>
    <s v="theater"/>
    <s v="plays"/>
  </r>
  <r>
    <n v="2824"/>
    <s v="The Rooftop"/>
    <s v="I wrote a One Act play called The Rooftop for a Female Playwright's festival. Every little bit helps!"/>
    <n v="650"/>
    <n v="760"/>
    <s v="successful"/>
    <s v="US"/>
    <s v="USD"/>
    <n v="1434159780"/>
    <n v="1431412196"/>
    <b v="0"/>
    <n v="15"/>
    <b v="1"/>
    <s v="theater/plays"/>
    <n v="1.1692307692307693"/>
    <n v="50.666666666666664"/>
    <s v="theater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  <s v="GBP"/>
    <n v="1449255686"/>
    <n v="1446663686"/>
    <b v="0"/>
    <n v="51"/>
    <b v="1"/>
    <s v="theater/plays"/>
    <n v="1.0333333333333334"/>
    <n v="60.784313725490193"/>
    <s v="theater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  <s v="USD"/>
    <n v="1436511600"/>
    <n v="1434415812"/>
    <b v="0"/>
    <n v="19"/>
    <b v="1"/>
    <s v="theater/plays"/>
    <n v="1.0774999999999999"/>
    <n v="113.42105263157895"/>
    <s v="theater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  <s v="USD"/>
    <n v="1464971400"/>
    <n v="1462379066"/>
    <b v="0"/>
    <n v="23"/>
    <b v="1"/>
    <s v="theater/plays"/>
    <n v="1.2024999999999999"/>
    <n v="104.56521739130434"/>
    <s v="theater"/>
    <s v="plays"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  <s v="GBP"/>
    <n v="1443826800"/>
    <n v="1441606869"/>
    <b v="0"/>
    <n v="97"/>
    <b v="1"/>
    <s v="theater/plays"/>
    <n v="1.0037894736842106"/>
    <n v="98.30927835051547"/>
    <s v="theater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  <s v="GBP"/>
    <n v="1464863118"/>
    <n v="1462443918"/>
    <b v="0"/>
    <n v="76"/>
    <b v="1"/>
    <s v="theater/plays"/>
    <n v="1.0651999999999999"/>
    <n v="35.039473684210527"/>
    <s v="theater"/>
    <s v="plays"/>
  </r>
  <r>
    <n v="2830"/>
    <s v="Nakhtik and Avalon"/>
    <s v="Avalon is a new South African Township play and Nakhtik is a  danced political lecture."/>
    <n v="3000"/>
    <n v="3000"/>
    <s v="successful"/>
    <s v="US"/>
    <s v="USD"/>
    <n v="1399867140"/>
    <n v="1398802148"/>
    <b v="0"/>
    <n v="11"/>
    <b v="1"/>
    <s v="theater/plays"/>
    <n v="1"/>
    <n v="272.72727272727275"/>
    <s v="theater"/>
    <s v="plays"/>
  </r>
  <r>
    <n v="2831"/>
    <s v="Tackett &amp; Pyke put on a Play"/>
    <s v="We each wrote a play and would like to produce them for you for nothing more than art's sake!"/>
    <n v="3000"/>
    <n v="3320"/>
    <s v="successful"/>
    <s v="US"/>
    <s v="USD"/>
    <n v="1437076070"/>
    <n v="1434484070"/>
    <b v="0"/>
    <n v="52"/>
    <b v="1"/>
    <s v="theater/plays"/>
    <n v="1.1066666666666667"/>
    <n v="63.846153846153847"/>
    <s v="theater"/>
    <s v="plays"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  <s v="GBP"/>
    <n v="1416780000"/>
    <n v="1414342894"/>
    <b v="0"/>
    <n v="95"/>
    <b v="1"/>
    <s v="theater/plays"/>
    <n v="1.1471959999999999"/>
    <n v="30.189368421052631"/>
    <s v="theater"/>
    <s v="plays"/>
  </r>
  <r>
    <n v="2833"/>
    <s v="Star Man Rocket Man"/>
    <s v="A new play about exploring outer space"/>
    <n v="2700"/>
    <n v="2923"/>
    <s v="successful"/>
    <s v="US"/>
    <s v="USD"/>
    <n v="1444528800"/>
    <n v="1442804633"/>
    <b v="0"/>
    <n v="35"/>
    <b v="1"/>
    <s v="theater/plays"/>
    <n v="1.0825925925925926"/>
    <n v="83.51428571428572"/>
    <s v="theater"/>
    <s v="plays"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  <s v="GBP"/>
    <n v="1422658930"/>
    <n v="1421362930"/>
    <b v="0"/>
    <n v="21"/>
    <b v="1"/>
    <s v="theater/plays"/>
    <n v="1.7"/>
    <n v="64.761904761904759"/>
    <s v="theater"/>
    <s v="plays"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  <s v="GBP"/>
    <n v="1449273600"/>
    <n v="1446742417"/>
    <b v="0"/>
    <n v="93"/>
    <b v="1"/>
    <s v="theater/plays"/>
    <n v="1.8709899999999999"/>
    <n v="20.118172043010752"/>
    <s v="theater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  <s v="USD"/>
    <n v="1487393940"/>
    <n v="1484115418"/>
    <b v="0"/>
    <n v="11"/>
    <b v="1"/>
    <s v="theater/plays"/>
    <n v="1.0777777777777777"/>
    <n v="44.090909090909093"/>
    <s v="theater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  <s v="CAD"/>
    <n v="1449701284"/>
    <n v="1446241684"/>
    <b v="0"/>
    <n v="21"/>
    <b v="1"/>
    <s v="theater/plays"/>
    <n v="1"/>
    <n v="40.476190476190474"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  <s v="USD"/>
    <n v="1407967200"/>
    <n v="1406039696"/>
    <b v="0"/>
    <n v="54"/>
    <b v="1"/>
    <s v="theater/plays"/>
    <n v="1.2024999999999999"/>
    <n v="44.537037037037038"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  <s v="USD"/>
    <n v="1408942740"/>
    <n v="1406958354"/>
    <b v="0"/>
    <n v="31"/>
    <b v="1"/>
    <s v="theater/plays"/>
    <n v="1.1142857142857143"/>
    <n v="125.80645161290323"/>
    <s v="theater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  <s v="GBP"/>
    <n v="1426698000"/>
    <n v="1424825479"/>
    <b v="0"/>
    <n v="132"/>
    <b v="1"/>
    <s v="theater/plays"/>
    <n v="1.04"/>
    <n v="19.696969696969695"/>
    <s v="theater"/>
    <s v="plays"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  <s v="GBP"/>
    <n v="1450032297"/>
    <n v="1444844697"/>
    <b v="0"/>
    <n v="1"/>
    <b v="0"/>
    <s v="theater/plays"/>
    <n v="0.01"/>
    <n v="10"/>
    <s v="theater"/>
    <s v="plays"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  <s v="GBP"/>
    <n v="1403348400"/>
    <n v="1401058295"/>
    <b v="0"/>
    <n v="0"/>
    <b v="0"/>
    <s v="theater/plays"/>
    <n v="0"/>
    <e v="#DIV/0!"/>
    <s v="theater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  <s v="USD"/>
    <n v="1465790400"/>
    <n v="1462210950"/>
    <b v="0"/>
    <n v="0"/>
    <b v="0"/>
    <s v="theater/plays"/>
    <n v="0"/>
    <e v="#DIV/0!"/>
    <s v="theater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  <s v="EUR"/>
    <n v="1483535180"/>
    <n v="1480943180"/>
    <b v="0"/>
    <n v="1"/>
    <b v="0"/>
    <s v="theater/plays"/>
    <n v="5.4545454545454543E-2"/>
    <n v="30"/>
    <s v="theater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  <s v="USD"/>
    <n v="1433723033"/>
    <n v="1428539033"/>
    <b v="0"/>
    <n v="39"/>
    <b v="0"/>
    <s v="theater/plays"/>
    <n v="0.31546666666666667"/>
    <n v="60.666666666666664"/>
    <s v="theater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  <s v="USD"/>
    <n v="1432917394"/>
    <n v="1429029394"/>
    <b v="0"/>
    <n v="0"/>
    <b v="0"/>
    <s v="theater/plays"/>
    <n v="0"/>
    <e v="#DIV/0!"/>
    <s v="theater"/>
    <s v="plays"/>
  </r>
  <r>
    <n v="2847"/>
    <s v="COLOR ME"/>
    <s v="Dark secrets come to light when Mariah meets Stella. They find a way to face the south's largest elephant in the room: RACISM."/>
    <n v="2000"/>
    <n v="0"/>
    <s v="failed"/>
    <s v="US"/>
    <s v="USD"/>
    <n v="1464031265"/>
    <n v="1458847265"/>
    <b v="0"/>
    <n v="0"/>
    <b v="0"/>
    <s v="theater/plays"/>
    <n v="0"/>
    <e v="#DIV/0!"/>
    <s v="theater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  <s v="USD"/>
    <n v="1432913659"/>
    <n v="1430321659"/>
    <b v="0"/>
    <n v="3"/>
    <b v="0"/>
    <s v="theater/plays"/>
    <n v="2E-3"/>
    <n v="23.333333333333332"/>
    <s v="theater"/>
    <s v="plays"/>
  </r>
  <r>
    <n v="2849"/>
    <s v="100, Acre Wood"/>
    <s v="NonSens!cal tackles the struggles of four people with mental health issues/disorders inspired by A.A Milne's Winnie the Pooh"/>
    <n v="500"/>
    <n v="5"/>
    <s v="failed"/>
    <s v="GB"/>
    <s v="GBP"/>
    <n v="1461406600"/>
    <n v="1458814600"/>
    <b v="0"/>
    <n v="1"/>
    <b v="0"/>
    <s v="theater/plays"/>
    <n v="0.01"/>
    <n v="5"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  <s v="USD"/>
    <n v="1409962211"/>
    <n v="1407370211"/>
    <b v="0"/>
    <n v="13"/>
    <b v="0"/>
    <s v="theater/plays"/>
    <n v="3.8875E-2"/>
    <n v="23.923076923076923"/>
    <s v="theater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  <s v="EUR"/>
    <n v="1454109420"/>
    <n v="1453334629"/>
    <b v="0"/>
    <n v="0"/>
    <b v="0"/>
    <s v="theater/plays"/>
    <n v="0"/>
    <e v="#DIV/0!"/>
    <s v="theater"/>
    <s v="plays"/>
  </r>
  <r>
    <n v="2852"/>
    <s v="Freedom Train"/>
    <s v="Just one time back to the past on the Freedom Train will open your eyes and your lives will never ever be the same!"/>
    <n v="5000"/>
    <n v="95"/>
    <s v="failed"/>
    <s v="US"/>
    <s v="USD"/>
    <n v="1403312703"/>
    <n v="1400720703"/>
    <b v="0"/>
    <n v="6"/>
    <b v="0"/>
    <s v="theater/plays"/>
    <n v="1.9E-2"/>
    <n v="15.833333333333334"/>
    <s v="theater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  <s v="CAD"/>
    <n v="1410669297"/>
    <n v="1405485297"/>
    <b v="0"/>
    <n v="0"/>
    <b v="0"/>
    <s v="theater/plays"/>
    <n v="0"/>
    <e v="#DIV/0!"/>
    <s v="theater"/>
    <s v="plays"/>
  </r>
  <r>
    <n v="2854"/>
    <s v="Ultimate Political Selfie!"/>
    <s v="Almost Random Theatre's play about a candidate - with no policies - who is seeking election in May 2015"/>
    <n v="1000"/>
    <n v="417"/>
    <s v="failed"/>
    <s v="GB"/>
    <s v="GBP"/>
    <n v="1431018719"/>
    <n v="1429290719"/>
    <b v="0"/>
    <n v="14"/>
    <b v="0"/>
    <s v="theater/plays"/>
    <n v="0.41699999999999998"/>
    <n v="29.785714285714285"/>
    <s v="theater"/>
    <s v="plays"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  <s v="USD"/>
    <n v="1454110440"/>
    <n v="1451607071"/>
    <b v="0"/>
    <n v="5"/>
    <b v="0"/>
    <s v="theater/plays"/>
    <n v="0.5"/>
    <n v="60"/>
    <s v="theater"/>
    <s v="plays"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  <s v="USD"/>
    <n v="1439069640"/>
    <n v="1433897647"/>
    <b v="0"/>
    <n v="6"/>
    <b v="0"/>
    <s v="theater/plays"/>
    <n v="4.8666666666666664E-2"/>
    <n v="24.333333333333332"/>
    <s v="theater"/>
    <s v="plays"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  <s v="MXN"/>
    <n v="1487613600"/>
    <n v="1482444295"/>
    <b v="0"/>
    <n v="15"/>
    <b v="0"/>
    <s v="theater/plays"/>
    <n v="0.19736842105263158"/>
    <n v="500"/>
    <s v="theater"/>
    <s v="plays"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  <s v="EUR"/>
    <n v="1417778880"/>
    <n v="1415711095"/>
    <b v="0"/>
    <n v="0"/>
    <b v="0"/>
    <s v="theater/plays"/>
    <n v="0"/>
    <e v="#DIV/0!"/>
    <s v="theater"/>
    <s v="plays"/>
  </r>
  <r>
    <n v="2859"/>
    <s v="Grover Theatre Company (GTC)"/>
    <s v="A theatre company that will create works to inspire young people and get everyone involved."/>
    <n v="2000"/>
    <n v="35"/>
    <s v="failed"/>
    <s v="AU"/>
    <s v="AUD"/>
    <n v="1444984904"/>
    <n v="1439800904"/>
    <b v="0"/>
    <n v="1"/>
    <b v="0"/>
    <s v="theater/plays"/>
    <n v="1.7500000000000002E-2"/>
    <n v="35"/>
    <s v="theater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  <s v="USD"/>
    <n v="1466363576"/>
    <n v="1461179576"/>
    <b v="0"/>
    <n v="9"/>
    <b v="0"/>
    <s v="theater/plays"/>
    <n v="6.6500000000000004E-2"/>
    <n v="29.555555555555557"/>
    <s v="theater"/>
    <s v="plays"/>
  </r>
  <r>
    <n v="2861"/>
    <s v="Julius Caesar"/>
    <s v="The University of Queensland Drama Production Course is putting on an adaptation of William Shakespeares Julius Caesar"/>
    <n v="250"/>
    <n v="80"/>
    <s v="failed"/>
    <s v="AU"/>
    <s v="AUD"/>
    <n v="1443103848"/>
    <n v="1441894248"/>
    <b v="0"/>
    <n v="3"/>
    <b v="0"/>
    <s v="theater/plays"/>
    <n v="0.32"/>
    <n v="26.666666666666668"/>
    <s v="theater"/>
    <s v="plays"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  <s v="USD"/>
    <n v="1403636229"/>
    <n v="1401044229"/>
    <b v="0"/>
    <n v="3"/>
    <b v="0"/>
    <s v="theater/plays"/>
    <n v="4.3307086614173228E-3"/>
    <n v="18.333333333333332"/>
    <s v="theater"/>
    <s v="plays"/>
  </r>
  <r>
    <n v="2863"/>
    <s v="Equality Theatre"/>
    <s v="I would like to start a Acting Company that supports and includes LGBTQ youth and young adults in very conservative North Texas"/>
    <n v="50000"/>
    <n v="20"/>
    <s v="failed"/>
    <s v="US"/>
    <s v="USD"/>
    <n v="1410279123"/>
    <n v="1405095123"/>
    <b v="0"/>
    <n v="1"/>
    <b v="0"/>
    <s v="theater/plays"/>
    <n v="4.0000000000000002E-4"/>
    <n v="20"/>
    <s v="theater"/>
    <s v="plays"/>
  </r>
  <r>
    <n v="2864"/>
    <s v="'Haunting Julia' by Alan Ayckbourn"/>
    <s v="Accessible, original theatre for all!"/>
    <n v="2500"/>
    <n v="40"/>
    <s v="failed"/>
    <s v="GB"/>
    <s v="GBP"/>
    <n v="1437139080"/>
    <n v="1434552207"/>
    <b v="0"/>
    <n v="3"/>
    <b v="0"/>
    <s v="theater/plays"/>
    <n v="1.6E-2"/>
    <n v="13.333333333333334"/>
    <s v="theater"/>
    <s v="plays"/>
  </r>
  <r>
    <n v="2865"/>
    <s v="FRINGE 2015 by YER Productions"/>
    <s v="Prepare to be Swept Away. Three short plays from three master playwrights; LANDFALL, SNIPER and DANGERS of TOBACCO!"/>
    <n v="2888"/>
    <n v="0"/>
    <s v="failed"/>
    <s v="US"/>
    <s v="USD"/>
    <n v="1420512259"/>
    <n v="1415328259"/>
    <b v="0"/>
    <n v="0"/>
    <b v="0"/>
    <s v="theater/plays"/>
    <n v="0"/>
    <e v="#DIV/0!"/>
    <s v="theater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  <s v="USD"/>
    <n v="1476482400"/>
    <n v="1473893721"/>
    <b v="0"/>
    <n v="2"/>
    <b v="0"/>
    <s v="theater/plays"/>
    <n v="8.9999999999999993E-3"/>
    <n v="22.5"/>
    <s v="theater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  <s v="USD"/>
    <n v="1467604800"/>
    <n v="1465533672"/>
    <b v="0"/>
    <n v="10"/>
    <b v="0"/>
    <s v="theater/plays"/>
    <n v="0.2016"/>
    <n v="50.4"/>
    <s v="theater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  <s v="USD"/>
    <n v="1475697054"/>
    <n v="1473105054"/>
    <b v="0"/>
    <n v="60"/>
    <b v="0"/>
    <s v="theater/plays"/>
    <n v="0.42011733333333334"/>
    <n v="105.02933333333334"/>
    <s v="theater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  <s v="USD"/>
    <n v="1468937681"/>
    <n v="1466345681"/>
    <b v="0"/>
    <n v="5"/>
    <b v="0"/>
    <s v="theater/plays"/>
    <n v="8.8500000000000002E-3"/>
    <n v="35.4"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  <s v="USD"/>
    <n v="1400301165"/>
    <n v="1397709165"/>
    <b v="0"/>
    <n v="9"/>
    <b v="0"/>
    <s v="theater/plays"/>
    <n v="0.15"/>
    <n v="83.333333333333329"/>
    <s v="theater"/>
    <s v="plays"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  <s v="USD"/>
    <n v="1419183813"/>
    <n v="1417455813"/>
    <b v="0"/>
    <n v="13"/>
    <b v="0"/>
    <s v="theater/plays"/>
    <n v="4.6699999999999998E-2"/>
    <n v="35.92307692307692"/>
    <s v="theater"/>
    <s v="plays"/>
  </r>
  <r>
    <n v="2872"/>
    <s v="Loud Arts"/>
    <s v="Local Theatre group in Loudoun County, Virginia. Looking for funds to start producing shows!"/>
    <n v="3000"/>
    <n v="0"/>
    <s v="failed"/>
    <s v="US"/>
    <s v="USD"/>
    <n v="1434768438"/>
    <n v="1429584438"/>
    <b v="0"/>
    <n v="0"/>
    <b v="0"/>
    <s v="theater/plays"/>
    <n v="0"/>
    <e v="#DIV/0!"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  <s v="USD"/>
    <n v="1422473831"/>
    <n v="1419881831"/>
    <b v="0"/>
    <n v="8"/>
    <b v="0"/>
    <s v="theater/plays"/>
    <n v="0.38119999999999998"/>
    <n v="119.125"/>
    <s v="theater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  <s v="USD"/>
    <n v="1484684186"/>
    <n v="1482092186"/>
    <b v="0"/>
    <n v="3"/>
    <b v="0"/>
    <s v="theater/plays"/>
    <n v="5.4199999999999998E-2"/>
    <n v="90.333333333333329"/>
    <s v="theater"/>
    <s v="plays"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  <s v="USD"/>
    <n v="1462417493"/>
    <n v="1459825493"/>
    <b v="0"/>
    <n v="3"/>
    <b v="0"/>
    <s v="theater/plays"/>
    <n v="3.5E-4"/>
    <n v="2.3333333333333335"/>
    <s v="theater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  <s v="USD"/>
    <n v="1437069079"/>
    <n v="1434477079"/>
    <b v="0"/>
    <n v="0"/>
    <b v="0"/>
    <s v="theater/plays"/>
    <n v="0"/>
    <e v="#DIV/0!"/>
    <s v="theater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  <s v="USD"/>
    <n v="1480525200"/>
    <n v="1477781724"/>
    <b v="0"/>
    <n v="6"/>
    <b v="0"/>
    <s v="theater/plays"/>
    <n v="0.10833333333333334"/>
    <n v="108.33333333333333"/>
    <s v="theater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  <s v="GBP"/>
    <n v="1435934795"/>
    <n v="1430750795"/>
    <b v="0"/>
    <n v="4"/>
    <b v="0"/>
    <s v="theater/plays"/>
    <n v="2.1000000000000001E-2"/>
    <n v="15.75"/>
    <s v="theater"/>
    <s v="plays"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  <s v="USD"/>
    <n v="1453310661"/>
    <n v="1450718661"/>
    <b v="0"/>
    <n v="1"/>
    <b v="0"/>
    <s v="theater/plays"/>
    <n v="2.5892857142857141E-3"/>
    <n v="29"/>
    <s v="theater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  <s v="USD"/>
    <n v="1440090300"/>
    <n v="1436305452"/>
    <b v="0"/>
    <n v="29"/>
    <b v="0"/>
    <s v="theater/plays"/>
    <n v="0.23333333333333334"/>
    <n v="96.551724137931032"/>
    <s v="theater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  <s v="USD"/>
    <n v="1417620036"/>
    <n v="1412432436"/>
    <b v="0"/>
    <n v="0"/>
    <b v="0"/>
    <s v="theater/plays"/>
    <n v="0"/>
    <e v="#DIV/0!"/>
    <s v="theater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  <s v="USD"/>
    <n v="1462112318"/>
    <n v="1459520318"/>
    <b v="0"/>
    <n v="4"/>
    <b v="0"/>
    <s v="theater/plays"/>
    <n v="0.33600000000000002"/>
    <n v="63"/>
    <s v="theater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  <s v="USD"/>
    <n v="1454734740"/>
    <n v="1451684437"/>
    <b v="0"/>
    <n v="5"/>
    <b v="0"/>
    <s v="theater/plays"/>
    <n v="0.1908"/>
    <n v="381.6"/>
    <s v="theater"/>
    <s v="plays"/>
  </r>
  <r>
    <n v="2884"/>
    <s v="The Lizard King, a play by Jay Jeff Jones"/>
    <s v="Come explore the dream world of Jim Morrison, rock singer, mystic, poet, shaman."/>
    <n v="45000"/>
    <n v="185"/>
    <s v="failed"/>
    <s v="US"/>
    <s v="USD"/>
    <n v="1417800435"/>
    <n v="1415208435"/>
    <b v="0"/>
    <n v="4"/>
    <b v="0"/>
    <s v="theater/plays"/>
    <n v="4.1111111111111114E-3"/>
    <n v="46.25"/>
    <s v="theater"/>
    <s v="plays"/>
  </r>
  <r>
    <n v="2885"/>
    <s v="The Wedding"/>
    <s v="An historic and proud work of Polish nationalistic literature performed on stage."/>
    <n v="400"/>
    <n v="130"/>
    <s v="failed"/>
    <s v="US"/>
    <s v="USD"/>
    <n v="1426294201"/>
    <n v="1423705801"/>
    <b v="0"/>
    <n v="5"/>
    <b v="0"/>
    <s v="theater/plays"/>
    <n v="0.32500000000000001"/>
    <n v="26"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  <s v="USD"/>
    <n v="1442635140"/>
    <n v="1442243484"/>
    <b v="0"/>
    <n v="1"/>
    <b v="0"/>
    <s v="theater/plays"/>
    <n v="0.05"/>
    <n v="10"/>
    <s v="theater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  <s v="USD"/>
    <n v="1420971324"/>
    <n v="1418379324"/>
    <b v="0"/>
    <n v="1"/>
    <b v="0"/>
    <s v="theater/plays"/>
    <n v="1.6666666666666668E-3"/>
    <n v="5"/>
    <s v="theater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  <s v="USD"/>
    <n v="1413608340"/>
    <n v="1412945440"/>
    <b v="0"/>
    <n v="0"/>
    <b v="0"/>
    <s v="theater/plays"/>
    <n v="0"/>
    <e v="#DIV/0!"/>
    <s v="theater"/>
    <s v="plays"/>
  </r>
  <r>
    <n v="2889"/>
    <s v="Halfway, Nebraska"/>
    <s v="Halfway, Nebraska explores the limits of hope and what it means to love someone who may be too far damaged to save."/>
    <n v="3000"/>
    <n v="1142"/>
    <s v="failed"/>
    <s v="US"/>
    <s v="USD"/>
    <n v="1409344985"/>
    <n v="1406752985"/>
    <b v="0"/>
    <n v="14"/>
    <b v="0"/>
    <s v="theater/plays"/>
    <n v="0.38066666666666665"/>
    <n v="81.571428571428569"/>
    <s v="theater"/>
    <s v="plays"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  <s v="USD"/>
    <n v="1407553200"/>
    <n v="1405100992"/>
    <b v="0"/>
    <n v="3"/>
    <b v="0"/>
    <s v="theater/plays"/>
    <n v="1.0500000000000001E-2"/>
    <n v="7"/>
    <s v="theater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  <s v="USD"/>
    <n v="1460751128"/>
    <n v="1455570728"/>
    <b v="0"/>
    <n v="10"/>
    <b v="0"/>
    <s v="theater/plays"/>
    <n v="2.7300000000000001E-2"/>
    <n v="27.3"/>
    <s v="theater"/>
    <s v="plays"/>
  </r>
  <r>
    <n v="2892"/>
    <s v="Something Precious"/>
    <s v="Something Precious is the world's first musical to alert folks to the harmful effects of technology on the human spirit."/>
    <n v="5500"/>
    <n v="500"/>
    <s v="failed"/>
    <s v="US"/>
    <s v="USD"/>
    <n v="1409000400"/>
    <n v="1408381704"/>
    <b v="0"/>
    <n v="17"/>
    <b v="0"/>
    <s v="theater/plays"/>
    <n v="9.0909090909090912E-2"/>
    <n v="29.411764705882351"/>
    <s v="theater"/>
    <s v="plays"/>
  </r>
  <r>
    <n v="2893"/>
    <s v="REDISCOVERING KIA THE PLAY"/>
    <s v="Fundraising for REDISCOVERING KIA THE PLAY"/>
    <n v="5000"/>
    <n v="25"/>
    <s v="failed"/>
    <s v="US"/>
    <s v="USD"/>
    <n v="1420768800"/>
    <n v="1415644395"/>
    <b v="0"/>
    <n v="2"/>
    <b v="0"/>
    <s v="theater/plays"/>
    <n v="5.0000000000000001E-3"/>
    <n v="12.5"/>
    <s v="theater"/>
    <s v="plays"/>
  </r>
  <r>
    <n v="2894"/>
    <s v="How Could You Do This To Me (The Stage Play)"/>
    <s v="This Is A Story About A Woman A Man And A Woman"/>
    <n v="50000"/>
    <n v="0"/>
    <s v="failed"/>
    <s v="US"/>
    <s v="USD"/>
    <n v="1428100815"/>
    <n v="1422920415"/>
    <b v="0"/>
    <n v="0"/>
    <b v="0"/>
    <s v="theater/plays"/>
    <n v="0"/>
    <e v="#DIV/0!"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  <s v="USD"/>
    <n v="1403470800"/>
    <n v="1403356792"/>
    <b v="0"/>
    <n v="4"/>
    <b v="0"/>
    <s v="theater/plays"/>
    <n v="4.5999999999999999E-2"/>
    <n v="5.75"/>
    <s v="theater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  <s v="USD"/>
    <n v="1481522400"/>
    <n v="1480283321"/>
    <b v="0"/>
    <n v="12"/>
    <b v="0"/>
    <s v="theater/plays"/>
    <n v="0.20833333333333334"/>
    <n v="52.083333333333336"/>
    <s v="theater"/>
    <s v="plays"/>
  </r>
  <r>
    <n v="2897"/>
    <s v="CAYCE"/>
    <s v="A unique stage play about the epic struggle of psychic Edgar Cayce to deal with his extraordinary abilities and find his place in life."/>
    <n v="12000"/>
    <n v="550"/>
    <s v="failed"/>
    <s v="US"/>
    <s v="USD"/>
    <n v="1444577345"/>
    <n v="1441985458"/>
    <b v="0"/>
    <n v="3"/>
    <b v="0"/>
    <s v="theater/plays"/>
    <n v="4.583333333333333E-2"/>
    <n v="183.33333333333334"/>
    <s v="theater"/>
    <s v="plays"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  <s v="USD"/>
    <n v="1446307053"/>
    <n v="1443715053"/>
    <b v="0"/>
    <n v="12"/>
    <b v="0"/>
    <s v="theater/plays"/>
    <n v="4.2133333333333335E-2"/>
    <n v="26.333333333333332"/>
    <s v="theater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  <s v="USD"/>
    <n v="1469325158"/>
    <n v="1464141158"/>
    <b v="0"/>
    <n v="0"/>
    <b v="0"/>
    <s v="theater/plays"/>
    <n v="0"/>
    <e v="#DIV/0!"/>
    <s v="theater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  <s v="USD"/>
    <n v="1407562632"/>
    <n v="1404970632"/>
    <b v="0"/>
    <n v="7"/>
    <b v="0"/>
    <s v="theater/plays"/>
    <n v="0.61909090909090914"/>
    <n v="486.42857142857144"/>
    <s v="theater"/>
    <s v="plays"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  <s v="USD"/>
    <n v="1423345339"/>
    <n v="1418161339"/>
    <b v="0"/>
    <n v="2"/>
    <b v="0"/>
    <s v="theater/plays"/>
    <n v="8.0000000000000002E-3"/>
    <n v="3"/>
    <s v="theater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  <s v="USD"/>
    <n v="1440412396"/>
    <n v="1437820396"/>
    <b v="0"/>
    <n v="1"/>
    <b v="0"/>
    <s v="theater/plays"/>
    <n v="1.6666666666666666E-4"/>
    <n v="25"/>
    <s v="theater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  <s v="USD"/>
    <n v="1441771218"/>
    <n v="1436587218"/>
    <b v="0"/>
    <n v="4"/>
    <b v="0"/>
    <s v="theater/plays"/>
    <n v="7.7999999999999996E-3"/>
    <n v="9.75"/>
    <s v="theater"/>
    <s v="plays"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  <s v="GBP"/>
    <n v="1415534400"/>
    <n v="1414538031"/>
    <b v="0"/>
    <n v="4"/>
    <b v="0"/>
    <s v="theater/plays"/>
    <n v="0.05"/>
    <n v="18.75"/>
    <s v="theater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  <s v="USD"/>
    <n v="1473211313"/>
    <n v="1472001713"/>
    <b v="0"/>
    <n v="17"/>
    <b v="0"/>
    <s v="theater/plays"/>
    <n v="0.17771428571428571"/>
    <n v="36.588235294117645"/>
    <s v="theater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  <s v="USD"/>
    <n v="1438390800"/>
    <n v="1436888066"/>
    <b v="0"/>
    <n v="7"/>
    <b v="0"/>
    <s v="theater/plays"/>
    <n v="9.4166666666666662E-2"/>
    <n v="80.714285714285708"/>
    <s v="theater"/>
    <s v="plays"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  <s v="USD"/>
    <n v="1463259837"/>
    <n v="1458075837"/>
    <b v="0"/>
    <n v="2"/>
    <b v="0"/>
    <s v="theater/plays"/>
    <n v="8.0000000000000004E-4"/>
    <n v="1"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  <s v="USD"/>
    <n v="1465407219"/>
    <n v="1462815219"/>
    <b v="0"/>
    <n v="5"/>
    <b v="0"/>
    <s v="theater/plays"/>
    <n v="2.75E-2"/>
    <n v="52.8"/>
    <s v="theater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  <s v="USD"/>
    <n v="1416944760"/>
    <n v="1413527001"/>
    <b v="0"/>
    <n v="1"/>
    <b v="0"/>
    <s v="theater/plays"/>
    <n v="1.1111111111111112E-4"/>
    <n v="20"/>
    <s v="theater"/>
    <s v="plays"/>
  </r>
  <r>
    <n v="2910"/>
    <s v="Strive"/>
    <s v="Free drama, dance and singing workshops for disadvantaged young people to inspire, create and help them follow their dreams."/>
    <n v="30000"/>
    <n v="1"/>
    <s v="failed"/>
    <s v="GB"/>
    <s v="GBP"/>
    <n v="1434139887"/>
    <n v="1428955887"/>
    <b v="0"/>
    <n v="1"/>
    <b v="0"/>
    <s v="theater/plays"/>
    <n v="3.3333333333333335E-5"/>
    <n v="1"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  <s v="USD"/>
    <n v="1435429626"/>
    <n v="1431973626"/>
    <b v="0"/>
    <n v="14"/>
    <b v="0"/>
    <s v="theater/plays"/>
    <n v="0.36499999999999999"/>
    <n v="46.928571428571431"/>
    <s v="theater"/>
    <s v="plays"/>
  </r>
  <r>
    <n v="2912"/>
    <s v="Fair Play"/>
    <s v="Set in Iceland, Fair Play is a a dark comedy- a play within a play. An extravaganza, fueled by Absinthe, and touched by the Surreal."/>
    <n v="14440"/>
    <n v="2030"/>
    <s v="failed"/>
    <s v="US"/>
    <s v="USD"/>
    <n v="1452827374"/>
    <n v="1450235374"/>
    <b v="0"/>
    <n v="26"/>
    <b v="0"/>
    <s v="theater/plays"/>
    <n v="0.14058171745152354"/>
    <n v="78.07692307692308"/>
    <s v="theater"/>
    <s v="plays"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  <s v="USD"/>
    <n v="1410041339"/>
    <n v="1404857339"/>
    <b v="0"/>
    <n v="2"/>
    <b v="0"/>
    <s v="theater/plays"/>
    <n v="2.0000000000000001E-4"/>
    <n v="1"/>
    <s v="theater"/>
    <s v="plays"/>
  </r>
  <r>
    <n v="2914"/>
    <s v="Hercules the Panto"/>
    <s v="Hercules must complete four challenges in order to meet the father he never knew"/>
    <n v="25000"/>
    <n v="1"/>
    <s v="failed"/>
    <s v="GB"/>
    <s v="GBP"/>
    <n v="1426365994"/>
    <n v="1421185594"/>
    <b v="0"/>
    <n v="1"/>
    <b v="0"/>
    <s v="theater/plays"/>
    <n v="4.0000000000000003E-5"/>
    <n v="1"/>
    <s v="theater"/>
    <s v="plays"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  <s v="GBP"/>
    <n v="1458117190"/>
    <n v="1455528790"/>
    <b v="0"/>
    <n v="3"/>
    <b v="0"/>
    <s v="theater/plays"/>
    <n v="0.61099999999999999"/>
    <n v="203.66666666666666"/>
    <s v="theater"/>
    <s v="plays"/>
  </r>
  <r>
    <n v="2916"/>
    <s v="An Interview With Gaddafi - The Stage Play"/>
    <s v="The moving dramatisation of one man's journey to find the truth behind the Libyan regime change."/>
    <n v="1850"/>
    <n v="145"/>
    <s v="failed"/>
    <s v="GB"/>
    <s v="GBP"/>
    <n v="1400498789"/>
    <n v="1398511589"/>
    <b v="0"/>
    <n v="7"/>
    <b v="0"/>
    <s v="theater/plays"/>
    <n v="7.8378378378378383E-2"/>
    <n v="20.714285714285715"/>
    <s v="theater"/>
    <s v="plays"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  <s v="USD"/>
    <n v="1442381847"/>
    <n v="1440826647"/>
    <b v="0"/>
    <n v="9"/>
    <b v="0"/>
    <s v="theater/plays"/>
    <n v="0.2185"/>
    <n v="48.555555555555557"/>
    <s v="theater"/>
    <s v="plays"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  <s v="USD"/>
    <n v="1446131207"/>
    <n v="1443712007"/>
    <b v="0"/>
    <n v="20"/>
    <b v="0"/>
    <s v="theater/plays"/>
    <n v="0.27239999999999998"/>
    <n v="68.099999999999994"/>
    <s v="theater"/>
    <s v="plays"/>
  </r>
  <r>
    <n v="2919"/>
    <s v="While the Stars Fall"/>
    <s v="A full staged reading of a new play about a boy who learns how to be happy from the most unexpected person."/>
    <n v="600"/>
    <n v="51"/>
    <s v="failed"/>
    <s v="US"/>
    <s v="USD"/>
    <n v="1407250329"/>
    <n v="1404658329"/>
    <b v="0"/>
    <n v="6"/>
    <b v="0"/>
    <s v="theater/plays"/>
    <n v="8.5000000000000006E-2"/>
    <n v="8.5"/>
    <s v="theater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  <s v="CAD"/>
    <n v="1427306470"/>
    <n v="1424718070"/>
    <b v="0"/>
    <n v="13"/>
    <b v="0"/>
    <s v="theater/plays"/>
    <n v="0.26840000000000003"/>
    <n v="51.615384615384613"/>
    <s v="theater"/>
    <s v="plays"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  <s v="USD"/>
    <n v="1411679804"/>
    <n v="1409087804"/>
    <b v="0"/>
    <n v="3"/>
    <b v="1"/>
    <s v="theater/musical"/>
    <n v="1.29"/>
    <n v="43"/>
    <s v="theater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  <s v="GBP"/>
    <n v="1431982727"/>
    <n v="1428094727"/>
    <b v="0"/>
    <n v="6"/>
    <b v="1"/>
    <s v="theater/musical"/>
    <n v="1"/>
    <n v="83.333333333333329"/>
    <s v="theater"/>
    <s v="musical"/>
  </r>
  <r>
    <n v="2923"/>
    <s v="Kaylee's Senior Project"/>
    <s v="Spreading the love of theatre, one step at a time. I would like to produce a reading of one of my favorite musicals"/>
    <n v="300"/>
    <n v="300"/>
    <s v="successful"/>
    <s v="US"/>
    <s v="USD"/>
    <n v="1422068400"/>
    <n v="1420774779"/>
    <b v="0"/>
    <n v="10"/>
    <b v="1"/>
    <s v="theater/musical"/>
    <n v="1"/>
    <n v="30"/>
    <s v="theater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  <s v="USD"/>
    <n v="1431143940"/>
    <n v="1428585710"/>
    <b v="0"/>
    <n v="147"/>
    <b v="1"/>
    <s v="theater/musical"/>
    <n v="1.032"/>
    <n v="175.51020408163265"/>
    <s v="theater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  <s v="USD"/>
    <n v="1410444068"/>
    <n v="1407852068"/>
    <b v="0"/>
    <n v="199"/>
    <b v="1"/>
    <s v="theater/musical"/>
    <n v="1.0244597777777777"/>
    <n v="231.66175879396985"/>
    <s v="theater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  <s v="USD"/>
    <n v="1424715779"/>
    <n v="1423506179"/>
    <b v="0"/>
    <n v="50"/>
    <b v="1"/>
    <s v="theater/musical"/>
    <n v="1.25"/>
    <n v="75"/>
    <s v="theater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  <s v="USD"/>
    <n v="1405400400"/>
    <n v="1402934629"/>
    <b v="0"/>
    <n v="21"/>
    <b v="1"/>
    <s v="theater/musical"/>
    <n v="1.3083333333333333"/>
    <n v="112.14285714285714"/>
    <s v="theater"/>
    <s v="musical"/>
  </r>
  <r>
    <n v="2928"/>
    <s v="Music Theatre of Idaho Presents &quot;A Year with Frog and Toad"/>
    <s v="This is a touring production for schools in the Treasure Valley!"/>
    <n v="1000"/>
    <n v="1000"/>
    <s v="successful"/>
    <s v="US"/>
    <s v="USD"/>
    <n v="1457135846"/>
    <n v="1454543846"/>
    <b v="0"/>
    <n v="24"/>
    <b v="1"/>
    <s v="theater/musical"/>
    <n v="1"/>
    <n v="41.666666666666664"/>
    <s v="theater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  <s v="USD"/>
    <n v="1401024758"/>
    <n v="1398432758"/>
    <b v="0"/>
    <n v="32"/>
    <b v="1"/>
    <s v="theater/musical"/>
    <n v="1.02069375"/>
    <n v="255.17343750000001"/>
    <s v="theater"/>
    <s v="musical"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  <s v="GBP"/>
    <n v="1431007264"/>
    <n v="1428415264"/>
    <b v="0"/>
    <n v="62"/>
    <b v="1"/>
    <s v="theater/musical"/>
    <n v="1.0092000000000001"/>
    <n v="162.7741935483871"/>
    <s v="theater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  <s v="CAD"/>
    <n v="1410761280"/>
    <n v="1408604363"/>
    <b v="0"/>
    <n v="9"/>
    <b v="1"/>
    <s v="theater/musical"/>
    <n v="1.06"/>
    <n v="88.333333333333329"/>
    <s v="theater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  <s v="AUD"/>
    <n v="1424516400"/>
    <n v="1421812637"/>
    <b v="0"/>
    <n v="38"/>
    <b v="1"/>
    <s v="theater/musical"/>
    <n v="1.0509677419354839"/>
    <n v="85.736842105263165"/>
    <s v="theater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  <s v="USD"/>
    <n v="1465081053"/>
    <n v="1462489053"/>
    <b v="0"/>
    <n v="54"/>
    <b v="1"/>
    <s v="theater/musical"/>
    <n v="1.0276000000000001"/>
    <n v="47.574074074074076"/>
    <s v="theater"/>
    <s v="musical"/>
  </r>
  <r>
    <n v="2934"/>
    <s v="Songs for a New World"/>
    <s v="Powerful community theatre production of Jason Robert Brown's &quot;Songs for a New World&quot; in London, Ontario."/>
    <n v="2500"/>
    <n v="2700"/>
    <s v="successful"/>
    <s v="CA"/>
    <s v="CAD"/>
    <n v="1402845364"/>
    <n v="1400253364"/>
    <b v="0"/>
    <n v="37"/>
    <b v="1"/>
    <s v="theater/musical"/>
    <n v="1.08"/>
    <n v="72.972972972972968"/>
    <s v="theater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  <s v="USD"/>
    <n v="1472490000"/>
    <n v="1467468008"/>
    <b v="0"/>
    <n v="39"/>
    <b v="1"/>
    <s v="theater/musical"/>
    <n v="1.0088571428571429"/>
    <n v="90.538461538461533"/>
    <s v="theater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  <s v="USD"/>
    <n v="1413176340"/>
    <n v="1412091423"/>
    <b v="0"/>
    <n v="34"/>
    <b v="1"/>
    <s v="theater/musical"/>
    <n v="1.28"/>
    <n v="37.647058823529413"/>
    <s v="theater"/>
    <s v="musical"/>
  </r>
  <r>
    <n v="2937"/>
    <s v="UCAS"/>
    <s v="UCAS is a new British musical premiering at the Edinburgh Fringe Festival 2014."/>
    <n v="1500"/>
    <n v="2000"/>
    <s v="successful"/>
    <s v="GB"/>
    <s v="GBP"/>
    <n v="1405249113"/>
    <n v="1402657113"/>
    <b v="0"/>
    <n v="55"/>
    <b v="1"/>
    <s v="theater/musical"/>
    <n v="1.3333333333333333"/>
    <n v="36.363636363636367"/>
    <s v="theater"/>
    <s v="musical"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  <s v="USD"/>
    <n v="1422636814"/>
    <n v="1420044814"/>
    <b v="0"/>
    <n v="32"/>
    <b v="1"/>
    <s v="theater/musical"/>
    <n v="1.0137499999999999"/>
    <n v="126.71875"/>
    <s v="theater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  <s v="USD"/>
    <n v="1409187600"/>
    <n v="1406316312"/>
    <b v="0"/>
    <n v="25"/>
    <b v="1"/>
    <s v="theater/musical"/>
    <n v="1.0287500000000001"/>
    <n v="329.2"/>
    <s v="theater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  <s v="USD"/>
    <n v="1421606018"/>
    <n v="1418150018"/>
    <b v="0"/>
    <n v="33"/>
    <b v="1"/>
    <s v="theater/musical"/>
    <n v="1.0724"/>
    <n v="81.242424242424249"/>
    <s v="theater"/>
    <s v="musical"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  <s v="USD"/>
    <n v="1425250955"/>
    <n v="1422658955"/>
    <b v="0"/>
    <n v="1"/>
    <b v="0"/>
    <s v="theater/spaces"/>
    <n v="4.0000000000000003E-5"/>
    <n v="1"/>
    <s v="theater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  <s v="CAD"/>
    <n v="1450297080"/>
    <n v="1448565459"/>
    <b v="0"/>
    <n v="202"/>
    <b v="0"/>
    <s v="theater/spaces"/>
    <n v="0.20424999999999999"/>
    <n v="202.22772277227722"/>
    <s v="theater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  <s v="USD"/>
    <n v="1428894380"/>
    <n v="1426302380"/>
    <b v="0"/>
    <n v="0"/>
    <b v="0"/>
    <s v="theater/spaces"/>
    <n v="0"/>
    <e v="#DIV/0!"/>
    <s v="theater"/>
    <s v="spaces"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  <s v="USD"/>
    <n v="1433714198"/>
    <n v="1431122198"/>
    <b v="0"/>
    <n v="1"/>
    <b v="0"/>
    <s v="theater/spaces"/>
    <n v="0.01"/>
    <n v="100"/>
    <s v="theater"/>
    <s v="spaces"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  <s v="USD"/>
    <n v="1432437660"/>
    <n v="1429845660"/>
    <b v="0"/>
    <n v="0"/>
    <b v="0"/>
    <s v="theater/spaces"/>
    <n v="0"/>
    <e v="#DIV/0!"/>
    <s v="theater"/>
    <s v="spaces"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  <s v="GBP"/>
    <n v="1471265092"/>
    <n v="1468673092"/>
    <b v="0"/>
    <n v="2"/>
    <b v="0"/>
    <s v="theater/spaces"/>
    <n v="1E-3"/>
    <n v="1"/>
    <s v="theater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  <s v="USD"/>
    <n v="1480007460"/>
    <n v="1475760567"/>
    <b v="0"/>
    <n v="13"/>
    <b v="0"/>
    <s v="theater/spaces"/>
    <n v="4.2880000000000001E-2"/>
    <n v="82.461538461538467"/>
    <s v="theater"/>
    <s v="spaces"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  <s v="USD"/>
    <n v="1433259293"/>
    <n v="1428075293"/>
    <b v="0"/>
    <n v="9"/>
    <b v="0"/>
    <s v="theater/spaces"/>
    <n v="4.8000000000000001E-5"/>
    <n v="2.6666666666666665"/>
    <s v="theater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  <s v="USD"/>
    <n v="1447965917"/>
    <n v="1445370317"/>
    <b v="0"/>
    <n v="2"/>
    <b v="0"/>
    <s v="theater/spaces"/>
    <n v="2.5000000000000001E-2"/>
    <n v="12.5"/>
    <s v="theater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  <s v="USD"/>
    <n v="1453538752"/>
    <n v="1450946752"/>
    <b v="0"/>
    <n v="0"/>
    <b v="0"/>
    <s v="theater/spaces"/>
    <n v="0"/>
    <e v="#DIV/0!"/>
    <s v="theater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  <s v="USD"/>
    <n v="1412536573"/>
    <n v="1408648573"/>
    <b v="0"/>
    <n v="58"/>
    <b v="0"/>
    <s v="theater/spaces"/>
    <n v="2.1919999999999999E-2"/>
    <n v="18.896551724137932"/>
    <s v="theater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  <s v="USD"/>
    <n v="1476676800"/>
    <n v="1473957239"/>
    <b v="0"/>
    <n v="8"/>
    <b v="0"/>
    <s v="theater/spaces"/>
    <n v="8.0250000000000002E-2"/>
    <n v="200.625"/>
    <s v="theater"/>
    <s v="spaces"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  <s v="USD"/>
    <n v="1444330821"/>
    <n v="1441738821"/>
    <b v="0"/>
    <n v="3"/>
    <b v="0"/>
    <s v="theater/spaces"/>
    <n v="1.5125E-3"/>
    <n v="201.66666666666666"/>
    <s v="theater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  <s v="USD"/>
    <n v="1489669203"/>
    <n v="1487944803"/>
    <b v="0"/>
    <n v="0"/>
    <b v="0"/>
    <s v="theater/spaces"/>
    <n v="0"/>
    <e v="#DIV/0!"/>
    <s v="theater"/>
    <s v="spaces"/>
  </r>
  <r>
    <n v="2955"/>
    <s v="A Stage for Stage Door Theater Company (Canceled)"/>
    <s v="Stage Door Theater needs a stage for its current and future productions. Can you help?"/>
    <n v="1200"/>
    <n v="715"/>
    <s v="canceled"/>
    <s v="US"/>
    <s v="USD"/>
    <n v="1434476849"/>
    <n v="1431884849"/>
    <b v="0"/>
    <n v="11"/>
    <b v="0"/>
    <s v="theater/spaces"/>
    <n v="0.59583333333333333"/>
    <n v="65"/>
    <s v="theater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  <s v="USD"/>
    <n v="1462402850"/>
    <n v="1459810850"/>
    <b v="0"/>
    <n v="20"/>
    <b v="0"/>
    <s v="theater/spaces"/>
    <n v="0.16734177215189874"/>
    <n v="66.099999999999994"/>
    <s v="theater"/>
    <s v="spaces"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  <s v="USD"/>
    <n v="1427498172"/>
    <n v="1422317772"/>
    <b v="0"/>
    <n v="3"/>
    <b v="0"/>
    <s v="theater/spaces"/>
    <n v="1.8666666666666668E-2"/>
    <n v="93.333333333333329"/>
    <s v="theater"/>
    <s v="spaces"/>
  </r>
  <r>
    <n v="2958"/>
    <s v="Uprising Theater (Canceled)"/>
    <s v="Chicago Based Theater Company and Venue Dedicated to Social Justice and Mainstreaming the Palestinian Narrative"/>
    <n v="80000"/>
    <n v="0"/>
    <s v="canceled"/>
    <s v="US"/>
    <s v="USD"/>
    <n v="1462729317"/>
    <n v="1457548917"/>
    <b v="0"/>
    <n v="0"/>
    <b v="0"/>
    <s v="theater/spaces"/>
    <n v="0"/>
    <e v="#DIV/0!"/>
    <s v="theater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  <s v="GBP"/>
    <n v="1465258325"/>
    <n v="1462666325"/>
    <b v="0"/>
    <n v="0"/>
    <b v="0"/>
    <s v="theater/spaces"/>
    <n v="0"/>
    <e v="#DIV/0!"/>
    <s v="theater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  <s v="USD"/>
    <n v="1410459023"/>
    <n v="1407867023"/>
    <b v="0"/>
    <n v="0"/>
    <b v="0"/>
    <s v="theater/spaces"/>
    <n v="0"/>
    <e v="#DIV/0!"/>
    <s v="theater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  <s v="USD"/>
    <n v="1427342400"/>
    <n v="1424927159"/>
    <b v="0"/>
    <n v="108"/>
    <b v="1"/>
    <s v="theater/plays"/>
    <n v="1.0962000000000001"/>
    <n v="50.75"/>
    <s v="theater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  <s v="USD"/>
    <n v="1425193140"/>
    <n v="1422769906"/>
    <b v="0"/>
    <n v="20"/>
    <b v="1"/>
    <s v="theater/plays"/>
    <n v="1.218"/>
    <n v="60.9"/>
    <s v="theater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  <s v="USD"/>
    <n v="1435835824"/>
    <n v="1433243824"/>
    <b v="0"/>
    <n v="98"/>
    <b v="1"/>
    <s v="theater/plays"/>
    <n v="1.0685"/>
    <n v="109.03061224489795"/>
    <s v="theater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  <s v="USD"/>
    <n v="1407360720"/>
    <n v="1404769819"/>
    <b v="0"/>
    <n v="196"/>
    <b v="1"/>
    <s v="theater/plays"/>
    <n v="1.0071379999999999"/>
    <n v="25.692295918367346"/>
    <s v="theater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  <s v="USD"/>
    <n v="1436290233"/>
    <n v="1433698233"/>
    <b v="0"/>
    <n v="39"/>
    <b v="1"/>
    <s v="theater/plays"/>
    <n v="1.0900000000000001"/>
    <n v="41.92307692307692"/>
    <s v="theater"/>
    <s v="plays"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  <s v="USD"/>
    <n v="1442425412"/>
    <n v="1439833412"/>
    <b v="0"/>
    <n v="128"/>
    <b v="1"/>
    <s v="theater/plays"/>
    <n v="1.1363000000000001"/>
    <n v="88.7734375"/>
    <s v="theater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  <s v="USD"/>
    <n v="1425872692"/>
    <n v="1423284292"/>
    <b v="0"/>
    <n v="71"/>
    <b v="1"/>
    <s v="theater/plays"/>
    <n v="1.1392"/>
    <n v="80.225352112676063"/>
    <s v="theater"/>
    <s v="plays"/>
  </r>
  <r>
    <n v="2968"/>
    <s v="The Curse of the Babywoman @ FringeNYC"/>
    <s v="The Curse of the Babywoman is real â€” and it is coming to FringeNYC this August."/>
    <n v="3500"/>
    <n v="3710"/>
    <s v="successful"/>
    <s v="US"/>
    <s v="USD"/>
    <n v="1471406340"/>
    <n v="1470227660"/>
    <b v="0"/>
    <n v="47"/>
    <b v="1"/>
    <s v="theater/plays"/>
    <n v="1.06"/>
    <n v="78.936170212765958"/>
    <s v="theater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  <s v="CAD"/>
    <n v="1430693460"/>
    <n v="1428087153"/>
    <b v="0"/>
    <n v="17"/>
    <b v="1"/>
    <s v="theater/plays"/>
    <n v="1.625"/>
    <n v="95.588235294117652"/>
    <s v="theater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  <s v="USD"/>
    <n v="1405699451"/>
    <n v="1403107451"/>
    <b v="0"/>
    <n v="91"/>
    <b v="1"/>
    <s v="theater/plays"/>
    <n v="1.06"/>
    <n v="69.890109890109883"/>
    <s v="theater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  <s v="USD"/>
    <n v="1409500078"/>
    <n v="1406908078"/>
    <b v="0"/>
    <n v="43"/>
    <b v="1"/>
    <s v="theater/plays"/>
    <n v="1.0015624999999999"/>
    <n v="74.534883720930239"/>
    <s v="theater"/>
    <s v="plays"/>
  </r>
  <r>
    <n v="2972"/>
    <s v="A Bad Plan"/>
    <s v="A group of artists. A mythical art piece. A harrowing quest. And some margaritas."/>
    <n v="2000"/>
    <n v="2107"/>
    <s v="successful"/>
    <s v="US"/>
    <s v="USD"/>
    <n v="1480899600"/>
    <n v="1479609520"/>
    <b v="0"/>
    <n v="17"/>
    <b v="1"/>
    <s v="theater/plays"/>
    <n v="1.0535000000000001"/>
    <n v="123.94117647058823"/>
    <s v="theater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  <s v="USD"/>
    <n v="1451620800"/>
    <n v="1449171508"/>
    <b v="0"/>
    <n v="33"/>
    <b v="1"/>
    <s v="theater/plays"/>
    <n v="1.748"/>
    <n v="264.84848484848487"/>
    <s v="theater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  <s v="USD"/>
    <n v="1411695300"/>
    <n v="1409275671"/>
    <b v="0"/>
    <n v="87"/>
    <b v="1"/>
    <s v="theater/plays"/>
    <n v="1.02"/>
    <n v="58.620689655172413"/>
    <s v="theater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  <s v="USD"/>
    <n v="1417057200"/>
    <n v="1414599886"/>
    <b v="0"/>
    <n v="113"/>
    <b v="1"/>
    <s v="theater/plays"/>
    <n v="1.00125"/>
    <n v="70.884955752212392"/>
    <s v="theater"/>
    <s v="plays"/>
  </r>
  <r>
    <n v="2976"/>
    <s v="Pizza Delique"/>
    <s v="A play that addresses an important social issue, brought to light by members of the UoM Drama Society."/>
    <n v="70"/>
    <n v="120"/>
    <s v="successful"/>
    <s v="GB"/>
    <s v="GBP"/>
    <n v="1457870400"/>
    <n v="1456421530"/>
    <b v="0"/>
    <n v="14"/>
    <b v="1"/>
    <s v="theater/plays"/>
    <n v="1.7142857142857142"/>
    <n v="8.5714285714285712"/>
    <s v="theater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  <s v="USD"/>
    <n v="1427076840"/>
    <n v="1421960934"/>
    <b v="0"/>
    <n v="30"/>
    <b v="1"/>
    <s v="theater/plays"/>
    <n v="1.1356666666666666"/>
    <n v="113.56666666666666"/>
    <s v="theater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  <s v="USD"/>
    <n v="1413784740"/>
    <n v="1412954547"/>
    <b v="0"/>
    <n v="16"/>
    <b v="1"/>
    <s v="theater/plays"/>
    <n v="1.2946666666666666"/>
    <n v="60.6875"/>
    <s v="theater"/>
    <s v="plays"/>
  </r>
  <r>
    <n v="2979"/>
    <s v="'ART'"/>
    <s v="Dear Stone returns with Yasmina Reza's 'ART', a compelling, clever exploration of friendship under duress. Thanks for watching!"/>
    <n v="5000"/>
    <n v="5070"/>
    <s v="successful"/>
    <s v="US"/>
    <s v="USD"/>
    <n v="1420524000"/>
    <n v="1419104823"/>
    <b v="0"/>
    <n v="46"/>
    <b v="1"/>
    <s v="theater/plays"/>
    <n v="1.014"/>
    <n v="110.21739130434783"/>
    <s v="theater"/>
    <s v="plays"/>
  </r>
  <r>
    <n v="2980"/>
    <s v="INDEPENDENCE NYC"/>
    <s v="1 director, 4 actors, and a whole lotta determination. Help us bring this brilliant story to the heart of NYC!"/>
    <n v="3000"/>
    <n v="3275"/>
    <s v="successful"/>
    <s v="US"/>
    <s v="USD"/>
    <n v="1440381600"/>
    <n v="1438639130"/>
    <b v="0"/>
    <n v="24"/>
    <b v="1"/>
    <s v="theater/plays"/>
    <n v="1.0916666666666666"/>
    <n v="136.45833333333334"/>
    <s v="theater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  <s v="EUR"/>
    <n v="1443014756"/>
    <n v="1439126756"/>
    <b v="1"/>
    <n v="97"/>
    <b v="1"/>
    <s v="theater/spaces"/>
    <n v="1.28925"/>
    <n v="53.164948453608247"/>
    <s v="theater"/>
    <s v="spaces"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  <s v="GBP"/>
    <n v="1455208143"/>
    <n v="1452616143"/>
    <b v="1"/>
    <n v="59"/>
    <b v="1"/>
    <s v="theater/spaces"/>
    <n v="1.0206"/>
    <n v="86.491525423728817"/>
    <s v="theater"/>
    <s v="spaces"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  <s v="USD"/>
    <n v="1415722236"/>
    <n v="1410534636"/>
    <b v="1"/>
    <n v="1095"/>
    <b v="1"/>
    <s v="theater/spaces"/>
    <n v="1.465395775862069"/>
    <n v="155.23827397260274"/>
    <s v="theater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  <s v="USD"/>
    <n v="1472020881"/>
    <n v="1469428881"/>
    <b v="1"/>
    <n v="218"/>
    <b v="1"/>
    <s v="theater/spaces"/>
    <n v="1.00352"/>
    <n v="115.08256880733946"/>
    <s v="theater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  <s v="NZD"/>
    <n v="1477886400"/>
    <n v="1476228128"/>
    <b v="0"/>
    <n v="111"/>
    <b v="1"/>
    <s v="theater/spaces"/>
    <n v="1.2164999999999999"/>
    <n v="109.5945945945946"/>
    <s v="theater"/>
    <s v="spaces"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  <s v="GBP"/>
    <n v="1462100406"/>
    <n v="1456920006"/>
    <b v="0"/>
    <n v="56"/>
    <b v="1"/>
    <s v="theater/spaces"/>
    <n v="1.0549999999999999"/>
    <n v="45.214285714285715"/>
    <s v="theater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  <s v="USD"/>
    <n v="1476316800"/>
    <n v="1473837751"/>
    <b v="0"/>
    <n v="265"/>
    <b v="1"/>
    <s v="theater/spaces"/>
    <n v="1.1040080000000001"/>
    <n v="104.15169811320754"/>
    <s v="theater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  <s v="GBP"/>
    <n v="1466412081"/>
    <n v="1463820081"/>
    <b v="0"/>
    <n v="28"/>
    <b v="1"/>
    <s v="theater/spaces"/>
    <n v="1"/>
    <n v="35.714285714285715"/>
    <s v="theater"/>
    <s v="spaces"/>
  </r>
  <r>
    <n v="2989"/>
    <s v="Let's Light Up The Gem!"/>
    <s v="Bring the movies back to Bethel, Maine."/>
    <n v="20000"/>
    <n v="35307"/>
    <s v="successful"/>
    <s v="US"/>
    <s v="USD"/>
    <n v="1450673940"/>
    <n v="1448756962"/>
    <b v="0"/>
    <n v="364"/>
    <b v="1"/>
    <s v="theater/spaces"/>
    <n v="1.76535"/>
    <n v="96.997252747252745"/>
    <s v="theater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  <s v="USD"/>
    <n v="1452174420"/>
    <n v="1449150420"/>
    <b v="0"/>
    <n v="27"/>
    <b v="1"/>
    <s v="theater/spaces"/>
    <n v="1"/>
    <n v="370.37037037037038"/>
    <s v="theater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  <s v="USD"/>
    <n v="1485547530"/>
    <n v="1483646730"/>
    <b v="0"/>
    <n v="93"/>
    <b v="1"/>
    <s v="theater/spaces"/>
    <n v="1.0329411764705883"/>
    <n v="94.408602150537632"/>
    <s v="theater"/>
    <s v="spaces"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  <s v="USD"/>
    <n v="1476037510"/>
    <n v="1473445510"/>
    <b v="0"/>
    <n v="64"/>
    <b v="1"/>
    <s v="theater/spaces"/>
    <n v="1.0449999999999999"/>
    <n v="48.984375"/>
    <s v="theater"/>
    <s v="spaces"/>
  </r>
  <r>
    <n v="2993"/>
    <s v="TRUE WEST: Think, Dog! Productions"/>
    <s v="Help us build the Kitchen from Hell!"/>
    <n v="1000"/>
    <n v="1003"/>
    <s v="successful"/>
    <s v="US"/>
    <s v="USD"/>
    <n v="1455998867"/>
    <n v="1453406867"/>
    <b v="0"/>
    <n v="22"/>
    <b v="1"/>
    <s v="theater/spaces"/>
    <n v="1.0029999999999999"/>
    <n v="45.590909090909093"/>
    <s v="theater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  <s v="GBP"/>
    <n v="1412335772"/>
    <n v="1409743772"/>
    <b v="0"/>
    <n v="59"/>
    <b v="1"/>
    <s v="theater/spaces"/>
    <n v="4.577466666666667"/>
    <n v="23.275254237288134"/>
    <s v="theater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  <s v="USD"/>
    <n v="1484841471"/>
    <n v="1482249471"/>
    <b v="0"/>
    <n v="249"/>
    <b v="1"/>
    <s v="theater/spaces"/>
    <n v="1.0496000000000001"/>
    <n v="63.2289156626506"/>
    <s v="theater"/>
    <s v="spaces"/>
  </r>
  <r>
    <n v="2996"/>
    <s v="Sea Tea Improv's Comedy Theater in Hartford, CT"/>
    <s v="A permanent home for comedy in Connecticut in the heart of downtown Hartford."/>
    <n v="35000"/>
    <n v="60180"/>
    <s v="successful"/>
    <s v="US"/>
    <s v="USD"/>
    <n v="1432677240"/>
    <n v="1427493240"/>
    <b v="0"/>
    <n v="392"/>
    <b v="1"/>
    <s v="theater/spaces"/>
    <n v="1.7194285714285715"/>
    <n v="153.5204081632653"/>
    <s v="theater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  <s v="USD"/>
    <n v="1488171540"/>
    <n v="1486661793"/>
    <b v="0"/>
    <n v="115"/>
    <b v="1"/>
    <s v="theater/spaces"/>
    <n v="1.0373000000000001"/>
    <n v="90.2"/>
    <s v="theater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  <s v="USD"/>
    <n v="1402892700"/>
    <n v="1400474329"/>
    <b v="0"/>
    <n v="433"/>
    <b v="1"/>
    <s v="theater/spaces"/>
    <n v="1.0302899999999999"/>
    <n v="118.97113163972287"/>
    <s v="theater"/>
    <s v="spaces"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  <s v="USD"/>
    <n v="1488333600"/>
    <n v="1487094360"/>
    <b v="0"/>
    <n v="20"/>
    <b v="1"/>
    <s v="theater/spaces"/>
    <n v="1.1888888888888889"/>
    <n v="80.25"/>
    <s v="theater"/>
    <s v="spaces"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  <s v="USD"/>
    <n v="1485885600"/>
    <n v="1484682670"/>
    <b v="0"/>
    <n v="8"/>
    <b v="1"/>
    <s v="theater/spaces"/>
    <n v="1"/>
    <n v="62.5"/>
    <s v="theater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  <s v="USD"/>
    <n v="1468445382"/>
    <n v="1465853382"/>
    <b v="0"/>
    <n v="175"/>
    <b v="1"/>
    <s v="theater/spaces"/>
    <n v="3.1869988910451896"/>
    <n v="131.37719999999999"/>
    <s v="theater"/>
    <s v="spaces"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  <s v="USD"/>
    <n v="1356552252"/>
    <n v="1353960252"/>
    <b v="0"/>
    <n v="104"/>
    <b v="1"/>
    <s v="theater/spaces"/>
    <n v="1.0850614285714286"/>
    <n v="73.032980769230775"/>
    <s v="theater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  <s v="USD"/>
    <n v="1456811940"/>
    <n v="1454098976"/>
    <b v="0"/>
    <n v="17"/>
    <b v="1"/>
    <s v="theater/spaces"/>
    <n v="1.0116666666666667"/>
    <n v="178.52941176470588"/>
    <s v="theater"/>
    <s v="spaces"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  <s v="USD"/>
    <n v="1416089324"/>
    <n v="1413493724"/>
    <b v="0"/>
    <n v="277"/>
    <b v="1"/>
    <s v="theater/spaces"/>
    <n v="1.12815"/>
    <n v="162.90974729241879"/>
    <s v="theater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  <s v="USD"/>
    <n v="1412611905"/>
    <n v="1410019905"/>
    <b v="0"/>
    <n v="118"/>
    <b v="1"/>
    <s v="theater/spaces"/>
    <n v="1.2049622641509434"/>
    <n v="108.24237288135593"/>
    <s v="theater"/>
    <s v="spaces"/>
  </r>
  <r>
    <n v="3006"/>
    <s v="ONTARIO STREET THEATRE in Port Hope."/>
    <s v="We're an affordable theatre and rental space that can be molded into anything by anyone."/>
    <n v="8000"/>
    <n v="8620"/>
    <s v="successful"/>
    <s v="CA"/>
    <s v="CAD"/>
    <n v="1418580591"/>
    <n v="1415988591"/>
    <b v="0"/>
    <n v="97"/>
    <b v="1"/>
    <s v="theater/spaces"/>
    <n v="1.0774999999999999"/>
    <n v="88.865979381443296"/>
    <s v="theater"/>
    <s v="spaces"/>
  </r>
  <r>
    <n v="3007"/>
    <s v="Bethlem"/>
    <s v="Consuite for 2015 CoreCon.  An adventure into insanity."/>
    <n v="600"/>
    <n v="1080"/>
    <s v="successful"/>
    <s v="US"/>
    <s v="USD"/>
    <n v="1429938683"/>
    <n v="1428124283"/>
    <b v="0"/>
    <n v="20"/>
    <b v="1"/>
    <s v="theater/spaces"/>
    <n v="1.8"/>
    <n v="54"/>
    <s v="theater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  <s v="USD"/>
    <n v="1453352719"/>
    <n v="1450760719"/>
    <b v="0"/>
    <n v="26"/>
    <b v="1"/>
    <s v="theater/spaces"/>
    <n v="1.0116666666666667"/>
    <n v="116.73076923076923"/>
    <s v="theater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  <s v="USD"/>
    <n v="1417012840"/>
    <n v="1414417240"/>
    <b v="0"/>
    <n v="128"/>
    <b v="1"/>
    <s v="theater/spaces"/>
    <n v="1.19756"/>
    <n v="233.8984375"/>
    <s v="theater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  <s v="USD"/>
    <n v="1424548719"/>
    <n v="1419364719"/>
    <b v="0"/>
    <n v="15"/>
    <b v="1"/>
    <s v="theater/spaces"/>
    <n v="1.58"/>
    <n v="158"/>
    <s v="theater"/>
    <s v="spaces"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  <s v="EUR"/>
    <n v="1450911540"/>
    <n v="1448536516"/>
    <b v="0"/>
    <n v="25"/>
    <b v="1"/>
    <s v="theater/spaces"/>
    <n v="1.2366666666666666"/>
    <n v="14.84"/>
    <s v="theater"/>
    <s v="spaces"/>
  </r>
  <r>
    <n v="3012"/>
    <s v="Up-lifting Up-Fit!"/>
    <s v="Spring Theatre has recently found a new home in the heart of Winston Salem. We need your help for an up-lifting up-fit!"/>
    <n v="4000"/>
    <n v="4685"/>
    <s v="successful"/>
    <s v="US"/>
    <s v="USD"/>
    <n v="1423587130"/>
    <n v="1421772730"/>
    <b v="0"/>
    <n v="55"/>
    <b v="1"/>
    <s v="theater/spaces"/>
    <n v="1.1712499999999999"/>
    <n v="85.181818181818187"/>
    <s v="theater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  <s v="USD"/>
    <n v="1434917049"/>
    <n v="1432325049"/>
    <b v="0"/>
    <n v="107"/>
    <b v="1"/>
    <s v="theater/spaces"/>
    <n v="1.5696000000000001"/>
    <n v="146.69158878504672"/>
    <s v="theater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  <s v="USD"/>
    <n v="1415163600"/>
    <n v="1412737080"/>
    <b v="0"/>
    <n v="557"/>
    <b v="1"/>
    <s v="theater/spaces"/>
    <n v="1.13104"/>
    <n v="50.764811490125673"/>
    <s v="theater"/>
    <s v="spaces"/>
  </r>
  <r>
    <n v="3015"/>
    <s v="A Sign for 34 West"/>
    <s v="We're turning an old yogurt shop into a live theater in downtown Charleston.   Please help us hang our sign!"/>
    <n v="3400"/>
    <n v="3508"/>
    <s v="successful"/>
    <s v="US"/>
    <s v="USD"/>
    <n v="1402459200"/>
    <n v="1401125238"/>
    <b v="0"/>
    <n v="40"/>
    <b v="1"/>
    <s v="theater/spaces"/>
    <n v="1.0317647058823529"/>
    <n v="87.7"/>
    <s v="theater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  <s v="USD"/>
    <n v="1405688952"/>
    <n v="1400504952"/>
    <b v="0"/>
    <n v="36"/>
    <b v="1"/>
    <s v="theater/spaces"/>
    <n v="1.0261176470588236"/>
    <n v="242.27777777777777"/>
    <s v="theater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  <s v="USD"/>
    <n v="1408566243"/>
    <n v="1405974243"/>
    <b v="0"/>
    <n v="159"/>
    <b v="1"/>
    <s v="theater/spaces"/>
    <n v="1.0584090909090909"/>
    <n v="146.44654088050314"/>
    <s v="theater"/>
    <s v="spaces"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  <s v="EUR"/>
    <n v="1437429600"/>
    <n v="1433747376"/>
    <b v="0"/>
    <n v="41"/>
    <b v="1"/>
    <s v="theater/spaces"/>
    <n v="1.0071428571428571"/>
    <n v="103.17073170731707"/>
    <s v="theater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  <s v="USD"/>
    <n v="1401159600"/>
    <n v="1398801620"/>
    <b v="0"/>
    <n v="226"/>
    <b v="1"/>
    <s v="theater/spaces"/>
    <n v="1.2123333333333333"/>
    <n v="80.464601769911511"/>
    <s v="theater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  <s v="USD"/>
    <n v="1439583533"/>
    <n v="1434399533"/>
    <b v="0"/>
    <n v="30"/>
    <b v="1"/>
    <s v="theater/spaces"/>
    <n v="1.0057142857142858"/>
    <n v="234.66666666666666"/>
    <s v="theater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  <s v="USD"/>
    <n v="1479794340"/>
    <n v="1476715869"/>
    <b v="0"/>
    <n v="103"/>
    <b v="1"/>
    <s v="theater/spaces"/>
    <n v="1.1602222222222223"/>
    <n v="50.689320388349515"/>
    <s v="theater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  <s v="USD"/>
    <n v="1472338409"/>
    <n v="1468450409"/>
    <b v="0"/>
    <n v="62"/>
    <b v="1"/>
    <s v="theater/spaces"/>
    <n v="1.0087999999999999"/>
    <n v="162.70967741935485"/>
    <s v="theater"/>
    <s v="spaces"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  <s v="GBP"/>
    <n v="1434039186"/>
    <n v="1430151186"/>
    <b v="0"/>
    <n v="6"/>
    <b v="1"/>
    <s v="theater/spaces"/>
    <n v="1.03"/>
    <n v="120.16666666666667"/>
    <s v="theater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  <s v="USD"/>
    <n v="1349567475"/>
    <n v="1346975475"/>
    <b v="0"/>
    <n v="182"/>
    <b v="1"/>
    <s v="theater/spaces"/>
    <n v="2.4641999999999999"/>
    <n v="67.697802197802204"/>
    <s v="theater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  <s v="GBP"/>
    <n v="1401465600"/>
    <n v="1399032813"/>
    <b v="0"/>
    <n v="145"/>
    <b v="1"/>
    <s v="theater/spaces"/>
    <n v="3.0219999999999998"/>
    <n v="52.103448275862071"/>
    <s v="theater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  <s v="GBP"/>
    <n v="1488538892"/>
    <n v="1487329292"/>
    <b v="0"/>
    <n v="25"/>
    <b v="1"/>
    <s v="theater/spaces"/>
    <n v="1.4333333333333333"/>
    <n v="51.6"/>
    <s v="theater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  <s v="USD"/>
    <n v="1426866851"/>
    <n v="1424278451"/>
    <b v="0"/>
    <n v="320"/>
    <b v="1"/>
    <s v="theater/spaces"/>
    <n v="1.3144"/>
    <n v="164.3"/>
    <s v="theater"/>
    <s v="spaces"/>
  </r>
  <r>
    <n v="3028"/>
    <s v="A Home for Vegas Theatre Hub"/>
    <s v="We have a space! Help us fill it with a stage, chairs, gear and audiences' laughter!"/>
    <n v="5000"/>
    <n v="8401"/>
    <s v="successful"/>
    <s v="US"/>
    <s v="USD"/>
    <n v="1471242025"/>
    <n v="1468650025"/>
    <b v="0"/>
    <n v="99"/>
    <b v="1"/>
    <s v="theater/spaces"/>
    <n v="1.6801999999999999"/>
    <n v="84.858585858585855"/>
    <s v="theater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  <s v="USD"/>
    <n v="1416285300"/>
    <n v="1413824447"/>
    <b v="0"/>
    <n v="348"/>
    <b v="1"/>
    <s v="theater/spaces"/>
    <n v="1.0967666666666667"/>
    <n v="94.548850574712645"/>
    <s v="theater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  <s v="USD"/>
    <n v="1442426171"/>
    <n v="1439834171"/>
    <b v="0"/>
    <n v="41"/>
    <b v="1"/>
    <s v="theater/spaces"/>
    <n v="1.0668571428571429"/>
    <n v="45.536585365853661"/>
    <s v="theater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  <s v="USD"/>
    <n v="1476479447"/>
    <n v="1471295447"/>
    <b v="0"/>
    <n v="29"/>
    <b v="1"/>
    <s v="theater/spaces"/>
    <n v="1"/>
    <n v="51.724137931034484"/>
    <s v="theater"/>
    <s v="spaces"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  <s v="USD"/>
    <n v="1441933459"/>
    <n v="1439341459"/>
    <b v="0"/>
    <n v="25"/>
    <b v="1"/>
    <s v="theater/spaces"/>
    <n v="1.272"/>
    <n v="50.88"/>
    <s v="theater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  <s v="USD"/>
    <n v="1471487925"/>
    <n v="1468895925"/>
    <b v="0"/>
    <n v="23"/>
    <b v="1"/>
    <s v="theater/spaces"/>
    <n v="1.4653333333333334"/>
    <n v="191.13043478260869"/>
    <s v="theater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  <s v="USD"/>
    <n v="1477972740"/>
    <n v="1475326255"/>
    <b v="0"/>
    <n v="1260"/>
    <b v="1"/>
    <s v="theater/spaces"/>
    <n v="1.1253599999999999"/>
    <n v="89.314285714285717"/>
    <s v="theater"/>
    <s v="spaces"/>
  </r>
  <r>
    <n v="3035"/>
    <s v="The Coalition Theater"/>
    <s v="Help create a permanent home for live comedy shows and classes in Downtown RVA."/>
    <n v="25000"/>
    <n v="27196.71"/>
    <s v="successful"/>
    <s v="US"/>
    <s v="USD"/>
    <n v="1367674009"/>
    <n v="1365082009"/>
    <b v="0"/>
    <n v="307"/>
    <b v="1"/>
    <s v="theater/spaces"/>
    <n v="1.0878684000000001"/>
    <n v="88.588631921824103"/>
    <s v="theater"/>
    <s v="spaces"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  <s v="USD"/>
    <n v="1376654340"/>
    <n v="1373568644"/>
    <b v="0"/>
    <n v="329"/>
    <b v="1"/>
    <s v="theater/spaces"/>
    <n v="1.26732"/>
    <n v="96.300911854103347"/>
    <s v="theater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  <s v="USD"/>
    <n v="1285995540"/>
    <n v="1279574773"/>
    <b v="0"/>
    <n v="32"/>
    <b v="1"/>
    <s v="theater/spaces"/>
    <n v="2.1320000000000001"/>
    <n v="33.3125"/>
    <s v="theater"/>
    <s v="spaces"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  <s v="USD"/>
    <n v="1457071397"/>
    <n v="1451887397"/>
    <b v="0"/>
    <n v="27"/>
    <b v="1"/>
    <s v="theater/spaces"/>
    <n v="1.0049999999999999"/>
    <n v="37.222222222222221"/>
    <s v="theater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  <s v="USD"/>
    <n v="1388303940"/>
    <n v="1386011038"/>
    <b v="0"/>
    <n v="236"/>
    <b v="1"/>
    <s v="theater/spaces"/>
    <n v="1.0871389999999999"/>
    <n v="92.130423728813554"/>
    <s v="theater"/>
    <s v="spaces"/>
  </r>
  <r>
    <n v="3040"/>
    <s v="Jayhawk Makeover"/>
    <s v="48 hours of deck screws, dry wall, hard hats and needed renovation to help the Jayhawk rise from the ashes."/>
    <n v="3000"/>
    <n v="3225"/>
    <s v="successful"/>
    <s v="US"/>
    <s v="USD"/>
    <n v="1435359600"/>
    <n v="1434999621"/>
    <b v="0"/>
    <n v="42"/>
    <b v="1"/>
    <s v="theater/spaces"/>
    <n v="1.075"/>
    <n v="76.785714285714292"/>
    <s v="theater"/>
    <s v="spaces"/>
  </r>
  <r>
    <n v="3041"/>
    <s v="Lend a Hand in Our Home"/>
    <s v="Privet! Hello! Bon Jour! We are the Arlekin Players Theatre and we need a home."/>
    <n v="8300"/>
    <n v="9170"/>
    <s v="successful"/>
    <s v="US"/>
    <s v="USD"/>
    <n v="1453323048"/>
    <n v="1450731048"/>
    <b v="0"/>
    <n v="95"/>
    <b v="1"/>
    <s v="theater/spaces"/>
    <n v="1.1048192771084338"/>
    <n v="96.526315789473685"/>
    <s v="theater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  <s v="GBP"/>
    <n v="1444149047"/>
    <n v="1441557047"/>
    <b v="0"/>
    <n v="37"/>
    <b v="1"/>
    <s v="theater/spaces"/>
    <n v="1.28"/>
    <n v="51.891891891891895"/>
    <s v="theater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  <s v="CAD"/>
    <n v="1429152600"/>
    <n v="1426815699"/>
    <b v="0"/>
    <n v="128"/>
    <b v="1"/>
    <s v="theater/spaces"/>
    <n v="1.1000666666666667"/>
    <n v="128.9140625"/>
    <s v="theater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  <s v="USD"/>
    <n v="1454433998"/>
    <n v="1453137998"/>
    <b v="0"/>
    <n v="156"/>
    <b v="1"/>
    <s v="theater/spaces"/>
    <n v="1.0934166666666667"/>
    <n v="84.108974358974365"/>
    <s v="theater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  <s v="USD"/>
    <n v="1408679055"/>
    <n v="1406087055"/>
    <b v="0"/>
    <n v="64"/>
    <b v="1"/>
    <s v="theater/spaces"/>
    <n v="1.3270650000000002"/>
    <n v="82.941562500000003"/>
    <s v="theater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  <s v="USD"/>
    <n v="1410324720"/>
    <n v="1407784586"/>
    <b v="0"/>
    <n v="58"/>
    <b v="1"/>
    <s v="theater/spaces"/>
    <n v="1.9084810126582279"/>
    <n v="259.94827586206895"/>
    <s v="theater"/>
    <s v="spaces"/>
  </r>
  <r>
    <n v="3047"/>
    <s v="Acting V Senior Showcase"/>
    <s v="Hi! We're the Graduating Seniors Acting V Seniors at Temple University! Welcome to our Kick starter Page!"/>
    <n v="500"/>
    <n v="745"/>
    <s v="successful"/>
    <s v="US"/>
    <s v="USD"/>
    <n v="1461762960"/>
    <n v="1457999054"/>
    <b v="0"/>
    <n v="20"/>
    <b v="1"/>
    <s v="theater/spaces"/>
    <n v="1.49"/>
    <n v="37.25"/>
    <s v="theater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  <s v="USD"/>
    <n v="1420060920"/>
    <n v="1417556262"/>
    <b v="0"/>
    <n v="47"/>
    <b v="1"/>
    <s v="theater/spaces"/>
    <n v="1.6639999999999999"/>
    <n v="177.02127659574469"/>
    <s v="theater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  <s v="USD"/>
    <n v="1434241255"/>
    <n v="1431649255"/>
    <b v="0"/>
    <n v="54"/>
    <b v="1"/>
    <s v="theater/spaces"/>
    <n v="1.0666666666666667"/>
    <n v="74.074074074074076"/>
    <s v="theater"/>
    <s v="spaces"/>
  </r>
  <r>
    <n v="3050"/>
    <s v="The Black Pearl Consuite at CoreCon VIII: On Ancient Seas"/>
    <s v="Help fund The Black Pearl Consuite at CoreCon VIII: On Ancient Seas!"/>
    <n v="600"/>
    <n v="636"/>
    <s v="successful"/>
    <s v="US"/>
    <s v="USD"/>
    <n v="1462420960"/>
    <n v="1459828960"/>
    <b v="0"/>
    <n v="9"/>
    <b v="1"/>
    <s v="theater/spaces"/>
    <n v="1.06"/>
    <n v="70.666666666666671"/>
    <s v="theater"/>
    <s v="spaces"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  <s v="GBP"/>
    <n v="1486547945"/>
    <n v="1483955945"/>
    <b v="1"/>
    <n v="35"/>
    <b v="0"/>
    <s v="theater/spaces"/>
    <n v="0.23628571428571429"/>
    <n v="23.62857142857143"/>
    <s v="theater"/>
    <s v="spaces"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  <s v="USD"/>
    <n v="1432828740"/>
    <n v="1430237094"/>
    <b v="0"/>
    <n v="2"/>
    <b v="0"/>
    <s v="theater/spaces"/>
    <n v="1.5E-3"/>
    <n v="37.5"/>
    <s v="theater"/>
    <s v="spaces"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  <s v="USD"/>
    <n v="1412222340"/>
    <n v="1407781013"/>
    <b v="0"/>
    <n v="3"/>
    <b v="0"/>
    <s v="theater/spaces"/>
    <n v="4.0000000000000001E-3"/>
    <n v="13.333333333333334"/>
    <s v="theater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  <s v="USD"/>
    <n v="1425258240"/>
    <n v="1422043154"/>
    <b v="0"/>
    <n v="0"/>
    <b v="0"/>
    <s v="theater/spaces"/>
    <n v="0"/>
    <e v="#DIV/0!"/>
    <s v="theater"/>
    <s v="spaces"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  <s v="USD"/>
    <n v="1420844390"/>
    <n v="1415660390"/>
    <b v="0"/>
    <n v="1"/>
    <b v="0"/>
    <s v="theater/spaces"/>
    <n v="5.0000000000000002E-5"/>
    <n v="1"/>
    <s v="theater"/>
    <s v="spaces"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  <s v="USD"/>
    <n v="1412003784"/>
    <n v="1406819784"/>
    <b v="0"/>
    <n v="0"/>
    <b v="0"/>
    <s v="theater/spaces"/>
    <n v="0"/>
    <e v="#DIV/0!"/>
    <s v="theater"/>
    <s v="spaces"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  <s v="GBP"/>
    <n v="1459694211"/>
    <n v="1457105811"/>
    <b v="0"/>
    <n v="0"/>
    <b v="0"/>
    <s v="theater/spaces"/>
    <n v="0"/>
    <e v="#DIV/0!"/>
    <s v="theater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  <s v="EUR"/>
    <n v="1463734740"/>
    <n v="1459414740"/>
    <b v="0"/>
    <n v="3"/>
    <b v="0"/>
    <s v="theater/spaces"/>
    <n v="1.6666666666666666E-4"/>
    <n v="1"/>
    <s v="theater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  <s v="USD"/>
    <n v="1407536846"/>
    <n v="1404944846"/>
    <b v="0"/>
    <n v="11"/>
    <b v="0"/>
    <s v="theater/spaces"/>
    <n v="3.0066666666666665E-2"/>
    <n v="41"/>
    <s v="theater"/>
    <s v="spaces"/>
  </r>
  <r>
    <n v="3060"/>
    <s v="Save the Roxy Theatre in Bremerton WA"/>
    <s v="Save the historic Roxy theatre in Bremerton WA from being repurposed as office space."/>
    <n v="220000"/>
    <n v="335"/>
    <s v="failed"/>
    <s v="US"/>
    <s v="USD"/>
    <n v="1443422134"/>
    <n v="1440830134"/>
    <b v="0"/>
    <n v="6"/>
    <b v="0"/>
    <s v="theater/spaces"/>
    <n v="1.5227272727272728E-3"/>
    <n v="55.833333333333336"/>
    <s v="theater"/>
    <s v="spaces"/>
  </r>
  <r>
    <n v="3061"/>
    <s v="Help Save Parkway Cinemas!"/>
    <s v="Save a historic Local theater."/>
    <n v="1000000"/>
    <n v="0"/>
    <s v="failed"/>
    <s v="US"/>
    <s v="USD"/>
    <n v="1407955748"/>
    <n v="1405363748"/>
    <b v="0"/>
    <n v="0"/>
    <b v="0"/>
    <s v="theater/spaces"/>
    <n v="0"/>
    <e v="#DIV/0!"/>
    <s v="theater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  <s v="USD"/>
    <n v="1443636000"/>
    <n v="1441111892"/>
    <b v="0"/>
    <n v="67"/>
    <b v="0"/>
    <s v="theater/spaces"/>
    <n v="0.66839999999999999"/>
    <n v="99.761194029850742"/>
    <s v="theater"/>
    <s v="spaces"/>
  </r>
  <r>
    <n v="3063"/>
    <s v="Spec Haus"/>
    <s v="Members of the local Miami music scene are putting together a venue/creative space in Kendall!"/>
    <n v="3000"/>
    <n v="587"/>
    <s v="failed"/>
    <s v="US"/>
    <s v="USD"/>
    <n v="1477174138"/>
    <n v="1474150138"/>
    <b v="0"/>
    <n v="23"/>
    <b v="0"/>
    <s v="theater/spaces"/>
    <n v="0.19566666666666666"/>
    <n v="25.521739130434781"/>
    <s v="theater"/>
    <s v="spaces"/>
  </r>
  <r>
    <n v="3064"/>
    <s v="Kickstart the Crossroads Community"/>
    <s v="An epicenter for connection, creation and expression of the community."/>
    <n v="75000"/>
    <n v="8471"/>
    <s v="failed"/>
    <s v="US"/>
    <s v="USD"/>
    <n v="1448175540"/>
    <n v="1445483246"/>
    <b v="0"/>
    <n v="72"/>
    <b v="0"/>
    <s v="theater/spaces"/>
    <n v="0.11294666666666667"/>
    <n v="117.65277777777777"/>
    <s v="theater"/>
    <s v="spaces"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  <s v="USD"/>
    <n v="1406683172"/>
    <n v="1404523172"/>
    <b v="0"/>
    <n v="2"/>
    <b v="0"/>
    <s v="theater/spaces"/>
    <n v="4.0000000000000002E-4"/>
    <n v="5"/>
    <s v="theater"/>
    <s v="spaces"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  <s v="AUD"/>
    <n v="1468128537"/>
    <n v="1465536537"/>
    <b v="0"/>
    <n v="15"/>
    <b v="0"/>
    <s v="theater/spaces"/>
    <n v="0.11985714285714286"/>
    <n v="2796.6666666666665"/>
    <s v="theater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  <s v="NZD"/>
    <n v="1441837879"/>
    <n v="1439245879"/>
    <b v="0"/>
    <n v="1"/>
    <b v="0"/>
    <s v="theater/spaces"/>
    <n v="2.5000000000000001E-2"/>
    <n v="200"/>
    <s v="theater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  <s v="USD"/>
    <n v="1445013352"/>
    <n v="1442421352"/>
    <b v="0"/>
    <n v="2"/>
    <b v="0"/>
    <s v="theater/spaces"/>
    <n v="6.9999999999999999E-4"/>
    <n v="87.5"/>
    <s v="theater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  <s v="USD"/>
    <n v="1418587234"/>
    <n v="1415995234"/>
    <b v="0"/>
    <n v="7"/>
    <b v="0"/>
    <s v="theater/spaces"/>
    <n v="0.14099999999999999"/>
    <n v="20.142857142857142"/>
    <s v="theater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  <s v="GBP"/>
    <n v="1481132169"/>
    <n v="1479317769"/>
    <b v="0"/>
    <n v="16"/>
    <b v="0"/>
    <s v="theater/spaces"/>
    <n v="3.3399999999999999E-2"/>
    <n v="20.875"/>
    <s v="theater"/>
    <s v="spaces"/>
  </r>
  <r>
    <n v="3071"/>
    <s v="The Echo Theatre 2015"/>
    <s v="Anyone can create. They just need a place and an opportunity. The Echo Theatre (Provo) provides that opportunity."/>
    <n v="12000"/>
    <n v="7173"/>
    <s v="failed"/>
    <s v="US"/>
    <s v="USD"/>
    <n v="1429595940"/>
    <n v="1428082481"/>
    <b v="0"/>
    <n v="117"/>
    <b v="0"/>
    <s v="theater/spaces"/>
    <n v="0.59775"/>
    <n v="61.307692307692307"/>
    <s v="theater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  <s v="USD"/>
    <n v="1477791960"/>
    <n v="1476549262"/>
    <b v="0"/>
    <n v="2"/>
    <b v="0"/>
    <s v="theater/spaces"/>
    <n v="1.6666666666666666E-4"/>
    <n v="1"/>
    <s v="theater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  <s v="USD"/>
    <n v="1434309540"/>
    <n v="1429287900"/>
    <b v="0"/>
    <n v="7"/>
    <b v="0"/>
    <s v="theater/spaces"/>
    <n v="2.3035714285714285E-4"/>
    <n v="92.142857142857139"/>
    <s v="theater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  <s v="EUR"/>
    <n v="1457617359"/>
    <n v="1455025359"/>
    <b v="0"/>
    <n v="3"/>
    <b v="0"/>
    <s v="theater/spaces"/>
    <n v="8.8000000000000003E-4"/>
    <n v="7.333333333333333"/>
    <s v="theater"/>
    <s v="spaces"/>
  </r>
  <r>
    <n v="3075"/>
    <s v="The Little MAGIC Theatre"/>
    <s v="Magic Morgan &amp; Liliana are raising funds to expand their famed traveling magic show to a theater of magic."/>
    <n v="15000"/>
    <n v="1296"/>
    <s v="failed"/>
    <s v="US"/>
    <s v="USD"/>
    <n v="1471573640"/>
    <n v="1467253640"/>
    <b v="0"/>
    <n v="20"/>
    <b v="0"/>
    <s v="theater/spaces"/>
    <n v="8.6400000000000005E-2"/>
    <n v="64.8"/>
    <s v="theater"/>
    <s v="spaces"/>
  </r>
  <r>
    <n v="3076"/>
    <s v="10,000 Hours"/>
    <s v="Helping female comedians get in their 10,000 Hours of practice!"/>
    <n v="10000"/>
    <n v="1506"/>
    <s v="failed"/>
    <s v="US"/>
    <s v="USD"/>
    <n v="1444405123"/>
    <n v="1439221123"/>
    <b v="0"/>
    <n v="50"/>
    <b v="0"/>
    <s v="theater/spaces"/>
    <n v="0.15060000000000001"/>
    <n v="30.12"/>
    <s v="theater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  <s v="CAD"/>
    <n v="1488495478"/>
    <n v="1485903478"/>
    <b v="0"/>
    <n v="2"/>
    <b v="0"/>
    <s v="theater/spaces"/>
    <n v="4.7727272727272731E-3"/>
    <n v="52.5"/>
    <s v="theater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  <s v="USD"/>
    <n v="1424920795"/>
    <n v="1422328795"/>
    <b v="0"/>
    <n v="3"/>
    <b v="0"/>
    <s v="theater/spaces"/>
    <n v="1.1833333333333333E-3"/>
    <n v="23.666666666666668"/>
    <s v="theater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  <s v="USD"/>
    <n v="1427040435"/>
    <n v="1424452035"/>
    <b v="0"/>
    <n v="27"/>
    <b v="0"/>
    <s v="theater/spaces"/>
    <n v="8.4173998587352451E-3"/>
    <n v="415.77777777777777"/>
    <s v="theater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  <s v="USD"/>
    <n v="1419644444"/>
    <n v="1414456844"/>
    <b v="0"/>
    <n v="7"/>
    <b v="0"/>
    <s v="theater/spaces"/>
    <n v="1.8799999999999999E-4"/>
    <n v="53.714285714285715"/>
    <s v="theater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  <s v="USD"/>
    <n v="1442722891"/>
    <n v="1440130891"/>
    <b v="0"/>
    <n v="5"/>
    <b v="0"/>
    <s v="theater/spaces"/>
    <n v="2.1029999999999998E-3"/>
    <n v="420.6"/>
    <s v="theater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  <s v="USD"/>
    <n v="1447628946"/>
    <n v="1445033346"/>
    <b v="0"/>
    <n v="0"/>
    <b v="0"/>
    <s v="theater/spaces"/>
    <n v="0"/>
    <e v="#DIV/0!"/>
    <s v="theater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  <s v="USD"/>
    <n v="1409547600"/>
    <n v="1406986278"/>
    <b v="0"/>
    <n v="3"/>
    <b v="0"/>
    <s v="theater/spaces"/>
    <n v="2.8E-3"/>
    <n v="18.666666666666668"/>
    <s v="theater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  <s v="USD"/>
    <n v="1430851680"/>
    <n v="1428340931"/>
    <b v="0"/>
    <n v="6"/>
    <b v="0"/>
    <s v="theater/spaces"/>
    <n v="0.11579206701157921"/>
    <n v="78.333333333333329"/>
    <s v="theater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  <s v="USD"/>
    <n v="1443561159"/>
    <n v="1440969159"/>
    <b v="0"/>
    <n v="9"/>
    <b v="0"/>
    <s v="theater/spaces"/>
    <n v="2.4400000000000002E-2"/>
    <n v="67.777777777777771"/>
    <s v="theater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  <s v="EUR"/>
    <n v="1439827559"/>
    <n v="1434643559"/>
    <b v="0"/>
    <n v="3"/>
    <b v="0"/>
    <s v="theater/spaces"/>
    <n v="2.5000000000000001E-3"/>
    <n v="16.666666666666668"/>
    <s v="theater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  <s v="USD"/>
    <n v="1482294990"/>
    <n v="1477107390"/>
    <b v="0"/>
    <n v="2"/>
    <b v="0"/>
    <s v="theater/spaces"/>
    <n v="6.2500000000000003E-3"/>
    <n v="62.5"/>
    <s v="theater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  <s v="USD"/>
    <n v="1420724460"/>
    <n v="1418046247"/>
    <b v="0"/>
    <n v="3"/>
    <b v="0"/>
    <s v="theater/spaces"/>
    <n v="1.9384615384615384E-3"/>
    <n v="42"/>
    <s v="theater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  <s v="USD"/>
    <n v="1468029540"/>
    <n v="1465304483"/>
    <b v="0"/>
    <n v="45"/>
    <b v="0"/>
    <s v="theater/spaces"/>
    <n v="0.23416000000000001"/>
    <n v="130.0888888888889"/>
    <s v="theater"/>
    <s v="spaces"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  <s v="USD"/>
    <n v="1430505545"/>
    <n v="1425325145"/>
    <b v="0"/>
    <n v="9"/>
    <b v="0"/>
    <s v="theater/spaces"/>
    <n v="5.080888888888889E-2"/>
    <n v="1270.2222222222222"/>
    <s v="theater"/>
    <s v="spaces"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  <s v="USD"/>
    <n v="1471214743"/>
    <n v="1468622743"/>
    <b v="0"/>
    <n v="9"/>
    <b v="0"/>
    <s v="theater/spaces"/>
    <n v="0.15920000000000001"/>
    <n v="88.444444444444443"/>
    <s v="theater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  <s v="USD"/>
    <n v="1444946400"/>
    <n v="1441723912"/>
    <b v="0"/>
    <n v="21"/>
    <b v="0"/>
    <s v="theater/spaces"/>
    <n v="1.1831900000000001E-2"/>
    <n v="56.342380952380957"/>
    <s v="theater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  <s v="CAD"/>
    <n v="1401595140"/>
    <n v="1398980941"/>
    <b v="0"/>
    <n v="17"/>
    <b v="0"/>
    <s v="theater/spaces"/>
    <n v="0.22750000000000001"/>
    <n v="53.529411764705884"/>
    <s v="theater"/>
    <s v="spaces"/>
  </r>
  <r>
    <n v="3094"/>
    <s v="Nothing Up My Sleeves Tour: Summer 2016"/>
    <s v="This is a Kickstarter to help with the start up costs for Illusionist, Chris Lengyel's Summer 2016 Tour!"/>
    <n v="100000"/>
    <n v="25"/>
    <s v="failed"/>
    <s v="US"/>
    <s v="USD"/>
    <n v="1442775956"/>
    <n v="1437591956"/>
    <b v="0"/>
    <n v="1"/>
    <b v="0"/>
    <s v="theater/spaces"/>
    <n v="2.5000000000000001E-4"/>
    <n v="25"/>
    <s v="theater"/>
    <s v="spaces"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  <s v="USD"/>
    <n v="1470011780"/>
    <n v="1464827780"/>
    <b v="0"/>
    <n v="1"/>
    <b v="0"/>
    <s v="theater/spaces"/>
    <n v="3.351206434316354E-3"/>
    <n v="50"/>
    <s v="theater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  <s v="USD"/>
    <n v="1432151326"/>
    <n v="1429559326"/>
    <b v="0"/>
    <n v="14"/>
    <b v="0"/>
    <s v="theater/spaces"/>
    <n v="3.9750000000000001E-2"/>
    <n v="56.785714285714285"/>
    <s v="theater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  <s v="GBP"/>
    <n v="1475848800"/>
    <n v="1474027501"/>
    <b v="0"/>
    <n v="42"/>
    <b v="0"/>
    <s v="theater/spaces"/>
    <n v="0.17150000000000001"/>
    <n v="40.833333333333336"/>
    <s v="theater"/>
    <s v="spaces"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  <s v="USD"/>
    <n v="1454890620"/>
    <n v="1450724449"/>
    <b v="0"/>
    <n v="27"/>
    <b v="0"/>
    <s v="theater/spaces"/>
    <n v="3.608004104669061E-2"/>
    <n v="65.111111111111114"/>
    <s v="theater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  <s v="USD"/>
    <n v="1455251591"/>
    <n v="1452659591"/>
    <b v="0"/>
    <n v="5"/>
    <b v="0"/>
    <s v="theater/spaces"/>
    <n v="0.13900000000000001"/>
    <n v="55.6"/>
    <s v="theater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  <s v="USD"/>
    <n v="1413816975"/>
    <n v="1411224975"/>
    <b v="0"/>
    <n v="13"/>
    <b v="0"/>
    <s v="theater/spaces"/>
    <n v="0.15225"/>
    <n v="140.53846153846155"/>
    <s v="theater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  <s v="EUR"/>
    <n v="1437033360"/>
    <n v="1434445937"/>
    <b v="0"/>
    <n v="12"/>
    <b v="0"/>
    <s v="theater/spaces"/>
    <n v="0.12"/>
    <n v="25"/>
    <s v="theater"/>
    <s v="spaces"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  <s v="GBP"/>
    <n v="1471939818"/>
    <n v="1467619818"/>
    <b v="0"/>
    <n v="90"/>
    <b v="0"/>
    <s v="theater/spaces"/>
    <n v="0.391125"/>
    <n v="69.533333333333331"/>
    <s v="theater"/>
    <s v="spaces"/>
  </r>
  <r>
    <n v="3103"/>
    <s v="Professional Venue for local artists!!"/>
    <s v="Creating a place for local artists to perform, at substantially less cost for them"/>
    <n v="4100"/>
    <n v="11"/>
    <s v="failed"/>
    <s v="US"/>
    <s v="USD"/>
    <n v="1434080706"/>
    <n v="1428896706"/>
    <b v="0"/>
    <n v="2"/>
    <b v="0"/>
    <s v="theater/spaces"/>
    <n v="2.6829268292682929E-3"/>
    <n v="5.5"/>
    <s v="theater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  <s v="AUD"/>
    <n v="1422928800"/>
    <n v="1420235311"/>
    <b v="0"/>
    <n v="5"/>
    <b v="0"/>
    <s v="theater/spaces"/>
    <n v="0.29625000000000001"/>
    <n v="237"/>
    <s v="theater"/>
    <s v="spaces"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  <s v="USD"/>
    <n v="1413694800"/>
    <n v="1408986916"/>
    <b v="0"/>
    <n v="31"/>
    <b v="0"/>
    <s v="theater/spaces"/>
    <n v="0.4236099230111206"/>
    <n v="79.870967741935488"/>
    <s v="theater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  <s v="GBP"/>
    <n v="1442440800"/>
    <n v="1440497876"/>
    <b v="0"/>
    <n v="4"/>
    <b v="0"/>
    <s v="theater/spaces"/>
    <n v="4.1000000000000002E-2"/>
    <n v="10.25"/>
    <s v="theater"/>
    <s v="spaces"/>
  </r>
  <r>
    <n v="3107"/>
    <s v="Creating Cabaret"/>
    <s v="When opportunity knocks, we answer!  Help expand the ravishingly talented troupe into a new and exciting market and venue!"/>
    <n v="40000"/>
    <n v="7905"/>
    <s v="failed"/>
    <s v="US"/>
    <s v="USD"/>
    <n v="1431372751"/>
    <n v="1430767951"/>
    <b v="0"/>
    <n v="29"/>
    <b v="0"/>
    <s v="theater/spaces"/>
    <n v="0.197625"/>
    <n v="272.58620689655174"/>
    <s v="theater"/>
    <s v="spaces"/>
  </r>
  <r>
    <n v="3108"/>
    <s v="Funding a home for our Children's Theater"/>
    <s v="We need a permanent home for the theater!"/>
    <n v="50000"/>
    <n v="26"/>
    <s v="failed"/>
    <s v="US"/>
    <s v="USD"/>
    <n v="1430234394"/>
    <n v="1425053994"/>
    <b v="0"/>
    <n v="2"/>
    <b v="0"/>
    <s v="theater/spaces"/>
    <n v="5.1999999999999995E-4"/>
    <n v="13"/>
    <s v="theater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  <s v="USD"/>
    <n v="1409194810"/>
    <n v="1406170810"/>
    <b v="0"/>
    <n v="114"/>
    <b v="0"/>
    <s v="theater/spaces"/>
    <n v="0.25030188679245285"/>
    <n v="58.184210526315788"/>
    <s v="theater"/>
    <s v="spaces"/>
  </r>
  <r>
    <n v="3110"/>
    <s v="Hip Justice Catmunity Center"/>
    <s v="Cat People Unite! It's time we get a space of our own to relax, socialize and learn! Join the Catmunity!"/>
    <n v="25000"/>
    <n v="10"/>
    <s v="failed"/>
    <s v="US"/>
    <s v="USD"/>
    <n v="1487465119"/>
    <n v="1484009119"/>
    <b v="0"/>
    <n v="1"/>
    <b v="0"/>
    <s v="theater/spaces"/>
    <n v="4.0000000000000002E-4"/>
    <n v="10"/>
    <s v="theater"/>
    <s v="spaces"/>
  </r>
  <r>
    <n v="3111"/>
    <s v="All Puppet Players Need a Home"/>
    <s v="Help All Puppet Players perform it's 2015 season in a beautiful 200 seat theater for an entire year."/>
    <n v="20000"/>
    <n v="5328"/>
    <s v="failed"/>
    <s v="US"/>
    <s v="USD"/>
    <n v="1412432220"/>
    <n v="1409753820"/>
    <b v="0"/>
    <n v="76"/>
    <b v="0"/>
    <s v="theater/spaces"/>
    <n v="0.26640000000000003"/>
    <n v="70.10526315789474"/>
    <s v="theater"/>
    <s v="spaces"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  <s v="USD"/>
    <n v="1477968934"/>
    <n v="1472784934"/>
    <b v="0"/>
    <n v="9"/>
    <b v="0"/>
    <s v="theater/spaces"/>
    <n v="4.7363636363636365E-2"/>
    <n v="57.888888888888886"/>
    <s v="theater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  <s v="USD"/>
    <n v="1429291982"/>
    <n v="1426699982"/>
    <b v="0"/>
    <n v="37"/>
    <b v="0"/>
    <s v="theater/spaces"/>
    <n v="4.2435339894712751E-2"/>
    <n v="125.27027027027027"/>
    <s v="theater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  <s v="USD"/>
    <n v="1411312250"/>
    <n v="1406128250"/>
    <b v="0"/>
    <n v="0"/>
    <b v="0"/>
    <s v="theater/spaces"/>
    <n v="0"/>
    <e v="#DIV/0!"/>
    <s v="theater"/>
    <s v="spaces"/>
  </r>
  <r>
    <n v="3115"/>
    <s v="spoken word pop-up:"/>
    <s v="We are creating a mobile community devoted to the spreading and sharing of spoken word and other kinds of storytelling."/>
    <n v="10000"/>
    <n v="300"/>
    <s v="failed"/>
    <s v="SE"/>
    <s v="SEK"/>
    <n v="1465123427"/>
    <n v="1462531427"/>
    <b v="0"/>
    <n v="1"/>
    <b v="0"/>
    <s v="theater/spaces"/>
    <n v="0.03"/>
    <n v="300"/>
    <s v="theater"/>
    <s v="spaces"/>
  </r>
  <r>
    <n v="3116"/>
    <s v="CoreCon Asylum"/>
    <s v="Creating a consuite for CoreCon. A focus on the insanity of asylums and early medical practices from history."/>
    <n v="750"/>
    <n v="430"/>
    <s v="failed"/>
    <s v="US"/>
    <s v="USD"/>
    <n v="1427890925"/>
    <n v="1426681325"/>
    <b v="0"/>
    <n v="10"/>
    <b v="0"/>
    <s v="theater/spaces"/>
    <n v="0.57333333333333336"/>
    <n v="43"/>
    <s v="theater"/>
    <s v="spaces"/>
  </r>
  <r>
    <n v="3117"/>
    <s v="Cowes and The Sea"/>
    <s v="Performing Arts workshops, for young people aged 5 -16, exploring how the sea has shaped Cowes as a settlement."/>
    <n v="1000"/>
    <n v="1"/>
    <s v="failed"/>
    <s v="GB"/>
    <s v="GBP"/>
    <n v="1464354720"/>
    <n v="1463648360"/>
    <b v="0"/>
    <n v="1"/>
    <b v="0"/>
    <s v="theater/spaces"/>
    <n v="1E-3"/>
    <n v="1"/>
    <s v="theater"/>
    <s v="spaces"/>
  </r>
  <r>
    <n v="3118"/>
    <s v="Garden Eden, theatre, meeting, culture, music, art"/>
    <s v="a magical place for all kind of people, like a fairytaile in all colours"/>
    <n v="500000"/>
    <n v="1550"/>
    <s v="failed"/>
    <s v="SE"/>
    <s v="SEK"/>
    <n v="1467473723"/>
    <n v="1465832123"/>
    <b v="0"/>
    <n v="2"/>
    <b v="0"/>
    <s v="theater/spaces"/>
    <n v="3.0999999999999999E-3"/>
    <n v="775"/>
    <s v="theater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  <s v="USD"/>
    <n v="1427414732"/>
    <n v="1424826332"/>
    <b v="0"/>
    <n v="1"/>
    <b v="0"/>
    <s v="theater/spaces"/>
    <n v="5.0000000000000001E-4"/>
    <n v="5"/>
    <s v="theater"/>
    <s v="spaces"/>
  </r>
  <r>
    <n v="3120"/>
    <s v="Subtropisch zwemparadijs Tropicana"/>
    <s v="Wij willen Tropicana het subtropisch zwemparadijs van Rotterdam op een nieuwe locatie gaan bouwen."/>
    <n v="1300000"/>
    <n v="128"/>
    <s v="failed"/>
    <s v="NL"/>
    <s v="EUR"/>
    <n v="1462484196"/>
    <n v="1457303796"/>
    <b v="0"/>
    <n v="10"/>
    <b v="0"/>
    <s v="theater/spaces"/>
    <n v="9.8461538461538464E-5"/>
    <n v="12.8"/>
    <s v="theater"/>
    <s v="spaces"/>
  </r>
  <r>
    <n v="3121"/>
    <s v="Ant Farm Theatre Project (Canceled)"/>
    <s v="I going to build a theatre for a local ant farm so that Ants can put on their theatre productions."/>
    <n v="1500"/>
    <n v="10"/>
    <s v="canceled"/>
    <s v="CA"/>
    <s v="CAD"/>
    <n v="1411748335"/>
    <n v="1406564335"/>
    <b v="0"/>
    <n v="1"/>
    <b v="0"/>
    <s v="theater/spaces"/>
    <n v="6.6666666666666671E-3"/>
    <n v="10"/>
    <s v="theater"/>
    <s v="spaces"/>
  </r>
  <r>
    <n v="3122"/>
    <s v="be back soon (Canceled)"/>
    <s v="cancelled until further notice"/>
    <n v="199"/>
    <n v="116"/>
    <s v="canceled"/>
    <s v="US"/>
    <s v="USD"/>
    <n v="1478733732"/>
    <n v="1478298132"/>
    <b v="0"/>
    <n v="2"/>
    <b v="0"/>
    <s v="theater/spaces"/>
    <n v="0.58291457286432158"/>
    <n v="58"/>
    <s v="theater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  <s v="USD"/>
    <n v="1468108198"/>
    <n v="1465516198"/>
    <b v="0"/>
    <n v="348"/>
    <b v="0"/>
    <s v="theater/spaces"/>
    <n v="0.68153600000000003"/>
    <n v="244.80459770114942"/>
    <s v="theater"/>
    <s v="spaces"/>
  </r>
  <r>
    <n v="3124"/>
    <s v="Theater &amp; Arts &amp; Day Care (Canceled)"/>
    <s v="A place where kids/ teens' dreams come true, and one finds there home without sparkly red shoes!"/>
    <n v="800000"/>
    <n v="26"/>
    <s v="canceled"/>
    <s v="US"/>
    <s v="USD"/>
    <n v="1422902601"/>
    <n v="1417718601"/>
    <b v="0"/>
    <n v="4"/>
    <b v="0"/>
    <s v="theater/spaces"/>
    <n v="3.2499999999999997E-5"/>
    <n v="6.5"/>
    <s v="theater"/>
    <s v="spaces"/>
  </r>
  <r>
    <n v="3125"/>
    <s v="N/A (Canceled)"/>
    <s v="N/A"/>
    <n v="1500000"/>
    <n v="0"/>
    <s v="canceled"/>
    <s v="US"/>
    <s v="USD"/>
    <n v="1452142672"/>
    <n v="1449550672"/>
    <b v="0"/>
    <n v="0"/>
    <b v="0"/>
    <s v="theater/spaces"/>
    <n v="0"/>
    <e v="#DIV/0!"/>
    <s v="theater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  <s v="USD"/>
    <n v="1459121162"/>
    <n v="1456532762"/>
    <b v="0"/>
    <n v="17"/>
    <b v="0"/>
    <s v="theater/spaces"/>
    <n v="4.1599999999999998E-2"/>
    <n v="61.176470588235297"/>
    <s v="theater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  <s v="USD"/>
    <n v="1425242029"/>
    <n v="1422650029"/>
    <b v="0"/>
    <n v="0"/>
    <b v="0"/>
    <s v="theater/spaces"/>
    <n v="0"/>
    <e v="#DIV/0!"/>
    <s v="theater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  <s v="USD"/>
    <n v="1489690141"/>
    <n v="1487101741"/>
    <b v="0"/>
    <n v="117"/>
    <b v="0"/>
    <s v="theater/plays"/>
    <n v="1.0860666666666667"/>
    <n v="139.23931623931625"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  <s v="USD"/>
    <n v="1492542819"/>
    <n v="1489090419"/>
    <b v="0"/>
    <n v="1"/>
    <b v="0"/>
    <s v="theater/plays"/>
    <n v="8.0000000000000002E-3"/>
    <n v="10"/>
    <s v="theater"/>
    <s v="plays"/>
  </r>
  <r>
    <n v="3130"/>
    <s v="MEDEA | A New Vision"/>
    <s v="A shockingly relevant modern take on a 2,000-year-old tragedy that confronts current gender politics."/>
    <n v="10000"/>
    <n v="375"/>
    <s v="live"/>
    <s v="US"/>
    <s v="USD"/>
    <n v="1492145940"/>
    <n v="1489504916"/>
    <b v="0"/>
    <n v="4"/>
    <b v="0"/>
    <s v="theater/plays"/>
    <n v="3.7499999999999999E-2"/>
    <n v="93.75"/>
    <s v="theater"/>
    <s v="plays"/>
  </r>
  <r>
    <n v="3131"/>
    <s v="SNAKE EYES"/>
    <s v="A Staged Reading of &quot;Snake Eyes,&quot; a new play by Alex Rafala"/>
    <n v="4100"/>
    <n v="645"/>
    <s v="live"/>
    <s v="US"/>
    <s v="USD"/>
    <n v="1491656045"/>
    <n v="1489067645"/>
    <b v="0"/>
    <n v="12"/>
    <b v="0"/>
    <s v="theater/plays"/>
    <n v="0.15731707317073171"/>
    <n v="53.75"/>
    <s v="theater"/>
    <s v="plays"/>
  </r>
  <r>
    <n v="3132"/>
    <s v="A Bite of a Snake Play"/>
    <s v="Smells Like Money, Drips Like Honey, Taste Like Mocha, Better Run AWAY"/>
    <n v="30000"/>
    <n v="10"/>
    <s v="live"/>
    <s v="US"/>
    <s v="USD"/>
    <n v="1492759460"/>
    <n v="1487579060"/>
    <b v="0"/>
    <n v="1"/>
    <b v="0"/>
    <s v="theater/plays"/>
    <n v="3.3333333333333332E-4"/>
    <n v="10"/>
    <s v="theater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  <s v="GBP"/>
    <n v="1490358834"/>
    <n v="1487770434"/>
    <b v="0"/>
    <n v="16"/>
    <b v="0"/>
    <s v="theater/plays"/>
    <n v="1.08"/>
    <n v="33.75"/>
    <s v="theater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  <s v="GBP"/>
    <n v="1490631419"/>
    <n v="1488820619"/>
    <b v="0"/>
    <n v="12"/>
    <b v="0"/>
    <s v="theater/plays"/>
    <n v="0.22500000000000001"/>
    <n v="18.75"/>
    <s v="theater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  <s v="USD"/>
    <n v="1491277121"/>
    <n v="1489376321"/>
    <b v="0"/>
    <n v="7"/>
    <b v="0"/>
    <s v="theater/plays"/>
    <n v="0.20849420849420849"/>
    <n v="23.142857142857142"/>
    <s v="theater"/>
    <s v="plays"/>
  </r>
  <r>
    <n v="3136"/>
    <s v="Heroines"/>
    <s v="Help emberfly theatre put on their first production Heroines and pay our actors and creative team! Follow us @emberflytheatre"/>
    <n v="500"/>
    <n v="639"/>
    <s v="live"/>
    <s v="GB"/>
    <s v="GBP"/>
    <n v="1491001140"/>
    <n v="1487847954"/>
    <b v="0"/>
    <n v="22"/>
    <b v="0"/>
    <s v="theater/plays"/>
    <n v="1.278"/>
    <n v="29.045454545454547"/>
    <s v="theater"/>
    <s v="plays"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  <s v="USD"/>
    <n v="1493838720"/>
    <n v="1489439669"/>
    <b v="0"/>
    <n v="1"/>
    <b v="0"/>
    <s v="theater/plays"/>
    <n v="3.3333333333333333E-2"/>
    <n v="50"/>
    <s v="theater"/>
    <s v="plays"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  <s v="GBP"/>
    <n v="1491233407"/>
    <n v="1489591807"/>
    <b v="0"/>
    <n v="0"/>
    <b v="0"/>
    <s v="theater/plays"/>
    <n v="0"/>
    <e v="#DIV/0!"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  <s v="MXN"/>
    <n v="1490416380"/>
    <n v="1487485760"/>
    <b v="0"/>
    <n v="6"/>
    <b v="0"/>
    <s v="theater/plays"/>
    <n v="5.3999999999999999E-2"/>
    <n v="450"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  <s v="EUR"/>
    <n v="1491581703"/>
    <n v="1488993303"/>
    <b v="0"/>
    <n v="4"/>
    <b v="0"/>
    <s v="theater/plays"/>
    <n v="9.5999999999999992E-3"/>
    <n v="24"/>
    <s v="theater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  <s v="EUR"/>
    <n v="1492372800"/>
    <n v="1488823488"/>
    <b v="0"/>
    <n v="8"/>
    <b v="0"/>
    <s v="theater/plays"/>
    <n v="0.51600000000000001"/>
    <n v="32.25"/>
    <s v="theater"/>
    <s v="plays"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  <s v="GBP"/>
    <n v="1489922339"/>
    <n v="1487333939"/>
    <b v="0"/>
    <n v="3"/>
    <b v="0"/>
    <s v="theater/plays"/>
    <n v="1.6363636363636365E-2"/>
    <n v="15"/>
    <s v="theater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  <s v="GBP"/>
    <n v="1491726956"/>
    <n v="1489480556"/>
    <b v="0"/>
    <n v="0"/>
    <b v="0"/>
    <s v="theater/plays"/>
    <n v="0"/>
    <e v="#DIV/0!"/>
    <s v="theater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  <s v="USD"/>
    <n v="1489903200"/>
    <n v="1488459307"/>
    <b v="0"/>
    <n v="30"/>
    <b v="0"/>
    <s v="theater/plays"/>
    <n v="0.754"/>
    <n v="251.33333333333334"/>
    <s v="theater"/>
    <s v="plays"/>
  </r>
  <r>
    <n v="3145"/>
    <s v="Arlington's 1st Dinner Theatre"/>
    <s v="Dominion Theatre Company is the first community dinner theatre  to be established in Arlington TX."/>
    <n v="25000"/>
    <n v="0"/>
    <s v="live"/>
    <s v="US"/>
    <s v="USD"/>
    <n v="1490659134"/>
    <n v="1485478734"/>
    <b v="0"/>
    <n v="0"/>
    <b v="0"/>
    <s v="theater/plays"/>
    <n v="0"/>
    <e v="#DIV/0!"/>
    <s v="theater"/>
    <s v="plays"/>
  </r>
  <r>
    <n v="3146"/>
    <s v="SoÃ±Ã© una ciudad amurallada"/>
    <s v="Somos... Podemos... Amamos... Nuestra muralla, nuestra utopÃ­a. Que el amor sea el lÃ­mite"/>
    <n v="50000"/>
    <n v="5250"/>
    <s v="live"/>
    <s v="MX"/>
    <s v="MXN"/>
    <n v="1492356166"/>
    <n v="1488471766"/>
    <b v="0"/>
    <n v="12"/>
    <b v="0"/>
    <s v="theater/plays"/>
    <n v="0.105"/>
    <n v="437.5"/>
    <s v="theater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  <s v="USD"/>
    <n v="1415319355"/>
    <n v="1411859755"/>
    <b v="1"/>
    <n v="213"/>
    <b v="1"/>
    <s v="theater/plays"/>
    <n v="1.1752499999999999"/>
    <n v="110.35211267605634"/>
    <s v="theater"/>
    <s v="plays"/>
  </r>
  <r>
    <n v="3148"/>
    <s v="The Aurora Project: A Sci-Fi Epic by Bella Poynton"/>
    <s v="Help fund The Aurora Project, an immersive science fiction epic."/>
    <n v="1800"/>
    <n v="2361"/>
    <s v="successful"/>
    <s v="US"/>
    <s v="USD"/>
    <n v="1412136000"/>
    <n v="1410278284"/>
    <b v="1"/>
    <n v="57"/>
    <b v="1"/>
    <s v="theater/plays"/>
    <n v="1.3116666666666668"/>
    <n v="41.421052631578945"/>
    <s v="theater"/>
    <s v="plays"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  <s v="USD"/>
    <n v="1354845600"/>
    <n v="1352766300"/>
    <b v="1"/>
    <n v="25"/>
    <b v="1"/>
    <s v="theater/plays"/>
    <n v="1.04"/>
    <n v="52"/>
    <s v="theater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  <s v="USD"/>
    <n v="1295928000"/>
    <n v="1288160403"/>
    <b v="1"/>
    <n v="104"/>
    <b v="1"/>
    <s v="theater/plays"/>
    <n v="1.01"/>
    <n v="33.990384615384613"/>
    <s v="theater"/>
    <s v="plays"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  <s v="USD"/>
    <n v="1410379774"/>
    <n v="1407787774"/>
    <b v="1"/>
    <n v="34"/>
    <b v="1"/>
    <s v="theater/plays"/>
    <n v="1.004"/>
    <n v="103.35294117647059"/>
    <s v="theater"/>
    <s v="plays"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  <s v="GBP"/>
    <n v="1383425367"/>
    <n v="1380833367"/>
    <b v="1"/>
    <n v="67"/>
    <b v="1"/>
    <s v="theater/plays"/>
    <n v="1.0595454545454546"/>
    <n v="34.791044776119406"/>
    <s v="theater"/>
    <s v="plays"/>
  </r>
  <r>
    <n v="3153"/>
    <s v="Terminator the Second"/>
    <s v="A stage production of Terminator 2: Judgment Day, composed entirely of the words of William Shakespeare"/>
    <n v="3000"/>
    <n v="10067.5"/>
    <s v="successful"/>
    <s v="US"/>
    <s v="USD"/>
    <n v="1304225940"/>
    <n v="1301542937"/>
    <b v="1"/>
    <n v="241"/>
    <b v="1"/>
    <s v="theater/plays"/>
    <n v="3.3558333333333334"/>
    <n v="41.773858921161825"/>
    <s v="theater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  <s v="USD"/>
    <n v="1333310458"/>
    <n v="1330722058"/>
    <b v="1"/>
    <n v="123"/>
    <b v="1"/>
    <s v="theater/plays"/>
    <n v="1.1292857142857142"/>
    <n v="64.268292682926827"/>
    <s v="theater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  <s v="GBP"/>
    <n v="1356004725"/>
    <n v="1353412725"/>
    <b v="1"/>
    <n v="302"/>
    <b v="1"/>
    <s v="theater/plays"/>
    <n v="1.885046"/>
    <n v="31.209370860927152"/>
    <s v="theater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  <s v="USD"/>
    <n v="1338591144"/>
    <n v="1335567144"/>
    <b v="1"/>
    <n v="89"/>
    <b v="1"/>
    <s v="theater/plays"/>
    <n v="1.0181818181818181"/>
    <n v="62.921348314606739"/>
    <s v="theater"/>
    <s v="plays"/>
  </r>
  <r>
    <n v="3157"/>
    <s v="Summer FourPlay"/>
    <s v="Four Directors.  Four One Acts.  Four Genres.  For You."/>
    <n v="4000"/>
    <n v="4040"/>
    <s v="successful"/>
    <s v="US"/>
    <s v="USD"/>
    <n v="1405746000"/>
    <n v="1404932105"/>
    <b v="1"/>
    <n v="41"/>
    <b v="1"/>
    <s v="theater/plays"/>
    <n v="1.01"/>
    <n v="98.536585365853654"/>
    <s v="theater"/>
    <s v="plays"/>
  </r>
  <r>
    <n v="3158"/>
    <s v="Nursery Crimes"/>
    <s v="A 40s crime-noir play using nursery rhyme characters."/>
    <n v="5000"/>
    <n v="5700"/>
    <s v="successful"/>
    <s v="US"/>
    <s v="USD"/>
    <n v="1374523752"/>
    <n v="1371931752"/>
    <b v="1"/>
    <n v="69"/>
    <b v="1"/>
    <s v="theater/plays"/>
    <n v="1.1399999999999999"/>
    <n v="82.608695652173907"/>
    <s v="theater"/>
    <s v="plays"/>
  </r>
  <r>
    <n v="3159"/>
    <s v="Waxwing: A New Play"/>
    <s v="WAXWING is an exciting new world premiere of mythic (perhaps even apocalyptic!) proportions."/>
    <n v="1500"/>
    <n v="2002.22"/>
    <s v="successful"/>
    <s v="US"/>
    <s v="USD"/>
    <n v="1326927600"/>
    <n v="1323221761"/>
    <b v="1"/>
    <n v="52"/>
    <b v="1"/>
    <s v="theater/plays"/>
    <n v="1.3348133333333334"/>
    <n v="38.504230769230773"/>
    <s v="theater"/>
    <s v="plays"/>
  </r>
  <r>
    <n v="3160"/>
    <s v="We Play Chekhov"/>
    <s v="Two stories by Anton Chekhov adapted for the stage and performed back-to-back in a stunning live theatrical performance."/>
    <n v="4500"/>
    <n v="4569"/>
    <s v="successful"/>
    <s v="US"/>
    <s v="USD"/>
    <n v="1407905940"/>
    <n v="1405923687"/>
    <b v="1"/>
    <n v="57"/>
    <b v="1"/>
    <s v="theater/plays"/>
    <n v="1.0153333333333334"/>
    <n v="80.15789473684211"/>
    <s v="theater"/>
    <s v="plays"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  <s v="GBP"/>
    <n v="1413377522"/>
    <n v="1410785522"/>
    <b v="1"/>
    <n v="74"/>
    <b v="1"/>
    <s v="theater/plays"/>
    <n v="1.0509999999999999"/>
    <n v="28.405405405405407"/>
    <s v="theater"/>
    <s v="plays"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  <s v="USD"/>
    <n v="1404698400"/>
    <n v="1402331262"/>
    <b v="1"/>
    <n v="63"/>
    <b v="1"/>
    <s v="theater/plays"/>
    <n v="1.2715000000000001"/>
    <n v="80.730158730158735"/>
    <s v="theater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  <s v="USD"/>
    <n v="1402855525"/>
    <n v="1400263525"/>
    <b v="1"/>
    <n v="72"/>
    <b v="1"/>
    <s v="theater/plays"/>
    <n v="1.1115384615384616"/>
    <n v="200.69444444444446"/>
    <s v="theater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  <s v="USD"/>
    <n v="1402341615"/>
    <n v="1399490415"/>
    <b v="1"/>
    <n v="71"/>
    <b v="1"/>
    <s v="theater/plays"/>
    <n v="1.0676000000000001"/>
    <n v="37.591549295774648"/>
    <s v="theater"/>
    <s v="plays"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  <s v="USD"/>
    <n v="1304395140"/>
    <n v="1302493760"/>
    <b v="1"/>
    <n v="21"/>
    <b v="1"/>
    <s v="theater/plays"/>
    <n v="1.6266666666666667"/>
    <n v="58.095238095238095"/>
    <s v="theater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  <s v="USD"/>
    <n v="1416988740"/>
    <n v="1414514153"/>
    <b v="1"/>
    <n v="930"/>
    <b v="1"/>
    <s v="theater/plays"/>
    <n v="1.6022808571428573"/>
    <n v="60.300892473118282"/>
    <s v="theater"/>
    <s v="plays"/>
  </r>
  <r>
    <n v="3167"/>
    <s v="Destiny is Judd Nelson: a new play at FringeNYC"/>
    <s v="What is destiny? Explore it with us this August at FringeNYC."/>
    <n v="3000"/>
    <n v="3485"/>
    <s v="successful"/>
    <s v="US"/>
    <s v="USD"/>
    <n v="1406952781"/>
    <n v="1405743181"/>
    <b v="1"/>
    <n v="55"/>
    <b v="1"/>
    <s v="theater/plays"/>
    <n v="1.1616666666666666"/>
    <n v="63.363636363636367"/>
    <s v="theater"/>
    <s v="plays"/>
  </r>
  <r>
    <n v="3168"/>
    <s v="Cosmicomics"/>
    <s v="A dazzling aerial show that brings to life the whimsical and romantic short stories of beloved fantasy author Italo Calvino."/>
    <n v="2500"/>
    <n v="3105"/>
    <s v="successful"/>
    <s v="US"/>
    <s v="USD"/>
    <n v="1402696800"/>
    <n v="1399948353"/>
    <b v="1"/>
    <n v="61"/>
    <b v="1"/>
    <s v="theater/plays"/>
    <n v="1.242"/>
    <n v="50.901639344262293"/>
    <s v="theater"/>
    <s v="plays"/>
  </r>
  <r>
    <n v="3169"/>
    <s v="The Window"/>
    <s v="We're bringing The Window to the Cherry Lane Theater in January 2014."/>
    <n v="8000"/>
    <n v="8241"/>
    <s v="successful"/>
    <s v="US"/>
    <s v="USD"/>
    <n v="1386910740"/>
    <n v="1384364561"/>
    <b v="1"/>
    <n v="82"/>
    <b v="1"/>
    <s v="theater/plays"/>
    <n v="1.030125"/>
    <n v="100.5"/>
    <s v="theater"/>
    <s v="plays"/>
  </r>
  <r>
    <n v="3170"/>
    <s v="Ain't She Brave FringeNYC 2014 Project"/>
    <s v="An emotionally-charged journey through the history of black women in America told in reverse."/>
    <n v="2000"/>
    <n v="2245"/>
    <s v="successful"/>
    <s v="US"/>
    <s v="USD"/>
    <n v="1404273600"/>
    <n v="1401414944"/>
    <b v="1"/>
    <n v="71"/>
    <b v="1"/>
    <s v="theater/plays"/>
    <n v="1.1225000000000001"/>
    <n v="31.619718309859156"/>
    <s v="theater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  <s v="GBP"/>
    <n v="1462545358"/>
    <n v="1459953358"/>
    <b v="1"/>
    <n v="117"/>
    <b v="1"/>
    <s v="theater/plays"/>
    <n v="1.0881428571428571"/>
    <n v="65.102564102564102"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  <s v="USD"/>
    <n v="1329240668"/>
    <n v="1326648668"/>
    <b v="1"/>
    <n v="29"/>
    <b v="1"/>
    <s v="theater/plays"/>
    <n v="1.1499999999999999"/>
    <n v="79.310344827586206"/>
    <s v="theater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  <s v="USD"/>
    <n v="1411765492"/>
    <n v="1409173492"/>
    <b v="1"/>
    <n v="74"/>
    <b v="1"/>
    <s v="theater/plays"/>
    <n v="1.03"/>
    <n v="139.18918918918919"/>
    <s v="theater"/>
    <s v="plays"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  <s v="USD"/>
    <n v="1408999508"/>
    <n v="1407789908"/>
    <b v="1"/>
    <n v="23"/>
    <b v="1"/>
    <s v="theater/plays"/>
    <n v="1.0113333333333334"/>
    <n v="131.91304347826087"/>
    <s v="theater"/>
    <s v="plays"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  <s v="USD"/>
    <n v="1297977427"/>
    <n v="1292793427"/>
    <b v="1"/>
    <n v="60"/>
    <b v="1"/>
    <s v="theater/plays"/>
    <n v="1.0955999999999999"/>
    <n v="91.3"/>
    <s v="theater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  <s v="USD"/>
    <n v="1376838000"/>
    <n v="1374531631"/>
    <b v="1"/>
    <n v="55"/>
    <b v="1"/>
    <s v="theater/plays"/>
    <n v="1.148421052631579"/>
    <n v="39.672727272727272"/>
    <s v="theater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  <s v="USD"/>
    <n v="1403366409"/>
    <n v="1400774409"/>
    <b v="1"/>
    <n v="51"/>
    <b v="1"/>
    <s v="theater/plays"/>
    <n v="1.1739999999999999"/>
    <n v="57.549019607843135"/>
    <s v="theater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  <s v="GBP"/>
    <n v="1405521075"/>
    <n v="1402929075"/>
    <b v="1"/>
    <n v="78"/>
    <b v="1"/>
    <s v="theater/plays"/>
    <n v="1.7173333333333334"/>
    <n v="33.025641025641029"/>
    <s v="theater"/>
    <s v="plays"/>
  </r>
  <r>
    <n v="3179"/>
    <s v="I Do Wonder"/>
    <s v="A Sci-fi play in several vignettes that will narrate an alternate history in the mid-20th century."/>
    <n v="4200"/>
    <n v="4794.82"/>
    <s v="successful"/>
    <s v="US"/>
    <s v="USD"/>
    <n v="1367859071"/>
    <n v="1365699071"/>
    <b v="1"/>
    <n v="62"/>
    <b v="1"/>
    <s v="theater/plays"/>
    <n v="1.1416238095238094"/>
    <n v="77.335806451612896"/>
    <s v="theater"/>
    <s v="plays"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  <s v="GBP"/>
    <n v="1403258049"/>
    <n v="1400666049"/>
    <b v="1"/>
    <n v="45"/>
    <b v="1"/>
    <s v="theater/plays"/>
    <n v="1.1975"/>
    <n v="31.933333333333334"/>
    <s v="theater"/>
    <s v="plays"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  <s v="GBP"/>
    <n v="1402848000"/>
    <n v="1400570787"/>
    <b v="1"/>
    <n v="15"/>
    <b v="1"/>
    <s v="theater/plays"/>
    <n v="1.0900000000000001"/>
    <n v="36.333333333333336"/>
    <s v="theater"/>
    <s v="plays"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  <s v="USD"/>
    <n v="1328029200"/>
    <n v="1323211621"/>
    <b v="1"/>
    <n v="151"/>
    <b v="1"/>
    <s v="theater/plays"/>
    <n v="1.0088571428571429"/>
    <n v="46.768211920529801"/>
    <s v="theater"/>
    <s v="plays"/>
  </r>
  <r>
    <n v="3183"/>
    <s v="The Seagull on The River"/>
    <s v="Anton Chekhov's The Seagull. An outdoor Amphitheater in Manhattan. Trees. A River. Daybreak."/>
    <n v="2500"/>
    <n v="2725"/>
    <s v="successful"/>
    <s v="US"/>
    <s v="USD"/>
    <n v="1377284669"/>
    <n v="1375729469"/>
    <b v="1"/>
    <n v="68"/>
    <b v="1"/>
    <s v="theater/plays"/>
    <n v="1.0900000000000001"/>
    <n v="40.073529411764703"/>
    <s v="theater"/>
    <s v="plays"/>
  </r>
  <r>
    <n v="3184"/>
    <s v="Equus at Frenetic Theatre"/>
    <s v="Equus is the story of a psychiatrist treating a teenaged boy who blinds six horses with a metal spike."/>
    <n v="4300"/>
    <n v="4610"/>
    <s v="successful"/>
    <s v="US"/>
    <s v="USD"/>
    <n v="1404258631"/>
    <n v="1401666631"/>
    <b v="1"/>
    <n v="46"/>
    <b v="1"/>
    <s v="theater/plays"/>
    <n v="1.0720930232558139"/>
    <n v="100.21739130434783"/>
    <s v="theater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  <s v="GBP"/>
    <n v="1405553241"/>
    <n v="1404948441"/>
    <b v="1"/>
    <n v="24"/>
    <b v="1"/>
    <s v="theater/plays"/>
    <n v="1"/>
    <n v="41.666666666666664"/>
    <s v="theater"/>
    <s v="plays"/>
  </r>
  <r>
    <n v="3186"/>
    <s v="Honest"/>
    <s v="Honest is an exciting and dark new play by Bristol based writer Alice Nicholas, touring the South of England and London this October."/>
    <n v="3200"/>
    <n v="3270"/>
    <s v="successful"/>
    <s v="GB"/>
    <s v="GBP"/>
    <n v="1410901200"/>
    <n v="1408313438"/>
    <b v="1"/>
    <n v="70"/>
    <b v="1"/>
    <s v="theater/plays"/>
    <n v="1.0218750000000001"/>
    <n v="46.714285714285715"/>
    <s v="theater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  <s v="USD"/>
    <n v="1407167973"/>
    <n v="1405439973"/>
    <b v="1"/>
    <n v="244"/>
    <b v="1"/>
    <s v="theater/plays"/>
    <n v="1.1629333333333334"/>
    <n v="71.491803278688522"/>
    <s v="theater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  <s v="GBP"/>
    <n v="1433930302"/>
    <n v="1432115902"/>
    <b v="0"/>
    <n v="9"/>
    <b v="0"/>
    <s v="theater/musical"/>
    <n v="0.65"/>
    <n v="14.444444444444445"/>
    <s v="theater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  <s v="SEK"/>
    <n v="1432455532"/>
    <n v="1429863532"/>
    <b v="0"/>
    <n v="19"/>
    <b v="0"/>
    <s v="theater/musical"/>
    <n v="0.12327272727272727"/>
    <n v="356.84210526315792"/>
    <s v="theater"/>
    <s v="musical"/>
  </r>
  <r>
    <n v="3190"/>
    <s v="Call It A Day Productions - THE LIFE"/>
    <s v="Call It A Day Productions is putting on their first full production in December and every little bit helps!"/>
    <n v="4000"/>
    <n v="0"/>
    <s v="failed"/>
    <s v="CA"/>
    <s v="CAD"/>
    <n v="1481258275"/>
    <n v="1478662675"/>
    <b v="0"/>
    <n v="0"/>
    <b v="0"/>
    <s v="theater/musical"/>
    <n v="0"/>
    <e v="#DIV/0!"/>
    <s v="theater"/>
    <s v="musical"/>
  </r>
  <r>
    <n v="3191"/>
    <s v="Decree 770: Europa"/>
    <s v="A brand new musical about the ban of contraception and abortion in Romania and the revolution that ended it all in 1989."/>
    <n v="3750"/>
    <n v="151"/>
    <s v="failed"/>
    <s v="US"/>
    <s v="USD"/>
    <n v="1471370869"/>
    <n v="1466186869"/>
    <b v="0"/>
    <n v="4"/>
    <b v="0"/>
    <s v="theater/musical"/>
    <n v="4.0266666666666666E-2"/>
    <n v="37.75"/>
    <s v="theater"/>
    <s v="musical"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  <s v="GBP"/>
    <n v="1425160800"/>
    <n v="1421274859"/>
    <b v="0"/>
    <n v="8"/>
    <b v="0"/>
    <s v="theater/musical"/>
    <n v="1.0200000000000001E-2"/>
    <n v="12.75"/>
    <s v="theater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  <s v="GBP"/>
    <n v="1424474056"/>
    <n v="1420586056"/>
    <b v="0"/>
    <n v="24"/>
    <b v="0"/>
    <s v="theater/musical"/>
    <n v="0.1174"/>
    <n v="24.458333333333332"/>
    <s v="theater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  <s v="USD"/>
    <n v="1437960598"/>
    <n v="1435368598"/>
    <b v="0"/>
    <n v="0"/>
    <b v="0"/>
    <s v="theater/musical"/>
    <n v="0"/>
    <e v="#DIV/0!"/>
    <s v="theater"/>
    <s v="musical"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  <s v="USD"/>
    <n v="1423750542"/>
    <n v="1421158542"/>
    <b v="0"/>
    <n v="39"/>
    <b v="0"/>
    <s v="theater/musical"/>
    <n v="0.59142857142857141"/>
    <n v="53.07692307692308"/>
    <s v="theater"/>
    <s v="musical"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  <s v="USD"/>
    <n v="1438437600"/>
    <n v="1433254875"/>
    <b v="0"/>
    <n v="6"/>
    <b v="0"/>
    <s v="theater/musical"/>
    <n v="5.9999999999999995E-4"/>
    <n v="300"/>
    <s v="theater"/>
    <s v="musical"/>
  </r>
  <r>
    <n v="3197"/>
    <s v="Mirror, mirror on the wall"/>
    <s v="This years most important stage project for young artists in our region. www.ungespor.no"/>
    <n v="10000"/>
    <n v="1145"/>
    <s v="failed"/>
    <s v="NO"/>
    <s v="NOK"/>
    <n v="1423050618"/>
    <n v="1420458618"/>
    <b v="0"/>
    <n v="4"/>
    <b v="0"/>
    <s v="theater/musical"/>
    <n v="0.1145"/>
    <n v="286.25"/>
    <s v="theater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  <s v="DKK"/>
    <n v="1424081477"/>
    <n v="1420798277"/>
    <b v="0"/>
    <n v="3"/>
    <b v="0"/>
    <s v="theater/musical"/>
    <n v="3.6666666666666666E-3"/>
    <n v="36.666666666666664"/>
    <s v="theater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  <s v="USD"/>
    <n v="1410037200"/>
    <n v="1407435418"/>
    <b v="0"/>
    <n v="53"/>
    <b v="0"/>
    <s v="theater/musical"/>
    <n v="0.52159999999999995"/>
    <n v="49.20754716981132"/>
    <s v="theater"/>
    <s v="musical"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  <s v="USD"/>
    <n v="1461994440"/>
    <n v="1459410101"/>
    <b v="0"/>
    <n v="1"/>
    <b v="0"/>
    <s v="theater/musical"/>
    <n v="2.0000000000000002E-5"/>
    <n v="1"/>
    <s v="theater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  <s v="GBP"/>
    <n v="1409509477"/>
    <n v="1407695077"/>
    <b v="0"/>
    <n v="2"/>
    <b v="0"/>
    <s v="theater/musical"/>
    <n v="1.2500000000000001E-2"/>
    <n v="12.5"/>
    <s v="theater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  <s v="USD"/>
    <n v="1450072740"/>
    <n v="1445027346"/>
    <b v="0"/>
    <n v="25"/>
    <b v="0"/>
    <s v="theater/musical"/>
    <n v="0.54520000000000002"/>
    <n v="109.04"/>
    <s v="theater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  <s v="USD"/>
    <n v="1443224622"/>
    <n v="1440632622"/>
    <b v="0"/>
    <n v="6"/>
    <b v="0"/>
    <s v="theater/musical"/>
    <n v="0.25"/>
    <n v="41.666666666666664"/>
    <s v="theater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  <s v="USD"/>
    <n v="1437149640"/>
    <n v="1434558479"/>
    <b v="0"/>
    <n v="0"/>
    <b v="0"/>
    <s v="theater/musical"/>
    <n v="0"/>
    <e v="#DIV/0!"/>
    <s v="theater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  <s v="GBP"/>
    <n v="1430470772"/>
    <n v="1427878772"/>
    <b v="0"/>
    <n v="12"/>
    <b v="0"/>
    <s v="theater/musical"/>
    <n v="3.4125000000000003E-2"/>
    <n v="22.75"/>
    <s v="theater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  <s v="USD"/>
    <n v="1442644651"/>
    <n v="1440052651"/>
    <b v="0"/>
    <n v="0"/>
    <b v="0"/>
    <s v="theater/musical"/>
    <n v="0"/>
    <e v="#DIV/0!"/>
    <s v="theater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  <s v="USD"/>
    <n v="1429767607"/>
    <n v="1424587207"/>
    <b v="0"/>
    <n v="36"/>
    <b v="0"/>
    <s v="theater/musical"/>
    <n v="0.46363636363636362"/>
    <n v="70.833333333333329"/>
    <s v="theater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  <s v="USD"/>
    <n v="1406557877"/>
    <n v="1404743477"/>
    <b v="1"/>
    <n v="82"/>
    <b v="1"/>
    <s v="theater/plays"/>
    <n v="1.0349999999999999"/>
    <n v="63.109756097560975"/>
    <s v="theater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  <s v="USD"/>
    <n v="1403305200"/>
    <n v="1400512658"/>
    <b v="1"/>
    <n v="226"/>
    <b v="1"/>
    <s v="theater/plays"/>
    <n v="1.1932315789473684"/>
    <n v="50.157964601769912"/>
    <s v="theater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  <s v="USD"/>
    <n v="1338523140"/>
    <n v="1334442519"/>
    <b v="1"/>
    <n v="60"/>
    <b v="1"/>
    <s v="theater/plays"/>
    <n v="1.2576666666666667"/>
    <n v="62.883333333333333"/>
    <s v="theater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  <s v="USD"/>
    <n v="1408068000"/>
    <n v="1405346680"/>
    <b v="1"/>
    <n v="322"/>
    <b v="1"/>
    <s v="theater/plays"/>
    <n v="1.1974347826086957"/>
    <n v="85.531055900621112"/>
    <s v="theater"/>
    <s v="plays"/>
  </r>
  <r>
    <n v="3212"/>
    <s v="Campo Maldito"/>
    <s v="Help us bring our production of Campo Maldito to New York AND San Francisco!"/>
    <n v="4000"/>
    <n v="5050"/>
    <s v="successful"/>
    <s v="US"/>
    <s v="USD"/>
    <n v="1407524751"/>
    <n v="1404932751"/>
    <b v="1"/>
    <n v="94"/>
    <b v="1"/>
    <s v="theater/plays"/>
    <n v="1.2625"/>
    <n v="53.723404255319146"/>
    <s v="theater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  <s v="GBP"/>
    <n v="1437934759"/>
    <n v="1434478759"/>
    <b v="1"/>
    <n v="47"/>
    <b v="1"/>
    <s v="theater/plays"/>
    <n v="1.0011666666666668"/>
    <n v="127.80851063829788"/>
    <s v="theater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  <s v="GBP"/>
    <n v="1452038100"/>
    <n v="1448823673"/>
    <b v="1"/>
    <n v="115"/>
    <b v="1"/>
    <s v="theater/plays"/>
    <n v="1.0213333333333334"/>
    <n v="106.57391304347826"/>
    <s v="theater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  <s v="USD"/>
    <n v="1441857540"/>
    <n v="1438617471"/>
    <b v="1"/>
    <n v="134"/>
    <b v="1"/>
    <s v="theater/plays"/>
    <n v="1.0035142857142858"/>
    <n v="262.11194029850748"/>
    <s v="theater"/>
    <s v="plays"/>
  </r>
  <r>
    <n v="3216"/>
    <s v="BRUTE"/>
    <s v="Brute (winner of the 2015 IdeasTap Underbelly Award) is new writing based on the true story of a rather twisted, horrible schoolgirl."/>
    <n v="2000"/>
    <n v="2001"/>
    <s v="successful"/>
    <s v="GB"/>
    <s v="GBP"/>
    <n v="1436625000"/>
    <n v="1433934371"/>
    <b v="1"/>
    <n v="35"/>
    <b v="1"/>
    <s v="theater/plays"/>
    <n v="1.0004999999999999"/>
    <n v="57.171428571428571"/>
    <s v="theater"/>
    <s v="plays"/>
  </r>
  <r>
    <n v="3217"/>
    <s v="Wake Up Call @ IRT Theater"/>
    <s v="Wake Up Call is a comedic play about a group of hotel employees working on Christmas Eve."/>
    <n v="4500"/>
    <n v="5221"/>
    <s v="successful"/>
    <s v="US"/>
    <s v="USD"/>
    <n v="1478264784"/>
    <n v="1475672784"/>
    <b v="1"/>
    <n v="104"/>
    <b v="1"/>
    <s v="theater/plays"/>
    <n v="1.1602222222222223"/>
    <n v="50.20192307692308"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  <s v="GBP"/>
    <n v="1419984000"/>
    <n v="1417132986"/>
    <b v="1"/>
    <n v="184"/>
    <b v="1"/>
    <s v="theater/plays"/>
    <n v="1.0209999999999999"/>
    <n v="66.586956521739125"/>
    <s v="theater"/>
    <s v="plays"/>
  </r>
  <r>
    <n v="3219"/>
    <s v="Eyes Closed - The First In-Dream Theater Experience"/>
    <s v="Eyes Closed is a collaborative play and docudrama about New Yorkers and their dreams."/>
    <n v="20000"/>
    <n v="20022"/>
    <s v="successful"/>
    <s v="US"/>
    <s v="USD"/>
    <n v="1427063747"/>
    <n v="1424043347"/>
    <b v="1"/>
    <n v="119"/>
    <b v="1"/>
    <s v="theater/plays"/>
    <n v="1.0011000000000001"/>
    <n v="168.25210084033614"/>
    <s v="theater"/>
    <s v="plays"/>
  </r>
  <r>
    <n v="3220"/>
    <s v="Burners"/>
    <s v="A sci-fi thriller for the stage opening March 10 in Los Angeles."/>
    <n v="15000"/>
    <n v="15126"/>
    <s v="successful"/>
    <s v="US"/>
    <s v="USD"/>
    <n v="1489352400"/>
    <n v="1486411204"/>
    <b v="1"/>
    <n v="59"/>
    <b v="1"/>
    <s v="theater/plays"/>
    <n v="1.0084"/>
    <n v="256.37288135593218"/>
    <s v="theater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  <s v="GBP"/>
    <n v="1436114603"/>
    <n v="1433090603"/>
    <b v="1"/>
    <n v="113"/>
    <b v="1"/>
    <s v="theater/plays"/>
    <n v="1.0342499999999999"/>
    <n v="36.610619469026545"/>
    <s v="theater"/>
    <s v="plays"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  <s v="USD"/>
    <n v="1445722140"/>
    <n v="1443016697"/>
    <b v="1"/>
    <n v="84"/>
    <b v="1"/>
    <s v="theater/plays"/>
    <n v="1.248"/>
    <n v="37.142857142857146"/>
    <s v="theater"/>
    <s v="plays"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  <s v="USD"/>
    <n v="1440100976"/>
    <n v="1437508976"/>
    <b v="1"/>
    <n v="74"/>
    <b v="1"/>
    <s v="theater/plays"/>
    <n v="1.0951612903225807"/>
    <n v="45.878378378378379"/>
    <s v="theater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  <s v="USD"/>
    <n v="1484024400"/>
    <n v="1479932713"/>
    <b v="1"/>
    <n v="216"/>
    <b v="1"/>
    <s v="theater/plays"/>
    <n v="1.0203333333333333"/>
    <n v="141.71296296296296"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  <s v="USD"/>
    <n v="1464987600"/>
    <n v="1463145938"/>
    <b v="1"/>
    <n v="39"/>
    <b v="1"/>
    <s v="theater/plays"/>
    <n v="1.0235000000000001"/>
    <n v="52.487179487179489"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  <s v="GBP"/>
    <n v="1446213612"/>
    <n v="1443621612"/>
    <b v="1"/>
    <n v="21"/>
    <b v="1"/>
    <s v="theater/plays"/>
    <n v="1.0416666666666667"/>
    <n v="59.523809523809526"/>
    <s v="theater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  <s v="GBP"/>
    <n v="1484687436"/>
    <n v="1482095436"/>
    <b v="0"/>
    <n v="30"/>
    <b v="1"/>
    <s v="theater/plays"/>
    <n v="1.25"/>
    <n v="50"/>
    <s v="theater"/>
    <s v="plays"/>
  </r>
  <r>
    <n v="3228"/>
    <s v="Hear Me Roar: A Season of Powerful Women"/>
    <s v="A Season of Powerful Women. A Season of Defiance."/>
    <n v="7000"/>
    <n v="7164"/>
    <s v="successful"/>
    <s v="US"/>
    <s v="USD"/>
    <n v="1450328340"/>
    <n v="1447606884"/>
    <b v="1"/>
    <n v="37"/>
    <b v="1"/>
    <s v="theater/plays"/>
    <n v="1.0234285714285714"/>
    <n v="193.62162162162161"/>
    <s v="theater"/>
    <s v="plays"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  <s v="USD"/>
    <n v="1416470398"/>
    <n v="1413874798"/>
    <b v="1"/>
    <n v="202"/>
    <b v="1"/>
    <s v="theater/plays"/>
    <n v="1.0786500000000001"/>
    <n v="106.79702970297029"/>
    <s v="theater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  <s v="USD"/>
    <n v="1412135940"/>
    <n v="1410840126"/>
    <b v="1"/>
    <n v="37"/>
    <b v="1"/>
    <s v="theater/plays"/>
    <n v="1.0988461538461538"/>
    <n v="77.21621621621621"/>
    <s v="theater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  <s v="USD"/>
    <n v="1460846347"/>
    <n v="1458254347"/>
    <b v="0"/>
    <n v="28"/>
    <b v="1"/>
    <s v="theater/plays"/>
    <n v="1.61"/>
    <n v="57.5"/>
    <s v="theater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  <s v="USD"/>
    <n v="1462334340"/>
    <n v="1459711917"/>
    <b v="1"/>
    <n v="26"/>
    <b v="1"/>
    <s v="theater/plays"/>
    <n v="1.3120000000000001"/>
    <n v="50.46153846153846"/>
    <s v="theater"/>
    <s v="plays"/>
  </r>
  <r>
    <n v="3233"/>
    <s v="64 Squares"/>
    <s v="64 Squares is an autobiographical one-man exploration of the internal chess game played to reconcile relationships."/>
    <n v="5000"/>
    <n v="5940"/>
    <s v="successful"/>
    <s v="US"/>
    <s v="USD"/>
    <n v="1488482355"/>
    <n v="1485890355"/>
    <b v="0"/>
    <n v="61"/>
    <b v="1"/>
    <s v="theater/plays"/>
    <n v="1.1879999999999999"/>
    <n v="97.377049180327873"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  <s v="GBP"/>
    <n v="1485991860"/>
    <n v="1483124208"/>
    <b v="0"/>
    <n v="115"/>
    <b v="1"/>
    <s v="theater/plays"/>
    <n v="1.0039275000000001"/>
    <n v="34.91921739130435"/>
    <s v="theater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  <s v="USD"/>
    <n v="1467361251"/>
    <n v="1464769251"/>
    <b v="1"/>
    <n v="181"/>
    <b v="1"/>
    <s v="theater/plays"/>
    <n v="1.0320666666666667"/>
    <n v="85.530386740331494"/>
    <s v="theater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  <s v="USD"/>
    <n v="1482962433"/>
    <n v="1480370433"/>
    <b v="0"/>
    <n v="110"/>
    <b v="1"/>
    <s v="theater/plays"/>
    <n v="1.006"/>
    <n v="182.90909090909091"/>
    <s v="theater"/>
    <s v="plays"/>
  </r>
  <r>
    <n v="3237"/>
    <s v="Celebrating 20 years of The 24 Hour Plays around the world!"/>
    <s v="An annual campaign supporting our intensive for artists 25 and under."/>
    <n v="35000"/>
    <n v="35275.64"/>
    <s v="successful"/>
    <s v="US"/>
    <s v="USD"/>
    <n v="1443499140"/>
    <n v="1441452184"/>
    <b v="1"/>
    <n v="269"/>
    <b v="1"/>
    <s v="theater/plays"/>
    <n v="1.0078754285714286"/>
    <n v="131.13620817843866"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  <s v="GBP"/>
    <n v="1435752898"/>
    <n v="1433160898"/>
    <b v="1"/>
    <n v="79"/>
    <b v="1"/>
    <s v="theater/plays"/>
    <n v="1.1232142857142857"/>
    <n v="39.810126582278478"/>
    <s v="theater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  <s v="GBP"/>
    <n v="1445817540"/>
    <n v="1443665293"/>
    <b v="1"/>
    <n v="104"/>
    <b v="1"/>
    <s v="theater/plays"/>
    <n v="1.0591914022517912"/>
    <n v="59.701730769230764"/>
    <s v="theater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  <s v="GBP"/>
    <n v="1487286000"/>
    <n v="1484843948"/>
    <b v="0"/>
    <n v="34"/>
    <b v="1"/>
    <s v="theater/plays"/>
    <n v="1.0056666666666667"/>
    <n v="88.735294117647058"/>
    <s v="theater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  <s v="USD"/>
    <n v="1413269940"/>
    <n v="1410421670"/>
    <b v="1"/>
    <n v="167"/>
    <b v="1"/>
    <s v="theater/plays"/>
    <n v="1.1530588235294117"/>
    <n v="58.688622754491021"/>
    <s v="theater"/>
    <s v="plays"/>
  </r>
  <r>
    <n v="3242"/>
    <s v="First Day Off in a Long Time by Brian Finkelstein"/>
    <s v="First Day Off in a Long Time is a comedy show...            _x000a_About suicide."/>
    <n v="10000"/>
    <n v="12730.42"/>
    <s v="successful"/>
    <s v="US"/>
    <s v="USD"/>
    <n v="1411150092"/>
    <n v="1408558092"/>
    <b v="1"/>
    <n v="183"/>
    <b v="1"/>
    <s v="theater/plays"/>
    <n v="1.273042"/>
    <n v="69.56513661202186"/>
    <s v="theater"/>
    <s v="plays"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  <s v="USD"/>
    <n v="1444348800"/>
    <n v="1442283562"/>
    <b v="1"/>
    <n v="71"/>
    <b v="1"/>
    <s v="theater/plays"/>
    <n v="1.028375"/>
    <n v="115.87323943661971"/>
    <s v="theater"/>
    <s v="plays"/>
  </r>
  <r>
    <n v="3244"/>
    <s v="'Time Please'"/>
    <s v="'Time Please' is a black comedy set in a failing public house in a run-down part of town, where things are about to get messy."/>
    <n v="1600"/>
    <n v="1647"/>
    <s v="successful"/>
    <s v="GB"/>
    <s v="GBP"/>
    <n v="1480613982"/>
    <n v="1478018382"/>
    <b v="0"/>
    <n v="69"/>
    <b v="1"/>
    <s v="theater/plays"/>
    <n v="1.0293749999999999"/>
    <n v="23.869565217391305"/>
    <s v="theater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  <s v="USD"/>
    <n v="1434074400"/>
    <n v="1431354258"/>
    <b v="0"/>
    <n v="270"/>
    <b v="1"/>
    <s v="theater/plays"/>
    <n v="1.043047619047619"/>
    <n v="81.125925925925927"/>
    <s v="theater"/>
    <s v="plays"/>
  </r>
  <r>
    <n v="3246"/>
    <s v="The Gray Man"/>
    <s v="The Gray Man isnâ€™t real. Heâ€™s a ghost story, a boogeyman, a tale mothers make up to keep their children safe."/>
    <n v="10000"/>
    <n v="11122"/>
    <s v="successful"/>
    <s v="US"/>
    <s v="USD"/>
    <n v="1442030340"/>
    <n v="1439551200"/>
    <b v="1"/>
    <n v="193"/>
    <b v="1"/>
    <s v="theater/plays"/>
    <n v="1.1122000000000001"/>
    <n v="57.626943005181346"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  <s v="GBP"/>
    <n v="1436696712"/>
    <n v="1434104712"/>
    <b v="1"/>
    <n v="57"/>
    <b v="1"/>
    <s v="theater/plays"/>
    <n v="1.0586"/>
    <n v="46.429824561403507"/>
    <s v="theater"/>
    <s v="plays"/>
  </r>
  <r>
    <n v="3248"/>
    <s v="Honest Accomplice Theatre 2015-16 Season"/>
    <s v="Honest Accomplice Theatre produces theatre for social change."/>
    <n v="12000"/>
    <n v="12095"/>
    <s v="successful"/>
    <s v="US"/>
    <s v="USD"/>
    <n v="1428178757"/>
    <n v="1425590357"/>
    <b v="1"/>
    <n v="200"/>
    <b v="1"/>
    <s v="theater/plays"/>
    <n v="1.0079166666666666"/>
    <n v="60.475000000000001"/>
    <s v="theater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  <s v="USD"/>
    <n v="1434822914"/>
    <n v="1432230914"/>
    <b v="1"/>
    <n v="88"/>
    <b v="1"/>
    <s v="theater/plays"/>
    <n v="1.0492727272727274"/>
    <n v="65.579545454545453"/>
    <s v="theater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  <s v="USD"/>
    <n v="1415213324"/>
    <n v="1412617724"/>
    <b v="1"/>
    <n v="213"/>
    <b v="1"/>
    <s v="theater/plays"/>
    <n v="1.01552"/>
    <n v="119.1924882629108"/>
    <s v="theater"/>
    <s v="plays"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  <s v="USD"/>
    <n v="1434907966"/>
    <n v="1432315966"/>
    <b v="1"/>
    <n v="20"/>
    <b v="1"/>
    <s v="theater/plays"/>
    <n v="1.1073333333333333"/>
    <n v="83.05"/>
    <s v="theater"/>
    <s v="plays"/>
  </r>
  <r>
    <n v="3252"/>
    <s v="Modern Love"/>
    <s v="How do we navigate the boundaries between friendship, sexual intimacy and obsessive desire?"/>
    <n v="2250"/>
    <n v="2876"/>
    <s v="successful"/>
    <s v="GB"/>
    <s v="GBP"/>
    <n v="1473247240"/>
    <n v="1470655240"/>
    <b v="1"/>
    <n v="50"/>
    <b v="1"/>
    <s v="theater/plays"/>
    <n v="1.2782222222222221"/>
    <n v="57.52"/>
    <s v="theater"/>
    <s v="plays"/>
  </r>
  <r>
    <n v="3253"/>
    <s v="EMPATHITRAX, a new play by Ana Nogueira"/>
    <s v="Can you ever truly feel what someone else is feeling?_x000a_Do you want to?"/>
    <n v="20000"/>
    <n v="20365"/>
    <s v="successful"/>
    <s v="US"/>
    <s v="USD"/>
    <n v="1473306300"/>
    <n v="1471701028"/>
    <b v="1"/>
    <n v="115"/>
    <b v="1"/>
    <s v="theater/plays"/>
    <n v="1.0182500000000001"/>
    <n v="177.08695652173913"/>
    <s v="theater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  <s v="GBP"/>
    <n v="1427331809"/>
    <n v="1424743409"/>
    <b v="1"/>
    <n v="186"/>
    <b v="1"/>
    <s v="theater/plays"/>
    <n v="1.012576923076923"/>
    <n v="70.771505376344081"/>
    <s v="theater"/>
    <s v="plays"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  <s v="GBP"/>
    <n v="1412706375"/>
    <n v="1410114375"/>
    <b v="1"/>
    <n v="18"/>
    <b v="1"/>
    <s v="theater/plays"/>
    <n v="1.75"/>
    <n v="29.166666666666668"/>
    <s v="theater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  <s v="USD"/>
    <n v="1433995140"/>
    <n v="1432129577"/>
    <b v="1"/>
    <n v="176"/>
    <b v="1"/>
    <s v="theater/plays"/>
    <n v="1.2806"/>
    <n v="72.76136363636364"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  <s v="GBP"/>
    <n v="1487769952"/>
    <n v="1485177952"/>
    <b v="0"/>
    <n v="41"/>
    <b v="1"/>
    <s v="theater/plays"/>
    <n v="1.0629949999999999"/>
    <n v="51.853414634146333"/>
    <s v="theater"/>
    <s v="plays"/>
  </r>
  <r>
    <n v="3258"/>
    <s v="Bluebirds by Joe Brondo"/>
    <s v="A guy named Walt steals a book and plans to sell it to get his life on track... until his wife finds out."/>
    <n v="7000"/>
    <n v="7365"/>
    <s v="successful"/>
    <s v="US"/>
    <s v="USD"/>
    <n v="1420751861"/>
    <n v="1418159861"/>
    <b v="1"/>
    <n v="75"/>
    <b v="1"/>
    <s v="theater/plays"/>
    <n v="1.052142857142857"/>
    <n v="98.2"/>
    <s v="theater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  <s v="USD"/>
    <n v="1475294340"/>
    <n v="1472753745"/>
    <b v="1"/>
    <n v="97"/>
    <b v="1"/>
    <s v="theater/plays"/>
    <n v="1.0616782608695652"/>
    <n v="251.7381443298969"/>
    <s v="theater"/>
    <s v="plays"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  <s v="USD"/>
    <n v="1448903318"/>
    <n v="1445875718"/>
    <b v="1"/>
    <n v="73"/>
    <b v="1"/>
    <s v="theater/plays"/>
    <n v="1.0924"/>
    <n v="74.821917808219183"/>
    <s v="theater"/>
    <s v="plays"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  <s v="USD"/>
    <n v="1437067476"/>
    <n v="1434475476"/>
    <b v="1"/>
    <n v="49"/>
    <b v="1"/>
    <s v="theater/plays"/>
    <n v="1.0045454545454546"/>
    <n v="67.65306122448979"/>
    <s v="theater"/>
    <s v="plays"/>
  </r>
  <r>
    <n v="3262"/>
    <s v="Prison Boxing: A New Play by Leah Joki"/>
    <s v="A one-woman theatrical exploration of the prison system and its inhabitants."/>
    <n v="12200"/>
    <n v="12571"/>
    <s v="successful"/>
    <s v="US"/>
    <s v="USD"/>
    <n v="1419220800"/>
    <n v="1416555262"/>
    <b v="1"/>
    <n v="134"/>
    <b v="1"/>
    <s v="theater/plays"/>
    <n v="1.0304098360655738"/>
    <n v="93.81343283582089"/>
    <s v="theater"/>
    <s v="plays"/>
  </r>
  <r>
    <n v="3263"/>
    <s v="Titus Andronicus (with an all-female cast &amp; crew)"/>
    <s v="Shakespeare's bloodiest tragedy, performed and produced exclusively by women."/>
    <n v="2500"/>
    <n v="2804.16"/>
    <s v="successful"/>
    <s v="US"/>
    <s v="USD"/>
    <n v="1446238800"/>
    <n v="1444220588"/>
    <b v="1"/>
    <n v="68"/>
    <b v="1"/>
    <s v="theater/plays"/>
    <n v="1.121664"/>
    <n v="41.237647058823526"/>
    <s v="theater"/>
    <s v="plays"/>
  </r>
  <r>
    <n v="3264"/>
    <s v="Kapow-i GoGo at The PIT"/>
    <s v="The three part comedic saga of Kapow-i GoGo, who saves the world.  Again.  And again."/>
    <n v="2500"/>
    <n v="2575"/>
    <s v="successful"/>
    <s v="US"/>
    <s v="USD"/>
    <n v="1422482400"/>
    <n v="1421089938"/>
    <b v="1"/>
    <n v="49"/>
    <b v="1"/>
    <s v="theater/plays"/>
    <n v="1.03"/>
    <n v="52.551020408163268"/>
    <s v="theater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  <s v="EUR"/>
    <n v="1449162000"/>
    <n v="1446570315"/>
    <b v="1"/>
    <n v="63"/>
    <b v="1"/>
    <s v="theater/plays"/>
    <n v="1.64"/>
    <n v="70.285714285714292"/>
    <s v="theater"/>
    <s v="plays"/>
  </r>
  <r>
    <n v="3266"/>
    <s v="Macbeth"/>
    <s v="An original version of Shakespeare's masterpiece that emphasizes family and explores the destruction of blood ties"/>
    <n v="6000"/>
    <n v="7877"/>
    <s v="successful"/>
    <s v="US"/>
    <s v="USD"/>
    <n v="1434142800"/>
    <n v="1431435122"/>
    <b v="1"/>
    <n v="163"/>
    <b v="1"/>
    <s v="theater/plays"/>
    <n v="1.3128333333333333"/>
    <n v="48.325153374233132"/>
    <s v="theater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  <s v="USD"/>
    <n v="1437156660"/>
    <n v="1434564660"/>
    <b v="1"/>
    <n v="288"/>
    <b v="1"/>
    <s v="theater/plays"/>
    <n v="1.0209999999999999"/>
    <n v="53.177083333333336"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  <s v="USD"/>
    <n v="1472074928"/>
    <n v="1470692528"/>
    <b v="1"/>
    <n v="42"/>
    <b v="1"/>
    <s v="theater/plays"/>
    <n v="1.28"/>
    <n v="60.952380952380949"/>
    <s v="theater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  <s v="GBP"/>
    <n v="1434452400"/>
    <n v="1431509397"/>
    <b v="1"/>
    <n v="70"/>
    <b v="1"/>
    <s v="theater/plays"/>
    <n v="1.0149999999999999"/>
    <n v="116"/>
    <s v="theater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  <s v="GBP"/>
    <n v="1436705265"/>
    <n v="1434113265"/>
    <b v="1"/>
    <n v="30"/>
    <b v="1"/>
    <s v="theater/plays"/>
    <n v="1.0166666666666666"/>
    <n v="61"/>
    <s v="theater"/>
    <s v="plays"/>
  </r>
  <r>
    <n v="3271"/>
    <s v="Saxon Court at Southwark Playhouse"/>
    <s v="A razor sharp satire to darken your Christmas."/>
    <n v="1500"/>
    <n v="1950"/>
    <s v="successful"/>
    <s v="GB"/>
    <s v="GBP"/>
    <n v="1414927775"/>
    <n v="1412332175"/>
    <b v="1"/>
    <n v="51"/>
    <b v="1"/>
    <s v="theater/plays"/>
    <n v="1.3"/>
    <n v="38.235294117647058"/>
    <s v="theater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  <s v="USD"/>
    <n v="1446814809"/>
    <n v="1444219209"/>
    <b v="1"/>
    <n v="145"/>
    <b v="1"/>
    <s v="theater/plays"/>
    <n v="1.5443"/>
    <n v="106.50344827586207"/>
    <s v="theater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  <s v="USD"/>
    <n v="1473879600"/>
    <n v="1472498042"/>
    <b v="1"/>
    <n v="21"/>
    <b v="1"/>
    <s v="theater/plays"/>
    <n v="1.0740000000000001"/>
    <n v="204.57142857142858"/>
    <s v="theater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  <s v="USD"/>
    <n v="1458075600"/>
    <n v="1454259272"/>
    <b v="1"/>
    <n v="286"/>
    <b v="1"/>
    <s v="theater/plays"/>
    <n v="1.0132258064516129"/>
    <n v="54.912587412587413"/>
    <s v="theater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  <s v="USD"/>
    <n v="1423456200"/>
    <n v="1421183271"/>
    <b v="1"/>
    <n v="12"/>
    <b v="1"/>
    <s v="theater/plays"/>
    <n v="1.0027777777777778"/>
    <n v="150.41666666666666"/>
    <s v="theater"/>
    <s v="plays"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  <s v="CAD"/>
    <n v="1459483140"/>
    <n v="1456526879"/>
    <b v="1"/>
    <n v="100"/>
    <b v="1"/>
    <s v="theater/plays"/>
    <n v="1.1684444444444444"/>
    <n v="52.58"/>
    <s v="theater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  <s v="GBP"/>
    <n v="1416331406"/>
    <n v="1413735806"/>
    <b v="1"/>
    <n v="100"/>
    <b v="1"/>
    <s v="theater/plays"/>
    <n v="1.0860000000000001"/>
    <n v="54.3"/>
    <s v="theater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  <s v="GBP"/>
    <n v="1433017303"/>
    <n v="1430425303"/>
    <b v="1"/>
    <n v="34"/>
    <b v="1"/>
    <s v="theater/plays"/>
    <n v="1.034"/>
    <n v="76.029411764705884"/>
    <s v="theater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  <s v="USD"/>
    <n v="1459474059"/>
    <n v="1456885659"/>
    <b v="0"/>
    <n v="63"/>
    <b v="1"/>
    <s v="theater/plays"/>
    <n v="1.1427586206896552"/>
    <n v="105.2063492063492"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  <s v="USD"/>
    <n v="1433134800"/>
    <n v="1430158198"/>
    <b v="0"/>
    <n v="30"/>
    <b v="1"/>
    <s v="theater/plays"/>
    <n v="1.03"/>
    <n v="68.666666666666671"/>
    <s v="theater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  <s v="USD"/>
    <n v="1441153705"/>
    <n v="1438561705"/>
    <b v="0"/>
    <n v="47"/>
    <b v="1"/>
    <s v="theater/plays"/>
    <n v="1.216"/>
    <n v="129.36170212765958"/>
    <s v="theater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  <s v="USD"/>
    <n v="1461904788"/>
    <n v="1458103188"/>
    <b v="0"/>
    <n v="237"/>
    <b v="1"/>
    <s v="theater/plays"/>
    <n v="1.026467741935484"/>
    <n v="134.26371308016877"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  <s v="GBP"/>
    <n v="1455138000"/>
    <n v="1452448298"/>
    <b v="0"/>
    <n v="47"/>
    <b v="1"/>
    <s v="theater/plays"/>
    <n v="1.0475000000000001"/>
    <n v="17.829787234042552"/>
    <s v="theater"/>
    <s v="plays"/>
  </r>
  <r>
    <n v="3284"/>
    <s v="Help fund Black Enough!"/>
    <s v="Black Enough is an LSU student-staged performance exploring the effects of white supremacy on the black community."/>
    <n v="3000"/>
    <n v="3048"/>
    <s v="successful"/>
    <s v="US"/>
    <s v="USD"/>
    <n v="1454047140"/>
    <n v="1452546853"/>
    <b v="0"/>
    <n v="15"/>
    <b v="1"/>
    <s v="theater/plays"/>
    <n v="1.016"/>
    <n v="203.2"/>
    <s v="theater"/>
    <s v="plays"/>
  </r>
  <r>
    <n v="3285"/>
    <s v="By Morning"/>
    <s v="A new play by Matthew Gasda"/>
    <n v="4999"/>
    <n v="5604"/>
    <s v="successful"/>
    <s v="US"/>
    <s v="USD"/>
    <n v="1488258000"/>
    <n v="1485556626"/>
    <b v="0"/>
    <n v="81"/>
    <b v="1"/>
    <s v="theater/plays"/>
    <n v="1.1210242048409682"/>
    <n v="69.18518518518519"/>
    <s v="theater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  <s v="USD"/>
    <n v="1471291782"/>
    <n v="1468699782"/>
    <b v="0"/>
    <n v="122"/>
    <b v="1"/>
    <s v="theater/plays"/>
    <n v="1.0176666666666667"/>
    <n v="125.12295081967213"/>
    <s v="theater"/>
    <s v="plays"/>
  </r>
  <r>
    <n v="3287"/>
    <s v="Three Things: Stories About Life"/>
    <s v="An inspirational one-man play about crisis, community, and the search for wholeness."/>
    <n v="2500"/>
    <n v="2500"/>
    <s v="successful"/>
    <s v="CA"/>
    <s v="CAD"/>
    <n v="1448733628"/>
    <n v="1446573628"/>
    <b v="0"/>
    <n v="34"/>
    <b v="1"/>
    <s v="theater/plays"/>
    <n v="1"/>
    <n v="73.529411764705884"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  <s v="GBP"/>
    <n v="1466463600"/>
    <n v="1463337315"/>
    <b v="0"/>
    <n v="207"/>
    <b v="1"/>
    <s v="theater/plays"/>
    <n v="1.0026489999999999"/>
    <n v="48.437149758454105"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  <s v="GBP"/>
    <n v="1487580602"/>
    <n v="1485161402"/>
    <b v="0"/>
    <n v="25"/>
    <b v="1"/>
    <s v="theater/plays"/>
    <n v="1.3304200000000002"/>
    <n v="26.608400000000003"/>
    <s v="theater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  <s v="GBP"/>
    <n v="1489234891"/>
    <n v="1486642891"/>
    <b v="0"/>
    <n v="72"/>
    <b v="1"/>
    <s v="theater/plays"/>
    <n v="1.212"/>
    <n v="33.666666666666664"/>
    <s v="theater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  <s v="USD"/>
    <n v="1442462340"/>
    <n v="1439743900"/>
    <b v="0"/>
    <n v="14"/>
    <b v="1"/>
    <s v="theater/plays"/>
    <n v="1.1399999999999999"/>
    <n v="40.714285714285715"/>
    <s v="theater"/>
    <s v="plays"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  <s v="GBP"/>
    <n v="1449257348"/>
    <n v="1444069748"/>
    <b v="0"/>
    <n v="15"/>
    <b v="1"/>
    <s v="theater/plays"/>
    <n v="2.8613861386138613"/>
    <n v="19.266666666666666"/>
    <s v="theater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  <s v="NZD"/>
    <n v="1488622352"/>
    <n v="1486030352"/>
    <b v="0"/>
    <n v="91"/>
    <b v="1"/>
    <s v="theater/plays"/>
    <n v="1.7044444444444444"/>
    <n v="84.285714285714292"/>
    <s v="theater"/>
    <s v="plays"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  <s v="GBP"/>
    <n v="1434459554"/>
    <n v="1431867554"/>
    <b v="0"/>
    <n v="24"/>
    <b v="1"/>
    <s v="theater/plays"/>
    <n v="1.1833333333333333"/>
    <n v="29.583333333333332"/>
    <s v="theater"/>
    <s v="plays"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  <s v="GBP"/>
    <n v="1474886229"/>
    <n v="1472294229"/>
    <b v="0"/>
    <n v="27"/>
    <b v="1"/>
    <s v="theater/plays"/>
    <n v="1.0285857142857142"/>
    <n v="26.667037037037037"/>
    <s v="theater"/>
    <s v="plays"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  <s v="GBP"/>
    <n v="1448229600"/>
    <n v="1446401372"/>
    <b v="0"/>
    <n v="47"/>
    <b v="1"/>
    <s v="theater/plays"/>
    <n v="1.4406666666666668"/>
    <n v="45.978723404255319"/>
    <s v="theater"/>
    <s v="plays"/>
  </r>
  <r>
    <n v="3297"/>
    <s v="MY EYES WENT DARK"/>
    <s v="A father loses his family in a freak plane crash and goes on to murder the air traffic controller he holds responsible."/>
    <n v="5500"/>
    <n v="5504"/>
    <s v="successful"/>
    <s v="GB"/>
    <s v="GBP"/>
    <n v="1438037940"/>
    <n v="1436380256"/>
    <b v="0"/>
    <n v="44"/>
    <b v="1"/>
    <s v="theater/plays"/>
    <n v="1.0007272727272727"/>
    <n v="125.09090909090909"/>
    <s v="theater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  <s v="USD"/>
    <n v="1442102400"/>
    <n v="1440370768"/>
    <b v="0"/>
    <n v="72"/>
    <b v="1"/>
    <s v="theater/plays"/>
    <n v="1.0173000000000001"/>
    <n v="141.29166666666666"/>
    <s v="theater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  <s v="USD"/>
    <n v="1444860063"/>
    <n v="1442268063"/>
    <b v="0"/>
    <n v="63"/>
    <b v="1"/>
    <s v="theater/plays"/>
    <n v="1.1619999999999999"/>
    <n v="55.333333333333336"/>
    <s v="theater"/>
    <s v="plays"/>
  </r>
  <r>
    <n v="3300"/>
    <s v="MAX &amp; ELSA: NO MUSIC. NO CHILDREN."/>
    <s v="A subversive parody about the two people for whom the hills were NOT alive with THE SOUND OF MUSIC."/>
    <n v="3000"/>
    <n v="4085"/>
    <s v="successful"/>
    <s v="US"/>
    <s v="USD"/>
    <n v="1430329862"/>
    <n v="1428515462"/>
    <b v="0"/>
    <n v="88"/>
    <b v="1"/>
    <s v="theater/plays"/>
    <n v="1.3616666666666666"/>
    <n v="46.420454545454547"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  <s v="USD"/>
    <n v="1470034740"/>
    <n v="1466185176"/>
    <b v="0"/>
    <n v="70"/>
    <b v="1"/>
    <s v="theater/plays"/>
    <n v="1.3346666666666667"/>
    <n v="57.2"/>
    <s v="theater"/>
    <s v="plays"/>
  </r>
  <r>
    <n v="3302"/>
    <s v="El muro de BorÃ­s KiÃ©n"/>
    <s v="FilosofÃ­a de los anÃ³nimos"/>
    <n v="8400"/>
    <n v="8685"/>
    <s v="successful"/>
    <s v="ES"/>
    <s v="EUR"/>
    <n v="1481099176"/>
    <n v="1478507176"/>
    <b v="0"/>
    <n v="50"/>
    <b v="1"/>
    <s v="theater/plays"/>
    <n v="1.0339285714285715"/>
    <n v="173.7"/>
    <s v="theater"/>
    <s v="plays"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  <s v="USD"/>
    <n v="1427553484"/>
    <n v="1424533084"/>
    <b v="0"/>
    <n v="35"/>
    <b v="1"/>
    <s v="theater/plays"/>
    <n v="1.1588888888888889"/>
    <n v="59.6"/>
    <s v="theater"/>
    <s v="plays"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  <s v="USD"/>
    <n v="1482418752"/>
    <n v="1479826752"/>
    <b v="0"/>
    <n v="175"/>
    <b v="1"/>
    <s v="theater/plays"/>
    <n v="1.0451666666666666"/>
    <n v="89.585714285714289"/>
    <s v="theater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  <s v="USD"/>
    <n v="1438374748"/>
    <n v="1435782748"/>
    <b v="0"/>
    <n v="20"/>
    <b v="1"/>
    <s v="theater/plays"/>
    <n v="1.0202500000000001"/>
    <n v="204.05"/>
    <s v="theater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  <s v="USD"/>
    <n v="1465527600"/>
    <n v="1462252542"/>
    <b v="0"/>
    <n v="54"/>
    <b v="1"/>
    <s v="theater/plays"/>
    <n v="1.7533333333333334"/>
    <n v="48.703703703703702"/>
    <s v="theater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  <s v="USD"/>
    <n v="1463275339"/>
    <n v="1460683339"/>
    <b v="0"/>
    <n v="20"/>
    <b v="1"/>
    <s v="theater/plays"/>
    <n v="1.0668"/>
    <n v="53.339999999999996"/>
    <s v="theater"/>
    <s v="plays"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  <s v="USD"/>
    <n v="1460581365"/>
    <n v="1458766965"/>
    <b v="0"/>
    <n v="57"/>
    <b v="1"/>
    <s v="theater/plays"/>
    <n v="1.2228571428571429"/>
    <n v="75.087719298245617"/>
    <s v="theater"/>
    <s v="plays"/>
  </r>
  <r>
    <n v="3309"/>
    <s v="Collision Course"/>
    <s v="Two unlikely friends, a garage, tinned beans &amp; the end of the world."/>
    <n v="350"/>
    <n v="558"/>
    <s v="successful"/>
    <s v="GB"/>
    <s v="GBP"/>
    <n v="1476632178"/>
    <n v="1473953778"/>
    <b v="0"/>
    <n v="31"/>
    <b v="1"/>
    <s v="theater/plays"/>
    <n v="1.5942857142857143"/>
    <n v="18"/>
    <s v="theater"/>
    <s v="plays"/>
  </r>
  <r>
    <n v="3310"/>
    <s v="The Island Boys: A New Play"/>
    <s v="A new play about coming coming home, recovery, and trying to find God in the process."/>
    <n v="6500"/>
    <n v="6505"/>
    <s v="successful"/>
    <s v="US"/>
    <s v="USD"/>
    <n v="1444169825"/>
    <n v="1441577825"/>
    <b v="0"/>
    <n v="31"/>
    <b v="1"/>
    <s v="theater/plays"/>
    <n v="1.0007692307692309"/>
    <n v="209.83870967741936"/>
    <s v="theater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  <s v="USD"/>
    <n v="1445065210"/>
    <n v="1442473210"/>
    <b v="0"/>
    <n v="45"/>
    <b v="1"/>
    <s v="theater/plays"/>
    <n v="1.0984"/>
    <n v="61.022222222222226"/>
    <s v="theater"/>
    <s v="plays"/>
  </r>
  <r>
    <n v="3312"/>
    <s v="Richard III"/>
    <s v="Bare Theatre presents one of Shakespeare's most notorious characters in the final chapter of the War of the Roses saga."/>
    <n v="2500"/>
    <n v="2501"/>
    <s v="successful"/>
    <s v="US"/>
    <s v="USD"/>
    <n v="1478901600"/>
    <n v="1477077946"/>
    <b v="0"/>
    <n v="41"/>
    <b v="1"/>
    <s v="theater/plays"/>
    <n v="1.0004"/>
    <n v="61"/>
    <s v="theater"/>
    <s v="plays"/>
  </r>
  <r>
    <n v="3313"/>
    <s v="Melbin the Accidental"/>
    <s v="A modern reworking of Shakespeare's histories and tragedies in iambic pentameter to talk of death, love, and race."/>
    <n v="2000"/>
    <n v="2321"/>
    <s v="successful"/>
    <s v="US"/>
    <s v="USD"/>
    <n v="1453856400"/>
    <n v="1452664317"/>
    <b v="0"/>
    <n v="29"/>
    <b v="1"/>
    <s v="theater/plays"/>
    <n v="1.1605000000000001"/>
    <n v="80.034482758620683"/>
    <s v="theater"/>
    <s v="plays"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  <s v="GBP"/>
    <n v="1431115500"/>
    <n v="1428733511"/>
    <b v="0"/>
    <n v="58"/>
    <b v="1"/>
    <s v="theater/plays"/>
    <n v="2.1074999999999999"/>
    <n v="29.068965517241381"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  <s v="GBP"/>
    <n v="1462519041"/>
    <n v="1459927041"/>
    <b v="0"/>
    <n v="89"/>
    <b v="1"/>
    <s v="theater/plays"/>
    <n v="1.1000000000000001"/>
    <n v="49.438202247191015"/>
    <s v="theater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  <s v="USD"/>
    <n v="1407506040"/>
    <n v="1404680075"/>
    <b v="0"/>
    <n v="125"/>
    <b v="1"/>
    <s v="theater/plays"/>
    <n v="1.0008673425918038"/>
    <n v="93.977440000000001"/>
    <s v="theater"/>
    <s v="plays"/>
  </r>
  <r>
    <n v="3317"/>
    <s v="Seven Minutes in Eternity"/>
    <s v="Andy Boyd's epic new satire about heroes and villains, humankind's search for glory, and fascism in America"/>
    <n v="1050"/>
    <n v="1115"/>
    <s v="successful"/>
    <s v="US"/>
    <s v="USD"/>
    <n v="1465347424"/>
    <n v="1462755424"/>
    <b v="0"/>
    <n v="18"/>
    <b v="1"/>
    <s v="theater/plays"/>
    <n v="1.0619047619047619"/>
    <n v="61.944444444444443"/>
    <s v="theater"/>
    <s v="plays"/>
  </r>
  <r>
    <n v="3318"/>
    <s v="ROOMIES - Atlantic Canada Tour 2016-17"/>
    <s v="Help us strengthen and inspire disability arts in Atlantic Canada"/>
    <n v="2000"/>
    <n v="2512"/>
    <s v="successful"/>
    <s v="CA"/>
    <s v="CAD"/>
    <n v="1460341800"/>
    <n v="1456902893"/>
    <b v="0"/>
    <n v="32"/>
    <b v="1"/>
    <s v="theater/plays"/>
    <n v="1.256"/>
    <n v="78.5"/>
    <s v="theater"/>
    <s v="plays"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  <s v="GBP"/>
    <n v="1422712986"/>
    <n v="1418824986"/>
    <b v="0"/>
    <n v="16"/>
    <b v="1"/>
    <s v="theater/plays"/>
    <n v="1.08"/>
    <n v="33.75"/>
    <s v="theater"/>
    <s v="plays"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  <s v="USD"/>
    <n v="1466557557"/>
    <n v="1463965557"/>
    <b v="0"/>
    <n v="38"/>
    <b v="1"/>
    <s v="theater/plays"/>
    <n v="1.01"/>
    <n v="66.44736842105263"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  <s v="USD"/>
    <n v="1413431940"/>
    <n v="1412216665"/>
    <b v="0"/>
    <n v="15"/>
    <b v="1"/>
    <s v="theater/plays"/>
    <n v="1.0740000000000001"/>
    <n v="35.799999999999997"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  <s v="USD"/>
    <n v="1466567700"/>
    <n v="1464653696"/>
    <b v="0"/>
    <n v="23"/>
    <b v="1"/>
    <s v="theater/plays"/>
    <n v="1.0151515151515151"/>
    <n v="145.65217391304347"/>
    <s v="theater"/>
    <s v="plays"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  <s v="GBP"/>
    <n v="1474793208"/>
    <n v="1472201208"/>
    <b v="0"/>
    <n v="49"/>
    <b v="1"/>
    <s v="theater/plays"/>
    <n v="1.2589999999999999"/>
    <n v="25.693877551020407"/>
    <s v="theater"/>
    <s v="plays"/>
  </r>
  <r>
    <n v="3324"/>
    <s v="At Swim, Two Boys"/>
    <s v="The play tells the story of Jim and Doyler and their friendship on the brink of Irish independence."/>
    <n v="1500"/>
    <n v="1525"/>
    <s v="successful"/>
    <s v="IE"/>
    <s v="EUR"/>
    <n v="1465135190"/>
    <n v="1463925590"/>
    <b v="0"/>
    <n v="10"/>
    <b v="1"/>
    <s v="theater/plays"/>
    <n v="1.0166666666666666"/>
    <n v="152.5"/>
    <s v="theater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  <s v="GBP"/>
    <n v="1428256277"/>
    <n v="1425235877"/>
    <b v="0"/>
    <n v="15"/>
    <b v="1"/>
    <s v="theater/plays"/>
    <n v="1.125"/>
    <n v="30"/>
    <s v="theater"/>
    <s v="plays"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  <s v="USD"/>
    <n v="1425830905"/>
    <n v="1423242505"/>
    <b v="0"/>
    <n v="57"/>
    <b v="1"/>
    <s v="theater/plays"/>
    <n v="1.0137499999999999"/>
    <n v="142.28070175438597"/>
    <s v="theater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  <s v="GBP"/>
    <n v="1462697966"/>
    <n v="1460105966"/>
    <b v="0"/>
    <n v="33"/>
    <b v="1"/>
    <s v="theater/plays"/>
    <n v="1.0125"/>
    <n v="24.545454545454547"/>
    <s v="theater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  <s v="USD"/>
    <n v="1404522000"/>
    <n v="1404308883"/>
    <b v="0"/>
    <n v="9"/>
    <b v="1"/>
    <s v="theater/plays"/>
    <n v="1.4638888888888888"/>
    <n v="292.77777777777777"/>
    <s v="theater"/>
    <s v="plays"/>
  </r>
  <r>
    <n v="3329"/>
    <s v="Jestia and Raedon"/>
    <s v="Jestia and Raedon is a brand new romantic comedy play going to the Edinburgh Fringe Festival this summer."/>
    <n v="1000"/>
    <n v="1168"/>
    <s v="successful"/>
    <s v="GB"/>
    <s v="GBP"/>
    <n v="1406502000"/>
    <n v="1405583108"/>
    <b v="0"/>
    <n v="26"/>
    <b v="1"/>
    <s v="theater/plays"/>
    <n v="1.1679999999999999"/>
    <n v="44.92307692307692"/>
    <s v="theater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  <s v="GBP"/>
    <n v="1427919468"/>
    <n v="1425331068"/>
    <b v="0"/>
    <n v="69"/>
    <b v="1"/>
    <s v="theater/plays"/>
    <n v="1.0626666666666666"/>
    <n v="23.10144927536232"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  <s v="USD"/>
    <n v="1444149886"/>
    <n v="1441125886"/>
    <b v="0"/>
    <n v="65"/>
    <b v="1"/>
    <s v="theater/plays"/>
    <n v="1.0451999999999999"/>
    <n v="80.400000000000006"/>
    <s v="theater"/>
    <s v="plays"/>
  </r>
  <r>
    <n v="3332"/>
    <s v="Cortez"/>
    <s v="Two marine biologists are at odds during an important expedition. When a stranded shark refuses to die, things get weird."/>
    <n v="6000"/>
    <n v="6000"/>
    <s v="successful"/>
    <s v="US"/>
    <s v="USD"/>
    <n v="1405802330"/>
    <n v="1403210330"/>
    <b v="0"/>
    <n v="83"/>
    <b v="1"/>
    <s v="theater/plays"/>
    <n v="1"/>
    <n v="72.289156626506028"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  <s v="USD"/>
    <n v="1434384880"/>
    <n v="1432484080"/>
    <b v="0"/>
    <n v="111"/>
    <b v="1"/>
    <s v="theater/plays"/>
    <n v="1.0457142857142858"/>
    <n v="32.972972972972975"/>
    <s v="theater"/>
    <s v="plays"/>
  </r>
  <r>
    <n v="3334"/>
    <s v="The Saltbox Theatre Collective Seed Money Project"/>
    <s v="The Saltbox Theatre Collective is a brand new not-for-profit theatre company in Illinois."/>
    <n v="3871"/>
    <n v="5366"/>
    <s v="successful"/>
    <s v="US"/>
    <s v="USD"/>
    <n v="1438259422"/>
    <n v="1435667422"/>
    <b v="0"/>
    <n v="46"/>
    <b v="1"/>
    <s v="theater/plays"/>
    <n v="1.3862051149573753"/>
    <n v="116.65217391304348"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  <s v="GBP"/>
    <n v="1407106800"/>
    <n v="1404749446"/>
    <b v="0"/>
    <n v="63"/>
    <b v="1"/>
    <s v="theater/plays"/>
    <n v="1.0032000000000001"/>
    <n v="79.61904761904762"/>
    <s v="theater"/>
    <s v="plays"/>
  </r>
  <r>
    <n v="3336"/>
    <s v="WILDE TALES"/>
    <s v="A theatrical adaptation of Oscar Wilde's short stories, presented by Suitcase Civilians at The Space, April 5-10 2016."/>
    <n v="250"/>
    <n v="250"/>
    <s v="successful"/>
    <s v="GB"/>
    <s v="GBP"/>
    <n v="1459845246"/>
    <n v="1457429646"/>
    <b v="0"/>
    <n v="9"/>
    <b v="1"/>
    <s v="theater/plays"/>
    <n v="1"/>
    <n v="27.777777777777779"/>
    <s v="theater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  <s v="GBP"/>
    <n v="1412974800"/>
    <n v="1411109167"/>
    <b v="0"/>
    <n v="34"/>
    <b v="1"/>
    <s v="theater/plays"/>
    <n v="1.1020000000000001"/>
    <n v="81.029411764705884"/>
    <s v="theater"/>
    <s v="plays"/>
  </r>
  <r>
    <n v="3338"/>
    <s v="The Last Days of Judas Iscariot"/>
    <s v="Join Estelle Parsons in support of Theater That Looks and Sounds Like America"/>
    <n v="15000"/>
    <n v="15327"/>
    <s v="successful"/>
    <s v="US"/>
    <s v="USD"/>
    <n v="1487944080"/>
    <n v="1486129680"/>
    <b v="0"/>
    <n v="112"/>
    <b v="1"/>
    <s v="theater/plays"/>
    <n v="1.0218"/>
    <n v="136.84821428571428"/>
    <s v="theater"/>
    <s v="plays"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  <s v="USD"/>
    <n v="1469721518"/>
    <n v="1467129518"/>
    <b v="0"/>
    <n v="47"/>
    <b v="1"/>
    <s v="theater/plays"/>
    <n v="1.0435000000000001"/>
    <n v="177.61702127659575"/>
    <s v="theater"/>
    <s v="plays"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  <s v="USD"/>
    <n v="1481066554"/>
    <n v="1478906554"/>
    <b v="0"/>
    <n v="38"/>
    <b v="1"/>
    <s v="theater/plays"/>
    <n v="1.3816666666666666"/>
    <n v="109.07894736842105"/>
    <s v="theater"/>
    <s v="plays"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  <s v="GBP"/>
    <n v="1465750800"/>
    <n v="1463771421"/>
    <b v="0"/>
    <n v="28"/>
    <b v="1"/>
    <s v="theater/plays"/>
    <n v="1"/>
    <n v="119.64285714285714"/>
    <s v="theater"/>
    <s v="plays"/>
  </r>
  <r>
    <n v="3342"/>
    <s v="Uprising Theatre Company's First Production"/>
    <s v="We believe in the power of stories to change the world. Theatre that inspires transformation."/>
    <n v="6000"/>
    <n v="6100"/>
    <s v="successful"/>
    <s v="US"/>
    <s v="USD"/>
    <n v="1427864340"/>
    <n v="1425020810"/>
    <b v="0"/>
    <n v="78"/>
    <b v="1"/>
    <s v="theater/plays"/>
    <n v="1.0166666666666666"/>
    <n v="78.205128205128204"/>
    <s v="theater"/>
    <s v="plays"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  <s v="GBP"/>
    <n v="1460553480"/>
    <n v="1458770384"/>
    <b v="0"/>
    <n v="23"/>
    <b v="1"/>
    <s v="theater/plays"/>
    <n v="1.7142857142857142"/>
    <n v="52.173913043478258"/>
    <s v="theater"/>
    <s v="plays"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  <s v="USD"/>
    <n v="1409374093"/>
    <n v="1406782093"/>
    <b v="0"/>
    <n v="40"/>
    <b v="1"/>
    <s v="theater/plays"/>
    <n v="1.0144444444444445"/>
    <n v="114.125"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  <s v="USD"/>
    <n v="1429317420"/>
    <n v="1424226768"/>
    <b v="0"/>
    <n v="13"/>
    <b v="1"/>
    <s v="theater/plays"/>
    <n v="1.3"/>
    <n v="50"/>
    <s v="theater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  <s v="USD"/>
    <n v="1424910910"/>
    <n v="1424306110"/>
    <b v="0"/>
    <n v="18"/>
    <b v="1"/>
    <s v="theater/plays"/>
    <n v="1.1000000000000001"/>
    <n v="91.666666666666671"/>
    <s v="theater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  <s v="GBP"/>
    <n v="1462741200"/>
    <n v="1461503654"/>
    <b v="0"/>
    <n v="22"/>
    <b v="1"/>
    <s v="theater/plays"/>
    <n v="1.1944999999999999"/>
    <n v="108.59090909090909"/>
    <s v="theater"/>
    <s v="plays"/>
  </r>
  <r>
    <n v="3348"/>
    <s v="Macbeth"/>
    <s v="Old Hat's new production explores the bleak culture of war and the cosmic powers of guilt and imagination in Shakespeare's tragedy."/>
    <n v="5500"/>
    <n v="5516"/>
    <s v="successful"/>
    <s v="US"/>
    <s v="USD"/>
    <n v="1461988740"/>
    <n v="1459949080"/>
    <b v="0"/>
    <n v="79"/>
    <b v="1"/>
    <s v="theater/plays"/>
    <n v="1.002909090909091"/>
    <n v="69.822784810126578"/>
    <s v="theater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  <s v="USD"/>
    <n v="1465837200"/>
    <n v="1463971172"/>
    <b v="0"/>
    <n v="14"/>
    <b v="1"/>
    <s v="theater/plays"/>
    <n v="1.534"/>
    <n v="109.57142857142857"/>
    <s v="theater"/>
    <s v="plays"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  <s v="EUR"/>
    <n v="1448838000"/>
    <n v="1445791811"/>
    <b v="0"/>
    <n v="51"/>
    <b v="1"/>
    <s v="theater/plays"/>
    <n v="1.0442857142857143"/>
    <n v="71.666666666666671"/>
    <s v="theater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  <s v="GBP"/>
    <n v="1406113200"/>
    <n v="1402910965"/>
    <b v="0"/>
    <n v="54"/>
    <b v="1"/>
    <s v="theater/plays"/>
    <n v="1.0109999999999999"/>
    <n v="93.611111111111114"/>
    <s v="theater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  <s v="GBP"/>
    <n v="1467414000"/>
    <n v="1462492178"/>
    <b v="0"/>
    <n v="70"/>
    <b v="1"/>
    <s v="theater/plays"/>
    <n v="1.0751999999999999"/>
    <n v="76.8"/>
    <s v="theater"/>
    <s v="plays"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  <s v="GBP"/>
    <n v="1462230000"/>
    <n v="1461061350"/>
    <b v="0"/>
    <n v="44"/>
    <b v="1"/>
    <s v="theater/plays"/>
    <n v="3.15"/>
    <n v="35.795454545454547"/>
    <s v="theater"/>
    <s v="plays"/>
  </r>
  <r>
    <n v="3354"/>
    <s v="Strangeloop Theatre - A Focus on New Works"/>
    <s v="Help Strangeloop Theatre create and support new work by sponsoring our 2015-2016 season."/>
    <n v="3000"/>
    <n v="3058"/>
    <s v="successful"/>
    <s v="US"/>
    <s v="USD"/>
    <n v="1446091260"/>
    <n v="1443029206"/>
    <b v="0"/>
    <n v="55"/>
    <b v="1"/>
    <s v="theater/plays"/>
    <n v="1.0193333333333334"/>
    <n v="55.6"/>
    <s v="theater"/>
    <s v="plays"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  <s v="GBP"/>
    <n v="1462879020"/>
    <n v="1461941527"/>
    <b v="0"/>
    <n v="15"/>
    <b v="1"/>
    <s v="theater/plays"/>
    <n v="1.2628571428571429"/>
    <n v="147.33333333333334"/>
    <s v="theater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  <s v="GBP"/>
    <n v="1468611272"/>
    <n v="1466019272"/>
    <b v="0"/>
    <n v="27"/>
    <b v="1"/>
    <s v="theater/plays"/>
    <n v="1.014"/>
    <n v="56.333333333333336"/>
    <s v="theater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  <s v="GBP"/>
    <n v="1406887310"/>
    <n v="1404295310"/>
    <b v="0"/>
    <n v="21"/>
    <b v="1"/>
    <s v="theater/plays"/>
    <n v="1.01"/>
    <n v="96.19047619047619"/>
    <s v="theater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  <s v="USD"/>
    <n v="1416385679"/>
    <n v="1413790079"/>
    <b v="0"/>
    <n v="162"/>
    <b v="1"/>
    <s v="theater/plays"/>
    <n v="1.0299"/>
    <n v="63.574074074074076"/>
    <s v="theater"/>
    <s v="plays"/>
  </r>
  <r>
    <n v="3359"/>
    <s v="BEIRUT, LADY OF LEBANON"/>
    <s v="A Theatrical Production Celebrating the Lebanese Culture and the Human Spirit in Time of War."/>
    <n v="4000"/>
    <n v="4250"/>
    <s v="successful"/>
    <s v="US"/>
    <s v="USD"/>
    <n v="1487985734"/>
    <n v="1484097734"/>
    <b v="0"/>
    <n v="23"/>
    <b v="1"/>
    <s v="theater/plays"/>
    <n v="1.0625"/>
    <n v="184.78260869565219"/>
    <s v="theater"/>
    <s v="plays"/>
  </r>
  <r>
    <n v="3360"/>
    <s v="Pretty Butch"/>
    <s v="World Premiere, an M1 Singapore Fringe Festival 2017 commission."/>
    <n v="9000"/>
    <n v="9124"/>
    <s v="successful"/>
    <s v="SG"/>
    <s v="SGD"/>
    <n v="1481731140"/>
    <n v="1479866343"/>
    <b v="0"/>
    <n v="72"/>
    <b v="1"/>
    <s v="theater/plays"/>
    <n v="1.0137777777777779"/>
    <n v="126.72222222222223"/>
    <s v="theater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  <s v="USD"/>
    <n v="1409587140"/>
    <n v="1408062990"/>
    <b v="0"/>
    <n v="68"/>
    <b v="1"/>
    <s v="theater/plays"/>
    <n v="1.1346000000000001"/>
    <n v="83.42647058823529"/>
    <s v="theater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  <s v="USD"/>
    <n v="1425704100"/>
    <n v="1424484717"/>
    <b v="0"/>
    <n v="20"/>
    <b v="1"/>
    <s v="theater/plays"/>
    <n v="2.1800000000000002"/>
    <n v="54.5"/>
    <s v="theater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  <s v="USD"/>
    <n v="1408464000"/>
    <n v="1406831445"/>
    <b v="0"/>
    <n v="26"/>
    <b v="1"/>
    <s v="theater/plays"/>
    <n v="1.0141935483870967"/>
    <n v="302.30769230769232"/>
    <s v="theater"/>
    <s v="plays"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  <s v="GBP"/>
    <n v="1458075600"/>
    <n v="1456183649"/>
    <b v="0"/>
    <n v="72"/>
    <b v="1"/>
    <s v="theater/plays"/>
    <n v="1.0593333333333332"/>
    <n v="44.138888888888886"/>
    <s v="theater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  <s v="USD"/>
    <n v="1449973592"/>
    <n v="1447381592"/>
    <b v="0"/>
    <n v="3"/>
    <b v="1"/>
    <s v="theater/plays"/>
    <n v="1.04"/>
    <n v="866.66666666666663"/>
    <s v="theater"/>
    <s v="plays"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  <s v="USD"/>
    <n v="1431481037"/>
    <n v="1428889037"/>
    <b v="0"/>
    <n v="18"/>
    <b v="1"/>
    <s v="theater/plays"/>
    <n v="2.21"/>
    <n v="61.388888888888886"/>
    <s v="theater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  <s v="GBP"/>
    <n v="1438467894"/>
    <n v="1436307894"/>
    <b v="0"/>
    <n v="30"/>
    <b v="1"/>
    <s v="theater/plays"/>
    <n v="1.1866666666666668"/>
    <n v="29.666666666666668"/>
    <s v="theater"/>
    <s v="plays"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  <s v="USD"/>
    <n v="1420088400"/>
    <n v="1416977259"/>
    <b v="0"/>
    <n v="23"/>
    <b v="1"/>
    <s v="theater/plays"/>
    <n v="1.046"/>
    <n v="45.478260869565219"/>
    <s v="theater"/>
    <s v="plays"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  <s v="EUR"/>
    <n v="1484441980"/>
    <n v="1479257980"/>
    <b v="0"/>
    <n v="54"/>
    <b v="1"/>
    <s v="theater/plays"/>
    <n v="1.0389999999999999"/>
    <n v="96.203703703703709"/>
    <s v="theater"/>
    <s v="plays"/>
  </r>
  <r>
    <n v="3370"/>
    <s v="&quot;I'm Alright&quot;...an Enso Theatre Education production."/>
    <s v="I'm Alright. A story of young women, told by young women, for the world."/>
    <n v="1500"/>
    <n v="1766"/>
    <s v="successful"/>
    <s v="US"/>
    <s v="USD"/>
    <n v="1481961600"/>
    <n v="1479283285"/>
    <b v="0"/>
    <n v="26"/>
    <b v="1"/>
    <s v="theater/plays"/>
    <n v="1.1773333333333333"/>
    <n v="67.92307692307692"/>
    <s v="theater"/>
    <s v="plays"/>
  </r>
  <r>
    <n v="3371"/>
    <s v="Red Planet (or One Way Ticket) Staged Reading"/>
    <s v="Help support Red Planet, a new science fiction play based off the Mars One exploration."/>
    <n v="200"/>
    <n v="277"/>
    <s v="successful"/>
    <s v="US"/>
    <s v="USD"/>
    <n v="1449089965"/>
    <n v="1446670765"/>
    <b v="0"/>
    <n v="9"/>
    <b v="1"/>
    <s v="theater/plays"/>
    <n v="1.385"/>
    <n v="30.777777777777779"/>
    <s v="theater"/>
    <s v="plays"/>
  </r>
  <r>
    <n v="3372"/>
    <s v="All the Best, Jack"/>
    <s v="This play tells the story of the toxicity of sensationalism shown through one man's struggle with notoriety."/>
    <n v="1000"/>
    <n v="1035"/>
    <s v="successful"/>
    <s v="US"/>
    <s v="USD"/>
    <n v="1408942740"/>
    <n v="1407157756"/>
    <b v="0"/>
    <n v="27"/>
    <b v="1"/>
    <s v="theater/plays"/>
    <n v="1.0349999999999999"/>
    <n v="38.333333333333336"/>
    <s v="theater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  <s v="GBP"/>
    <n v="1437235200"/>
    <n v="1435177840"/>
    <b v="0"/>
    <n v="30"/>
    <b v="1"/>
    <s v="theater/plays"/>
    <n v="1.0024999999999999"/>
    <n v="66.833333333333329"/>
    <s v="theater"/>
    <s v="plays"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  <s v="CAD"/>
    <n v="1446053616"/>
    <n v="1443461616"/>
    <b v="0"/>
    <n v="52"/>
    <b v="1"/>
    <s v="theater/plays"/>
    <n v="1.0657142857142856"/>
    <n v="71.730769230769226"/>
    <s v="theater"/>
    <s v="plays"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  <s v="GBP"/>
    <n v="1400423973"/>
    <n v="1399387173"/>
    <b v="0"/>
    <n v="17"/>
    <b v="1"/>
    <s v="theater/plays"/>
    <n v="1"/>
    <n v="176.47058823529412"/>
    <s v="theater"/>
    <s v="plays"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  <s v="USD"/>
    <n v="1429976994"/>
    <n v="1424796594"/>
    <b v="0"/>
    <n v="19"/>
    <b v="1"/>
    <s v="theater/plays"/>
    <n v="1.0001249999999999"/>
    <n v="421.10526315789474"/>
    <s v="theater"/>
    <s v="plays"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  <s v="GBP"/>
    <n v="1426870560"/>
    <n v="1424280899"/>
    <b v="0"/>
    <n v="77"/>
    <b v="1"/>
    <s v="theater/plays"/>
    <n v="1.0105"/>
    <n v="104.98701298701299"/>
    <s v="theater"/>
    <s v="plays"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  <s v="GBP"/>
    <n v="1409490480"/>
    <n v="1407400306"/>
    <b v="0"/>
    <n v="21"/>
    <b v="1"/>
    <s v="theater/plays"/>
    <n v="1.0763636363636364"/>
    <n v="28.19047619047619"/>
    <s v="theater"/>
    <s v="plays"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  <s v="GBP"/>
    <n v="1440630000"/>
    <n v="1439122800"/>
    <b v="0"/>
    <n v="38"/>
    <b v="1"/>
    <s v="theater/plays"/>
    <n v="1.0365"/>
    <n v="54.55263157894737"/>
    <s v="theater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  <s v="USD"/>
    <n v="1417305178"/>
    <n v="1414277578"/>
    <b v="0"/>
    <n v="28"/>
    <b v="1"/>
    <s v="theater/plays"/>
    <n v="1.0443333333333333"/>
    <n v="111.89285714285714"/>
    <s v="theater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  <s v="USD"/>
    <n v="1426044383"/>
    <n v="1423455983"/>
    <b v="0"/>
    <n v="48"/>
    <b v="1"/>
    <s v="theater/plays"/>
    <n v="1.0225"/>
    <n v="85.208333333333329"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  <s v="GBP"/>
    <n v="1470092340"/>
    <n v="1467973256"/>
    <b v="0"/>
    <n v="46"/>
    <b v="1"/>
    <s v="theater/plays"/>
    <n v="1.0074285714285713"/>
    <n v="76.652173913043484"/>
    <s v="theater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  <s v="USD"/>
    <n v="1466707620"/>
    <n v="1464979620"/>
    <b v="0"/>
    <n v="30"/>
    <b v="1"/>
    <s v="theater/plays"/>
    <n v="1.1171428571428572"/>
    <n v="65.166666666666671"/>
    <s v="theater"/>
    <s v="plays"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  <s v="USD"/>
    <n v="1448074800"/>
    <n v="1444874768"/>
    <b v="0"/>
    <n v="64"/>
    <b v="1"/>
    <s v="theater/plays"/>
    <n v="1.0001100000000001"/>
    <n v="93.760312499999998"/>
    <s v="theater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  <s v="USD"/>
    <n v="1418244552"/>
    <n v="1415652552"/>
    <b v="0"/>
    <n v="15"/>
    <b v="1"/>
    <s v="theater/plays"/>
    <n v="1"/>
    <n v="133.33333333333334"/>
    <s v="theater"/>
    <s v="plays"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  <s v="USD"/>
    <n v="1417620506"/>
    <n v="1415028506"/>
    <b v="0"/>
    <n v="41"/>
    <b v="1"/>
    <s v="theater/plays"/>
    <n v="1.05"/>
    <n v="51.219512195121951"/>
    <s v="theater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  <s v="USD"/>
    <n v="1418581088"/>
    <n v="1415125088"/>
    <b v="0"/>
    <n v="35"/>
    <b v="1"/>
    <s v="theater/plays"/>
    <n v="1.1686666666666667"/>
    <n v="100.17142857142858"/>
    <s v="theater"/>
    <s v="plays"/>
  </r>
  <r>
    <n v="3388"/>
    <s v="ICONS"/>
    <s v="ICONS is a unique new play about the Amazon warrior women from Greek myth and re-imagines them from a contemporary female perspective."/>
    <n v="1500"/>
    <n v="1557"/>
    <s v="successful"/>
    <s v="GB"/>
    <s v="GBP"/>
    <n v="1434625441"/>
    <n v="1432033441"/>
    <b v="0"/>
    <n v="45"/>
    <b v="1"/>
    <s v="theater/plays"/>
    <n v="1.038"/>
    <n v="34.6"/>
    <s v="theater"/>
    <s v="plays"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  <s v="USD"/>
    <n v="1464960682"/>
    <n v="1462368682"/>
    <b v="0"/>
    <n v="62"/>
    <b v="1"/>
    <s v="theater/plays"/>
    <n v="1.145"/>
    <n v="184.67741935483872"/>
    <s v="theater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  <s v="USD"/>
    <n v="1405017345"/>
    <n v="1403721345"/>
    <b v="0"/>
    <n v="22"/>
    <b v="1"/>
    <s v="theater/plays"/>
    <n v="1.024"/>
    <n v="69.818181818181813"/>
    <s v="theater"/>
    <s v="plays"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  <s v="USD"/>
    <n v="1407536880"/>
    <n v="1404997548"/>
    <b v="0"/>
    <n v="18"/>
    <b v="1"/>
    <s v="theater/plays"/>
    <n v="2.23"/>
    <n v="61.944444444444443"/>
    <s v="theater"/>
    <s v="plays"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  <s v="GBP"/>
    <n v="1462565855"/>
    <n v="1458245855"/>
    <b v="0"/>
    <n v="12"/>
    <b v="1"/>
    <s v="theater/plays"/>
    <n v="1"/>
    <n v="41.666666666666664"/>
    <s v="theater"/>
    <s v="plays"/>
  </r>
  <r>
    <n v="3393"/>
    <s v="The Maltese Bodkin"/>
    <s v="hiSTORYstage presents a film noir-style comedy mystery with a Shakespearean twist performed as a 1944 radio drama."/>
    <n v="1500"/>
    <n v="1587"/>
    <s v="successful"/>
    <s v="US"/>
    <s v="USD"/>
    <n v="1415234760"/>
    <n v="1413065230"/>
    <b v="0"/>
    <n v="44"/>
    <b v="1"/>
    <s v="theater/plays"/>
    <n v="1.0580000000000001"/>
    <n v="36.06818181818182"/>
    <s v="theater"/>
    <s v="plays"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  <s v="GBP"/>
    <n v="1406470645"/>
    <n v="1403878645"/>
    <b v="0"/>
    <n v="27"/>
    <b v="1"/>
    <s v="theater/plays"/>
    <n v="1.4236363636363636"/>
    <n v="29"/>
    <s v="theater"/>
    <s v="plays"/>
  </r>
  <r>
    <n v="3395"/>
    <s v="MIRAMAR"/>
    <s v="Miramar is a a darkly funny play exploring what it is we call â€˜homeâ€™."/>
    <n v="500"/>
    <n v="920"/>
    <s v="successful"/>
    <s v="GB"/>
    <s v="GBP"/>
    <n v="1433009400"/>
    <n v="1431795944"/>
    <b v="0"/>
    <n v="38"/>
    <b v="1"/>
    <s v="theater/plays"/>
    <n v="1.84"/>
    <n v="24.210526315789473"/>
    <s v="theater"/>
    <s v="plays"/>
  </r>
  <r>
    <n v="3396"/>
    <s v="Rainbowtown"/>
    <s v="&quot;Rainbowtown&quot; is a new play for kids. Help us bring it to the Main Line during the 2014 Philadelphia Fringe Festival!"/>
    <n v="1500"/>
    <n v="1565"/>
    <s v="successful"/>
    <s v="US"/>
    <s v="USD"/>
    <n v="1401595140"/>
    <n v="1399286589"/>
    <b v="0"/>
    <n v="28"/>
    <b v="1"/>
    <s v="theater/plays"/>
    <n v="1.0433333333333332"/>
    <n v="55.892857142857146"/>
    <s v="theater"/>
    <s v="plays"/>
  </r>
  <r>
    <n v="3397"/>
    <s v="Waiting for Godot - Blue Sky Theatre &amp; Arts"/>
    <s v="Help a group of recovering alcoholics bring Samuel Beckett's classic to a seaside town!"/>
    <n v="250"/>
    <n v="280"/>
    <s v="successful"/>
    <s v="GB"/>
    <s v="GBP"/>
    <n v="1455832800"/>
    <n v="1452338929"/>
    <b v="0"/>
    <n v="24"/>
    <b v="1"/>
    <s v="theater/plays"/>
    <n v="1.1200000000000001"/>
    <n v="11.666666666666666"/>
    <s v="theater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  <s v="USD"/>
    <n v="1416589200"/>
    <n v="1414605776"/>
    <b v="0"/>
    <n v="65"/>
    <b v="1"/>
    <s v="theater/plays"/>
    <n v="1.1107499999999999"/>
    <n v="68.353846153846149"/>
    <s v="theater"/>
    <s v="plays"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  <s v="GBP"/>
    <n v="1424556325"/>
    <n v="1421964325"/>
    <b v="0"/>
    <n v="46"/>
    <b v="1"/>
    <s v="theater/plays"/>
    <n v="1.0375000000000001"/>
    <n v="27.065217391304348"/>
    <s v="theater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  <s v="USD"/>
    <n v="1409266414"/>
    <n v="1405378414"/>
    <b v="0"/>
    <n v="85"/>
    <b v="1"/>
    <s v="theater/plays"/>
    <n v="1.0041"/>
    <n v="118.12941176470588"/>
    <s v="theater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  <s v="GBP"/>
    <n v="1438968146"/>
    <n v="1436376146"/>
    <b v="0"/>
    <n v="66"/>
    <b v="1"/>
    <s v="theater/plays"/>
    <n v="1.0186206896551724"/>
    <n v="44.757575757575758"/>
    <s v="theater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  <s v="USD"/>
    <n v="1447295460"/>
    <n v="1444747843"/>
    <b v="0"/>
    <n v="165"/>
    <b v="1"/>
    <s v="theater/plays"/>
    <n v="1.0976666666666666"/>
    <n v="99.787878787878782"/>
    <s v="theater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  <s v="GBP"/>
    <n v="1435230324"/>
    <n v="1432638324"/>
    <b v="0"/>
    <n v="17"/>
    <b v="1"/>
    <s v="theater/plays"/>
    <n v="1"/>
    <n v="117.64705882352941"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  <s v="USD"/>
    <n v="1434542702"/>
    <n v="1432814702"/>
    <b v="0"/>
    <n v="3"/>
    <b v="1"/>
    <s v="theater/plays"/>
    <n v="1.22"/>
    <n v="203.33333333333334"/>
    <s v="theater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  <s v="GBP"/>
    <n v="1456876740"/>
    <n v="1455063886"/>
    <b v="0"/>
    <n v="17"/>
    <b v="1"/>
    <s v="theater/plays"/>
    <n v="1.3757142857142857"/>
    <n v="28.323529411764707"/>
    <s v="theater"/>
    <s v="plays"/>
  </r>
  <r>
    <n v="3406"/>
    <s v="Voices of Swords"/>
    <s v="A funny and moving new play about two families dealing with aging parents in very different ways!"/>
    <n v="10000"/>
    <n v="10031"/>
    <s v="successful"/>
    <s v="US"/>
    <s v="USD"/>
    <n v="1405511376"/>
    <n v="1401623376"/>
    <b v="0"/>
    <n v="91"/>
    <b v="1"/>
    <s v="theater/plays"/>
    <n v="1.0031000000000001"/>
    <n v="110.23076923076923"/>
    <s v="theater"/>
    <s v="plays"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  <s v="GBP"/>
    <n v="1404641289"/>
    <n v="1402049289"/>
    <b v="0"/>
    <n v="67"/>
    <b v="1"/>
    <s v="theater/plays"/>
    <n v="1.071"/>
    <n v="31.970149253731343"/>
    <s v="theater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  <s v="USD"/>
    <n v="1405727304"/>
    <n v="1403135304"/>
    <b v="0"/>
    <n v="18"/>
    <b v="1"/>
    <s v="theater/plays"/>
    <n v="2.11"/>
    <n v="58.611111111111114"/>
    <s v="theater"/>
    <s v="plays"/>
  </r>
  <r>
    <n v="3409"/>
    <s v="Who Said Theatre Presents: The Calm"/>
    <s v="Exciting and visceral new-writing that challenges the way we view the fine line between war and terror..."/>
    <n v="500"/>
    <n v="618"/>
    <s v="successful"/>
    <s v="GB"/>
    <s v="GBP"/>
    <n v="1469998680"/>
    <n v="1466710358"/>
    <b v="0"/>
    <n v="21"/>
    <b v="1"/>
    <s v="theater/plays"/>
    <n v="1.236"/>
    <n v="29.428571428571427"/>
    <s v="theater"/>
    <s v="plays"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  <s v="USD"/>
    <n v="1465196400"/>
    <n v="1462841990"/>
    <b v="0"/>
    <n v="40"/>
    <b v="1"/>
    <s v="theater/plays"/>
    <n v="1.085"/>
    <n v="81.375"/>
    <s v="theater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  <s v="USD"/>
    <n v="1444264372"/>
    <n v="1442536372"/>
    <b v="0"/>
    <n v="78"/>
    <b v="1"/>
    <s v="theater/plays"/>
    <n v="1.0356666666666667"/>
    <n v="199.16666666666666"/>
    <s v="theater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  <s v="GBP"/>
    <n v="1411858862"/>
    <n v="1409266862"/>
    <b v="0"/>
    <n v="26"/>
    <b v="1"/>
    <s v="theater/plays"/>
    <n v="1"/>
    <n v="115.38461538461539"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  <s v="USD"/>
    <n v="1425099540"/>
    <n v="1424280938"/>
    <b v="0"/>
    <n v="14"/>
    <b v="1"/>
    <s v="theater/plays"/>
    <n v="1.3"/>
    <n v="46.428571428571431"/>
    <s v="theater"/>
    <s v="plays"/>
  </r>
  <r>
    <n v="3414"/>
    <s v="PCSF PlayOffs 2016"/>
    <s v="A new twist on our annual festival of fully-produced plays by member playwrights, performed by a talented ensemble cast!"/>
    <n v="3000"/>
    <n v="3105"/>
    <s v="successful"/>
    <s v="US"/>
    <s v="USD"/>
    <n v="1480579140"/>
    <n v="1478030325"/>
    <b v="0"/>
    <n v="44"/>
    <b v="1"/>
    <s v="theater/plays"/>
    <n v="1.0349999999999999"/>
    <n v="70.568181818181813"/>
    <s v="theater"/>
    <s v="plays"/>
  </r>
  <r>
    <n v="3415"/>
    <s v="Balm in Gilead at Columbia"/>
    <s v="We are raising funds to allow for enhanced scenic, costume, and lighting design. Every dollar helps!"/>
    <n v="200"/>
    <n v="200"/>
    <s v="successful"/>
    <s v="US"/>
    <s v="USD"/>
    <n v="1460935800"/>
    <n v="1459999656"/>
    <b v="0"/>
    <n v="9"/>
    <b v="1"/>
    <s v="theater/plays"/>
    <n v="1"/>
    <n v="22.222222222222221"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  <s v="GBP"/>
    <n v="1429813800"/>
    <n v="1427363645"/>
    <b v="0"/>
    <n v="30"/>
    <b v="1"/>
    <s v="theater/plays"/>
    <n v="1.196"/>
    <n v="159.46666666666667"/>
    <s v="theater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  <s v="USD"/>
    <n v="1414284180"/>
    <n v="1410558948"/>
    <b v="0"/>
    <n v="45"/>
    <b v="1"/>
    <s v="theater/plays"/>
    <n v="1.0000058823529412"/>
    <n v="37.777999999999999"/>
    <s v="theater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  <s v="USD"/>
    <n v="1400875307"/>
    <n v="1398283307"/>
    <b v="0"/>
    <n v="56"/>
    <b v="1"/>
    <s v="theater/plays"/>
    <n v="1.00875"/>
    <n v="72.053571428571431"/>
    <s v="theater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  <s v="EUR"/>
    <n v="1459978200"/>
    <n v="1458416585"/>
    <b v="0"/>
    <n v="46"/>
    <b v="1"/>
    <s v="theater/plays"/>
    <n v="1.0654545454545454"/>
    <n v="63.695652173913047"/>
    <s v="theater"/>
    <s v="plays"/>
  </r>
  <r>
    <n v="3420"/>
    <s v="Rounds. Set design campaign."/>
    <s v="A powerful and urgent tale of the first line of defence for the NHS. Based on true stories from junior doctors."/>
    <n v="700"/>
    <n v="966"/>
    <s v="successful"/>
    <s v="GB"/>
    <s v="GBP"/>
    <n v="1455408000"/>
    <n v="1454638202"/>
    <b v="0"/>
    <n v="34"/>
    <b v="1"/>
    <s v="theater/plays"/>
    <n v="1.38"/>
    <n v="28.411764705882351"/>
    <s v="theater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  <s v="USD"/>
    <n v="1425495563"/>
    <n v="1422903563"/>
    <b v="0"/>
    <n v="98"/>
    <b v="1"/>
    <s v="theater/plays"/>
    <n v="1.0115000000000001"/>
    <n v="103.21428571428571"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  <s v="GBP"/>
    <n v="1450051200"/>
    <n v="1447594176"/>
    <b v="0"/>
    <n v="46"/>
    <b v="1"/>
    <s v="theater/plays"/>
    <n v="1.091"/>
    <n v="71.152173913043484"/>
    <s v="theater"/>
    <s v="plays"/>
  </r>
  <r>
    <n v="3423"/>
    <s v="And That's How The Story Goes"/>
    <s v="Forest Hills Eastern's Student Run Show 2015. Our goal is to present a professional quality show on a budget."/>
    <n v="250"/>
    <n v="350"/>
    <s v="successful"/>
    <s v="US"/>
    <s v="USD"/>
    <n v="1429912341"/>
    <n v="1427320341"/>
    <b v="0"/>
    <n v="10"/>
    <b v="1"/>
    <s v="theater/plays"/>
    <n v="1.4"/>
    <n v="35"/>
    <s v="theater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  <s v="USD"/>
    <n v="1423119540"/>
    <n v="1421252084"/>
    <b v="0"/>
    <n v="76"/>
    <b v="1"/>
    <s v="theater/plays"/>
    <n v="1.0358333333333334"/>
    <n v="81.776315789473685"/>
    <s v="theater"/>
    <s v="plays"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  <s v="USD"/>
    <n v="1412434136"/>
    <n v="1409669336"/>
    <b v="0"/>
    <n v="104"/>
    <b v="1"/>
    <s v="theater/plays"/>
    <n v="1.0297033333333332"/>
    <n v="297.02980769230766"/>
    <s v="theater"/>
    <s v="plays"/>
  </r>
  <r>
    <n v="3426"/>
    <s v="Holocene"/>
    <s v="Part ghost story, part cautionary tale, Holocene is a play about the end of our world, and the beginning of another."/>
    <n v="3750"/>
    <n v="4055"/>
    <s v="successful"/>
    <s v="US"/>
    <s v="USD"/>
    <n v="1411264800"/>
    <n v="1409620903"/>
    <b v="0"/>
    <n v="87"/>
    <b v="1"/>
    <s v="theater/plays"/>
    <n v="1.0813333333333333"/>
    <n v="46.609195402298852"/>
    <s v="theater"/>
    <s v="plays"/>
  </r>
  <r>
    <n v="3427"/>
    <s v="We Were Kings"/>
    <s v="A new play developed in collaboration with graduating theatre makers, premiering at the Edinburgh Fringe Festival 2014."/>
    <n v="1500"/>
    <n v="1500"/>
    <s v="successful"/>
    <s v="GB"/>
    <s v="GBP"/>
    <n v="1404314952"/>
    <n v="1401722952"/>
    <b v="0"/>
    <n v="29"/>
    <b v="1"/>
    <s v="theater/plays"/>
    <n v="1"/>
    <n v="51.724137931034484"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  <s v="GBP"/>
    <n v="1425142800"/>
    <n v="1422983847"/>
    <b v="0"/>
    <n v="51"/>
    <b v="1"/>
    <s v="theater/plays"/>
    <n v="1.0275000000000001"/>
    <n v="40.294117647058826"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  <s v="GBP"/>
    <n v="1478046661"/>
    <n v="1476837061"/>
    <b v="0"/>
    <n v="12"/>
    <b v="1"/>
    <s v="theater/plays"/>
    <n v="1.3"/>
    <n v="16.25"/>
    <s v="theater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  <s v="GBP"/>
    <n v="1406760101"/>
    <n v="1404168101"/>
    <b v="0"/>
    <n v="72"/>
    <b v="1"/>
    <s v="theater/plays"/>
    <n v="1.0854949999999999"/>
    <n v="30.152638888888887"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  <s v="USD"/>
    <n v="1408383153"/>
    <n v="1405791153"/>
    <b v="0"/>
    <n v="21"/>
    <b v="1"/>
    <s v="theater/plays"/>
    <n v="1"/>
    <n v="95.238095238095241"/>
    <s v="theater"/>
    <s v="plays"/>
  </r>
  <r>
    <n v="3432"/>
    <s v="Love Letters"/>
    <s v="Bare Theatre stages A.R. Gurney's Pulitzer Finalist script about a relationship spanning a lifetime and long distance."/>
    <n v="2000"/>
    <n v="2193"/>
    <s v="successful"/>
    <s v="US"/>
    <s v="USD"/>
    <n v="1454709600"/>
    <n v="1452520614"/>
    <b v="0"/>
    <n v="42"/>
    <b v="1"/>
    <s v="theater/plays"/>
    <n v="1.0965"/>
    <n v="52.214285714285715"/>
    <s v="theater"/>
    <s v="plays"/>
  </r>
  <r>
    <n v="3433"/>
    <s v="The Dybbuk"/>
    <s v="death&amp;pretzels presents their first Chicago based project:_x000a_The Dybbuk by S. Ansky"/>
    <n v="9500"/>
    <n v="9525"/>
    <s v="successful"/>
    <s v="US"/>
    <s v="USD"/>
    <n v="1402974000"/>
    <n v="1400290255"/>
    <b v="0"/>
    <n v="71"/>
    <b v="1"/>
    <s v="theater/plays"/>
    <n v="1.0026315789473683"/>
    <n v="134.1549295774648"/>
    <s v="theater"/>
    <s v="plays"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  <s v="USD"/>
    <n v="1404983269"/>
    <n v="1402391269"/>
    <b v="0"/>
    <n v="168"/>
    <b v="1"/>
    <s v="theater/plays"/>
    <n v="1.0555000000000001"/>
    <n v="62.827380952380949"/>
    <s v="theater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  <s v="USD"/>
    <n v="1470538800"/>
    <n v="1469112493"/>
    <b v="0"/>
    <n v="19"/>
    <b v="1"/>
    <s v="theater/plays"/>
    <n v="1.1200000000000001"/>
    <n v="58.94736842105263"/>
    <s v="theater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  <s v="USD"/>
    <n v="1408638480"/>
    <n v="1406811593"/>
    <b v="0"/>
    <n v="37"/>
    <b v="1"/>
    <s v="theater/plays"/>
    <n v="1.0589999999999999"/>
    <n v="143.1081081081081"/>
    <s v="theater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  <s v="USD"/>
    <n v="1440003820"/>
    <n v="1437411820"/>
    <b v="0"/>
    <n v="36"/>
    <b v="1"/>
    <s v="theater/plays"/>
    <n v="1.01"/>
    <n v="84.166666666666671"/>
    <s v="theater"/>
    <s v="plays"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  <s v="GBP"/>
    <n v="1430600400"/>
    <n v="1428358567"/>
    <b v="0"/>
    <n v="14"/>
    <b v="1"/>
    <s v="theater/plays"/>
    <n v="1.042"/>
    <n v="186.07142857142858"/>
    <s v="theater"/>
    <s v="plays"/>
  </r>
  <r>
    <n v="3439"/>
    <s v="Cirque Inspired Alice's Adventures in Wonderland"/>
    <s v="Help a small theater produce an original adaptation of Lewis Carroll's classic story."/>
    <n v="1200"/>
    <n v="1616.14"/>
    <s v="successful"/>
    <s v="US"/>
    <s v="USD"/>
    <n v="1453179540"/>
    <n v="1452030730"/>
    <b v="0"/>
    <n v="18"/>
    <b v="1"/>
    <s v="theater/plays"/>
    <n v="1.3467833333333334"/>
    <n v="89.785555555555561"/>
    <s v="theater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  <s v="USD"/>
    <n v="1405095300"/>
    <n v="1403146628"/>
    <b v="0"/>
    <n v="82"/>
    <b v="1"/>
    <s v="theater/plays"/>
    <n v="1.052184"/>
    <n v="64.157560975609755"/>
    <s v="theater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  <s v="USD"/>
    <n v="1447445820"/>
    <n v="1445077121"/>
    <b v="0"/>
    <n v="43"/>
    <b v="1"/>
    <s v="theater/plays"/>
    <n v="1.026"/>
    <n v="59.651162790697676"/>
    <s v="theater"/>
    <s v="plays"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  <s v="USD"/>
    <n v="1433016672"/>
    <n v="1430424672"/>
    <b v="0"/>
    <n v="8"/>
    <b v="1"/>
    <s v="theater/plays"/>
    <n v="1"/>
    <n v="31.25"/>
    <s v="theater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  <s v="USD"/>
    <n v="1410266146"/>
    <n v="1407674146"/>
    <b v="0"/>
    <n v="45"/>
    <b v="1"/>
    <s v="theater/plays"/>
    <n v="1.855"/>
    <n v="41.222222222222221"/>
    <s v="theater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  <s v="AUD"/>
    <n v="1465394340"/>
    <n v="1464677986"/>
    <b v="0"/>
    <n v="20"/>
    <b v="1"/>
    <s v="theater/plays"/>
    <n v="2.89"/>
    <n v="43.35"/>
    <s v="theater"/>
    <s v="plays"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  <s v="GBP"/>
    <n v="1445604236"/>
    <n v="1443185036"/>
    <b v="0"/>
    <n v="31"/>
    <b v="1"/>
    <s v="theater/plays"/>
    <n v="1"/>
    <n v="64.516129032258064"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  <s v="GBP"/>
    <n v="1423138800"/>
    <n v="1421092725"/>
    <b v="0"/>
    <n v="25"/>
    <b v="1"/>
    <s v="theater/plays"/>
    <n v="1.0820000000000001"/>
    <n v="43.28"/>
    <s v="theater"/>
    <s v="plays"/>
  </r>
  <r>
    <n v="3447"/>
    <s v="The Vagabond Halfback"/>
    <s v="&quot;He was a poet, a vagrant, a philosopher, a lady's man and a hard drinker&quot;"/>
    <n v="1000"/>
    <n v="1078"/>
    <s v="successful"/>
    <s v="US"/>
    <s v="USD"/>
    <n v="1458332412"/>
    <n v="1454448012"/>
    <b v="0"/>
    <n v="14"/>
    <b v="1"/>
    <s v="theater/plays"/>
    <n v="1.0780000000000001"/>
    <n v="77"/>
    <s v="theater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  <s v="USD"/>
    <n v="1418784689"/>
    <n v="1416192689"/>
    <b v="0"/>
    <n v="45"/>
    <b v="1"/>
    <s v="theater/plays"/>
    <n v="1.0976190476190477"/>
    <n v="51.222222222222221"/>
    <s v="theater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  <s v="USD"/>
    <n v="1468036800"/>
    <n v="1465607738"/>
    <b v="0"/>
    <n v="20"/>
    <b v="1"/>
    <s v="theater/plays"/>
    <n v="1.70625"/>
    <n v="68.25"/>
    <s v="theater"/>
    <s v="plays"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  <s v="GBP"/>
    <n v="1427990071"/>
    <n v="1422809671"/>
    <b v="0"/>
    <n v="39"/>
    <b v="1"/>
    <s v="theater/plays"/>
    <n v="1.52"/>
    <n v="19.487179487179485"/>
    <s v="theater"/>
    <s v="plays"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  <s v="USD"/>
    <n v="1429636927"/>
    <n v="1427304127"/>
    <b v="0"/>
    <n v="16"/>
    <b v="1"/>
    <s v="theater/plays"/>
    <n v="1.0123076923076924"/>
    <n v="41.125"/>
    <s v="theater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  <s v="USD"/>
    <n v="1406087940"/>
    <n v="1404141626"/>
    <b v="0"/>
    <n v="37"/>
    <b v="1"/>
    <s v="theater/plays"/>
    <n v="1.532"/>
    <n v="41.405405405405403"/>
    <s v="theater"/>
    <s v="plays"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  <s v="GBP"/>
    <n v="1471130956"/>
    <n v="1465946956"/>
    <b v="0"/>
    <n v="14"/>
    <b v="1"/>
    <s v="theater/plays"/>
    <n v="1.2833333333333334"/>
    <n v="27.5"/>
    <s v="theater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  <s v="GBP"/>
    <n v="1406825159"/>
    <n v="1404233159"/>
    <b v="0"/>
    <n v="21"/>
    <b v="1"/>
    <s v="theater/plays"/>
    <n v="1.0071428571428571"/>
    <n v="33.571428571428569"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  <s v="USD"/>
    <n v="1476381627"/>
    <n v="1473789627"/>
    <b v="0"/>
    <n v="69"/>
    <b v="1"/>
    <s v="theater/plays"/>
    <n v="1.0065"/>
    <n v="145.86956521739131"/>
    <s v="theater"/>
    <s v="plays"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  <s v="USD"/>
    <n v="1406876340"/>
    <n v="1404190567"/>
    <b v="0"/>
    <n v="16"/>
    <b v="1"/>
    <s v="theater/plays"/>
    <n v="1.913"/>
    <n v="358.6875"/>
    <s v="theater"/>
    <s v="plays"/>
  </r>
  <r>
    <n v="3457"/>
    <s v="The Impossible Adventures Of Supernova Jones"/>
    <s v="Robots, Space Battles, Mystery, and Intrigue. Nothing is Impossible..."/>
    <n v="2000"/>
    <n v="2804"/>
    <s v="successful"/>
    <s v="US"/>
    <s v="USD"/>
    <n v="1423720740"/>
    <n v="1421081857"/>
    <b v="0"/>
    <n v="55"/>
    <b v="1"/>
    <s v="theater/plays"/>
    <n v="1.4019999999999999"/>
    <n v="50.981818181818184"/>
    <s v="theater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  <s v="USD"/>
    <n v="1422937620"/>
    <n v="1420606303"/>
    <b v="0"/>
    <n v="27"/>
    <b v="1"/>
    <s v="theater/plays"/>
    <n v="1.2433537832310839"/>
    <n v="45.037037037037038"/>
    <s v="theater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  <s v="GBP"/>
    <n v="1463743860"/>
    <n v="1461151860"/>
    <b v="0"/>
    <n v="36"/>
    <b v="1"/>
    <s v="theater/plays"/>
    <n v="1.262"/>
    <n v="17.527777777777779"/>
    <s v="theater"/>
    <s v="plays"/>
  </r>
  <r>
    <n v="3460"/>
    <s v="Pushers"/>
    <s v="'Pushers' is an exciting new play and the first project for brand new theatre company, Ain't Got No Home Productions."/>
    <n v="500"/>
    <n v="950"/>
    <s v="successful"/>
    <s v="GB"/>
    <s v="GBP"/>
    <n v="1408106352"/>
    <n v="1406896752"/>
    <b v="0"/>
    <n v="19"/>
    <b v="1"/>
    <s v="theater/plays"/>
    <n v="1.9"/>
    <n v="50"/>
    <s v="theater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  <s v="USD"/>
    <n v="1477710000"/>
    <n v="1475248279"/>
    <b v="0"/>
    <n v="12"/>
    <b v="1"/>
    <s v="theater/plays"/>
    <n v="1.39"/>
    <n v="57.916666666666664"/>
    <s v="theater"/>
    <s v="plays"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  <s v="USD"/>
    <n v="1436551200"/>
    <n v="1435181628"/>
    <b v="0"/>
    <n v="17"/>
    <b v="1"/>
    <s v="theater/plays"/>
    <n v="2.02"/>
    <n v="29.705882352941178"/>
    <s v="theater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  <s v="CAD"/>
    <n v="1476158340"/>
    <n v="1472594585"/>
    <b v="0"/>
    <n v="114"/>
    <b v="1"/>
    <s v="theater/plays"/>
    <n v="1.0338000000000001"/>
    <n v="90.684210526315795"/>
    <s v="theater"/>
    <s v="plays"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  <s v="USD"/>
    <n v="1471921637"/>
    <n v="1469329637"/>
    <b v="0"/>
    <n v="93"/>
    <b v="1"/>
    <s v="theater/plays"/>
    <n v="1.023236"/>
    <n v="55.012688172043013"/>
    <s v="theater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  <s v="GBP"/>
    <n v="1439136000"/>
    <n v="1436972472"/>
    <b v="0"/>
    <n v="36"/>
    <b v="1"/>
    <s v="theater/plays"/>
    <n v="1.03"/>
    <n v="57.222222222222221"/>
    <s v="theater"/>
    <s v="plays"/>
  </r>
  <r>
    <n v="3466"/>
    <s v="Spotlight Youth Theater Production of Wizard"/>
    <s v="The Spotlight Youth Theater is a program where every participant has a moment in the spotlight."/>
    <n v="3500"/>
    <n v="4450"/>
    <s v="successful"/>
    <s v="US"/>
    <s v="USD"/>
    <n v="1461108450"/>
    <n v="1455928050"/>
    <b v="0"/>
    <n v="61"/>
    <b v="1"/>
    <s v="theater/plays"/>
    <n v="1.2714285714285714"/>
    <n v="72.950819672131146"/>
    <s v="theater"/>
    <s v="plays"/>
  </r>
  <r>
    <n v="3467"/>
    <s v="Venus in Fur, Los Angeles."/>
    <s v="Venus in Fur, By David Ives."/>
    <n v="3000"/>
    <n v="3030"/>
    <s v="successful"/>
    <s v="US"/>
    <s v="USD"/>
    <n v="1426864032"/>
    <n v="1424275632"/>
    <b v="0"/>
    <n v="47"/>
    <b v="1"/>
    <s v="theater/plays"/>
    <n v="1.01"/>
    <n v="64.468085106382972"/>
    <s v="theater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  <s v="USD"/>
    <n v="1474426800"/>
    <n v="1471976529"/>
    <b v="0"/>
    <n v="17"/>
    <b v="1"/>
    <s v="theater/plays"/>
    <n v="1.2178"/>
    <n v="716.35294117647061"/>
    <s v="theater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  <s v="USD"/>
    <n v="1461857045"/>
    <n v="1459265045"/>
    <b v="0"/>
    <n v="63"/>
    <b v="1"/>
    <s v="theater/plays"/>
    <n v="1.1339285714285714"/>
    <n v="50.396825396825399"/>
    <s v="theater"/>
    <s v="plays"/>
  </r>
  <r>
    <n v="3470"/>
    <s v="She Kills Monsters"/>
    <s v="The New Artist's Circle is a theatre company dedicated to bringing the arts to young people."/>
    <n v="250"/>
    <n v="375"/>
    <s v="successful"/>
    <s v="US"/>
    <s v="USD"/>
    <n v="1468618680"/>
    <n v="1465345902"/>
    <b v="0"/>
    <n v="9"/>
    <b v="1"/>
    <s v="theater/plays"/>
    <n v="1.5"/>
    <n v="41.666666666666664"/>
    <s v="theater"/>
    <s v="plays"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  <s v="GBP"/>
    <n v="1409515200"/>
    <n v="1405971690"/>
    <b v="0"/>
    <n v="30"/>
    <b v="1"/>
    <s v="theater/plays"/>
    <n v="2.1459999999999999"/>
    <n v="35.766666666666666"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  <s v="USD"/>
    <n v="1415253540"/>
    <n v="1413432331"/>
    <b v="0"/>
    <n v="23"/>
    <b v="1"/>
    <s v="theater/plays"/>
    <n v="1.0205"/>
    <n v="88.739130434782609"/>
    <s v="theater"/>
    <s v="plays"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  <s v="USD"/>
    <n v="1426883220"/>
    <n v="1425067296"/>
    <b v="0"/>
    <n v="33"/>
    <b v="1"/>
    <s v="theater/plays"/>
    <n v="1"/>
    <n v="148.4848484848485"/>
    <s v="theater"/>
    <s v="plays"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  <s v="GBP"/>
    <n v="1469016131"/>
    <n v="1466424131"/>
    <b v="0"/>
    <n v="39"/>
    <b v="1"/>
    <s v="theater/plays"/>
    <n v="1.01"/>
    <n v="51.794871794871796"/>
    <s v="theater"/>
    <s v="plays"/>
  </r>
  <r>
    <n v="3475"/>
    <s v="Score"/>
    <s v="Score is a musical play inspired by true stories of parents who have recovered from addiction and regained their children."/>
    <n v="300"/>
    <n v="340"/>
    <s v="successful"/>
    <s v="GB"/>
    <s v="GBP"/>
    <n v="1414972800"/>
    <n v="1412629704"/>
    <b v="0"/>
    <n v="17"/>
    <b v="1"/>
    <s v="theater/plays"/>
    <n v="1.1333333333333333"/>
    <n v="20"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  <s v="USD"/>
    <n v="1414378800"/>
    <n v="1412836990"/>
    <b v="0"/>
    <n v="6"/>
    <b v="1"/>
    <s v="theater/plays"/>
    <n v="1.04"/>
    <n v="52"/>
    <s v="theater"/>
    <s v="plays"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  <s v="USD"/>
    <n v="1431831600"/>
    <n v="1430761243"/>
    <b v="0"/>
    <n v="39"/>
    <b v="1"/>
    <s v="theater/plays"/>
    <n v="1.1533333333333333"/>
    <n v="53.230769230769234"/>
    <s v="theater"/>
    <s v="plays"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  <s v="USD"/>
    <n v="1426539600"/>
    <n v="1424296822"/>
    <b v="0"/>
    <n v="57"/>
    <b v="1"/>
    <s v="theater/plays"/>
    <n v="1.1285000000000001"/>
    <n v="39.596491228070178"/>
    <s v="theater"/>
    <s v="plays"/>
  </r>
  <r>
    <n v="3479"/>
    <s v="Civil Rogues"/>
    <s v="A new comedy about what happened to a band of foolhardy actors when the Puritans closed the theatres in the 1640s."/>
    <n v="1500"/>
    <n v="1918"/>
    <s v="successful"/>
    <s v="GB"/>
    <s v="GBP"/>
    <n v="1403382680"/>
    <n v="1400790680"/>
    <b v="0"/>
    <n v="56"/>
    <b v="1"/>
    <s v="theater/plays"/>
    <n v="1.2786666666666666"/>
    <n v="34.25"/>
    <s v="theater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  <s v="USD"/>
    <n v="1436562000"/>
    <n v="1434440227"/>
    <b v="0"/>
    <n v="13"/>
    <b v="1"/>
    <s v="theater/plays"/>
    <n v="1.4266666666666667"/>
    <n v="164.61538461538461"/>
    <s v="theater"/>
    <s v="plays"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  <s v="AUD"/>
    <n v="1420178188"/>
    <n v="1418709388"/>
    <b v="0"/>
    <n v="95"/>
    <b v="1"/>
    <s v="theater/plays"/>
    <n v="1.1879999999999999"/>
    <n v="125.05263157894737"/>
    <s v="theater"/>
    <s v="plays"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  <s v="GBP"/>
    <n v="1404671466"/>
    <n v="1402079466"/>
    <b v="0"/>
    <n v="80"/>
    <b v="1"/>
    <s v="theater/plays"/>
    <n v="1.3833333333333333"/>
    <n v="51.875"/>
    <s v="theater"/>
    <s v="plays"/>
  </r>
  <r>
    <n v="3483"/>
    <s v="The Faculty Lounge"/>
    <s v="Join 5 high school teachers in the lounge of every high school in America.  Hear what they never say in the classroom."/>
    <n v="3350"/>
    <n v="5358"/>
    <s v="successful"/>
    <s v="US"/>
    <s v="USD"/>
    <n v="1404403381"/>
    <n v="1401811381"/>
    <b v="0"/>
    <n v="133"/>
    <b v="1"/>
    <s v="theater/plays"/>
    <n v="1.599402985074627"/>
    <n v="40.285714285714285"/>
    <s v="theater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  <s v="USD"/>
    <n v="1466014499"/>
    <n v="1463422499"/>
    <b v="0"/>
    <n v="44"/>
    <b v="1"/>
    <s v="theater/plays"/>
    <n v="1.1424000000000001"/>
    <n v="64.909090909090907"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  <s v="USD"/>
    <n v="1454431080"/>
    <n v="1451839080"/>
    <b v="0"/>
    <n v="30"/>
    <b v="1"/>
    <s v="theater/plays"/>
    <n v="1.0060606060606061"/>
    <n v="55.333333333333336"/>
    <s v="theater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  <s v="USD"/>
    <n v="1433314740"/>
    <n v="1430600401"/>
    <b v="0"/>
    <n v="56"/>
    <b v="1"/>
    <s v="theater/plays"/>
    <n v="1.552"/>
    <n v="83.142857142857139"/>
    <s v="theater"/>
    <s v="plays"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  <s v="GBP"/>
    <n v="1435185252"/>
    <n v="1432593252"/>
    <b v="0"/>
    <n v="66"/>
    <b v="1"/>
    <s v="theater/plays"/>
    <n v="1.2775000000000001"/>
    <n v="38.712121212121211"/>
    <s v="theater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  <s v="USD"/>
    <n v="1429286400"/>
    <n v="1427221560"/>
    <b v="0"/>
    <n v="29"/>
    <b v="1"/>
    <s v="theater/plays"/>
    <n v="1.212"/>
    <n v="125.37931034482759"/>
    <s v="theater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  <s v="GBP"/>
    <n v="1400965200"/>
    <n v="1398352531"/>
    <b v="0"/>
    <n v="72"/>
    <b v="1"/>
    <s v="theater/plays"/>
    <n v="1.127"/>
    <n v="78.263888888888886"/>
    <s v="theater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  <s v="USD"/>
    <n v="1460574924"/>
    <n v="1457982924"/>
    <b v="0"/>
    <n v="27"/>
    <b v="1"/>
    <s v="theater/plays"/>
    <n v="1.2749999999999999"/>
    <n v="47.222222222222221"/>
    <s v="theater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  <s v="USD"/>
    <n v="1431928784"/>
    <n v="1430114384"/>
    <b v="0"/>
    <n v="10"/>
    <b v="1"/>
    <s v="theater/plays"/>
    <n v="1.5820000000000001"/>
    <n v="79.099999999999994"/>
    <s v="theater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  <s v="USD"/>
    <n v="1445818397"/>
    <n v="1442794397"/>
    <b v="0"/>
    <n v="35"/>
    <b v="1"/>
    <s v="theater/plays"/>
    <n v="1.0526894736842105"/>
    <n v="114.29199999999999"/>
    <s v="theater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  <s v="USD"/>
    <n v="1408252260"/>
    <n v="1406580436"/>
    <b v="0"/>
    <n v="29"/>
    <b v="1"/>
    <s v="theater/plays"/>
    <n v="1"/>
    <n v="51.724137931034484"/>
    <s v="theater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  <s v="USD"/>
    <n v="1480140000"/>
    <n v="1479186575"/>
    <b v="0"/>
    <n v="13"/>
    <b v="1"/>
    <s v="theater/plays"/>
    <n v="1"/>
    <n v="30.76923076923077"/>
    <s v="theater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  <s v="CAD"/>
    <n v="1414862280"/>
    <n v="1412360309"/>
    <b v="0"/>
    <n v="72"/>
    <b v="1"/>
    <s v="theater/plays"/>
    <n v="1.0686"/>
    <n v="74.208333333333329"/>
    <s v="theater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  <s v="USD"/>
    <n v="1473625166"/>
    <n v="1470169166"/>
    <b v="0"/>
    <n v="78"/>
    <b v="1"/>
    <s v="theater/plays"/>
    <n v="1.244"/>
    <n v="47.846153846153847"/>
    <s v="theater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  <s v="USD"/>
    <n v="1464904800"/>
    <n v="1463852904"/>
    <b v="0"/>
    <n v="49"/>
    <b v="1"/>
    <s v="theater/plays"/>
    <n v="1.0870406189555126"/>
    <n v="34.408163265306122"/>
    <s v="theater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  <s v="CAD"/>
    <n v="1464471840"/>
    <n v="1459309704"/>
    <b v="0"/>
    <n v="42"/>
    <b v="1"/>
    <s v="theater/plays"/>
    <n v="1.0242424242424242"/>
    <n v="40.238095238095241"/>
    <s v="theater"/>
    <s v="plays"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  <s v="USD"/>
    <n v="1435733940"/>
    <n v="1431046325"/>
    <b v="0"/>
    <n v="35"/>
    <b v="1"/>
    <s v="theater/plays"/>
    <n v="1.0549999999999999"/>
    <n v="60.285714285714285"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  <s v="USD"/>
    <n v="1457326740"/>
    <n v="1455919438"/>
    <b v="0"/>
    <n v="42"/>
    <b v="1"/>
    <s v="theater/plays"/>
    <n v="1.0629999999999999"/>
    <n v="25.30952380952381"/>
    <s v="theater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  <s v="GBP"/>
    <n v="1441995595"/>
    <n v="1439835595"/>
    <b v="0"/>
    <n v="42"/>
    <b v="1"/>
    <s v="theater/plays"/>
    <n v="1.0066666666666666"/>
    <n v="35.952380952380949"/>
    <s v="theater"/>
    <s v="plays"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  <s v="USD"/>
    <n v="1458100740"/>
    <n v="1456862924"/>
    <b v="0"/>
    <n v="31"/>
    <b v="1"/>
    <s v="theater/plays"/>
    <n v="1.054"/>
    <n v="136"/>
    <s v="theater"/>
    <s v="plays"/>
  </r>
  <r>
    <n v="3503"/>
    <s v="Tarantella"/>
    <s v="A group of Sicilian immigrants in New York struggle to deal with conflict from both within the family and from without."/>
    <n v="2500"/>
    <n v="2689"/>
    <s v="successful"/>
    <s v="GB"/>
    <s v="GBP"/>
    <n v="1469359728"/>
    <n v="1466767728"/>
    <b v="0"/>
    <n v="38"/>
    <b v="1"/>
    <s v="theater/plays"/>
    <n v="1.0755999999999999"/>
    <n v="70.763157894736835"/>
    <s v="theater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  <s v="USD"/>
    <n v="1447959491"/>
    <n v="1445363891"/>
    <b v="0"/>
    <n v="8"/>
    <b v="1"/>
    <s v="theater/plays"/>
    <n v="1"/>
    <n v="125"/>
    <s v="theater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  <s v="USD"/>
    <n v="1399953600"/>
    <n v="1398983245"/>
    <b v="0"/>
    <n v="39"/>
    <b v="1"/>
    <s v="theater/plays"/>
    <n v="1.0376000000000001"/>
    <n v="66.512820512820511"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  <s v="USD"/>
    <n v="1408815440"/>
    <n v="1404927440"/>
    <b v="0"/>
    <n v="29"/>
    <b v="1"/>
    <s v="theater/plays"/>
    <n v="1.0149999999999999"/>
    <n v="105"/>
    <s v="theater"/>
    <s v="plays"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  <s v="USD"/>
    <n v="1464732537"/>
    <n v="1462140537"/>
    <b v="0"/>
    <n v="72"/>
    <b v="1"/>
    <s v="theater/plays"/>
    <n v="1.044"/>
    <n v="145"/>
    <s v="theater"/>
    <s v="plays"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  <s v="GBP"/>
    <n v="1462914000"/>
    <n v="1460914253"/>
    <b v="0"/>
    <n v="15"/>
    <b v="1"/>
    <s v="theater/plays"/>
    <n v="1.8"/>
    <n v="12"/>
    <s v="theater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  <s v="USD"/>
    <n v="1416545700"/>
    <n v="1415392666"/>
    <b v="0"/>
    <n v="33"/>
    <b v="1"/>
    <s v="theater/plays"/>
    <n v="1.0633333333333332"/>
    <n v="96.666666666666671"/>
    <s v="theater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  <s v="USD"/>
    <n v="1404312846"/>
    <n v="1402584846"/>
    <b v="0"/>
    <n v="15"/>
    <b v="1"/>
    <s v="theater/plays"/>
    <n v="1.0055555555555555"/>
    <n v="60.333333333333336"/>
    <s v="theater"/>
    <s v="plays"/>
  </r>
  <r>
    <n v="3511"/>
    <s v="Silent Planet"/>
    <s v="The world premiere of the first full-length play by Eve Leigh, at the intimate Finborough Theatre in London."/>
    <n v="1500"/>
    <n v="1518"/>
    <s v="successful"/>
    <s v="GB"/>
    <s v="GBP"/>
    <n v="1415385000"/>
    <n v="1413406695"/>
    <b v="0"/>
    <n v="19"/>
    <b v="1"/>
    <s v="theater/plays"/>
    <n v="1.012"/>
    <n v="79.89473684210526"/>
    <s v="theater"/>
    <s v="plays"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  <s v="GBP"/>
    <n v="1429789992"/>
    <n v="1424609592"/>
    <b v="0"/>
    <n v="17"/>
    <b v="1"/>
    <s v="theater/plays"/>
    <n v="1"/>
    <n v="58.823529411764703"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  <s v="USD"/>
    <n v="1401857940"/>
    <n v="1400725112"/>
    <b v="0"/>
    <n v="44"/>
    <b v="1"/>
    <s v="theater/plays"/>
    <n v="1.1839285714285714"/>
    <n v="75.340909090909093"/>
    <s v="theater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  <s v="USD"/>
    <n v="1422853140"/>
    <n v="1421439552"/>
    <b v="0"/>
    <n v="10"/>
    <b v="1"/>
    <s v="theater/plays"/>
    <n v="1.1000000000000001"/>
    <n v="55"/>
    <s v="theater"/>
    <s v="plays"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  <s v="USD"/>
    <n v="1433097171"/>
    <n v="1430505171"/>
    <b v="0"/>
    <n v="46"/>
    <b v="1"/>
    <s v="theater/plays"/>
    <n v="1.0266666666666666"/>
    <n v="66.956521739130437"/>
    <s v="theater"/>
    <s v="plays"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  <s v="USD"/>
    <n v="1410145200"/>
    <n v="1407197670"/>
    <b v="0"/>
    <n v="11"/>
    <b v="1"/>
    <s v="theater/plays"/>
    <n v="1"/>
    <n v="227.27272727272728"/>
    <s v="theater"/>
    <s v="plays"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  <s v="GBP"/>
    <n v="1404471600"/>
    <n v="1401910634"/>
    <b v="0"/>
    <n v="13"/>
    <b v="1"/>
    <s v="theater/plays"/>
    <n v="1"/>
    <n v="307.69230769230768"/>
    <s v="theater"/>
    <s v="plays"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  <s v="USD"/>
    <n v="1412259660"/>
    <n v="1410461299"/>
    <b v="0"/>
    <n v="33"/>
    <b v="1"/>
    <s v="theater/plays"/>
    <n v="1.10046"/>
    <n v="50.020909090909093"/>
    <s v="theater"/>
    <s v="plays"/>
  </r>
  <r>
    <n v="3519"/>
    <s v="Bookstory"/>
    <s v="Bookstory is a tiny puppet musical with some very big ideas that tells the story of the story in the digital age"/>
    <n v="2000"/>
    <n v="2027"/>
    <s v="successful"/>
    <s v="GB"/>
    <s v="GBP"/>
    <n v="1425478950"/>
    <n v="1422886950"/>
    <b v="0"/>
    <n v="28"/>
    <b v="1"/>
    <s v="theater/plays"/>
    <n v="1.0135000000000001"/>
    <n v="72.392857142857139"/>
    <s v="theater"/>
    <s v="plays"/>
  </r>
  <r>
    <n v="3520"/>
    <s v="Protocols"/>
    <s v="Help us to bring &quot;Protocols&quot; at the 2015 Camden Fringe. The most controversial play of the year."/>
    <n v="2000"/>
    <n v="2015"/>
    <s v="successful"/>
    <s v="GB"/>
    <s v="GBP"/>
    <n v="1441547220"/>
    <n v="1439322412"/>
    <b v="0"/>
    <n v="21"/>
    <b v="1"/>
    <s v="theater/plays"/>
    <n v="1.0075000000000001"/>
    <n v="95.952380952380949"/>
    <s v="theater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  <s v="USD"/>
    <n v="1411980020"/>
    <n v="1409388020"/>
    <b v="0"/>
    <n v="13"/>
    <b v="1"/>
    <s v="theater/plays"/>
    <n v="1.6942857142857144"/>
    <n v="45.615384615384613"/>
    <s v="theater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  <s v="GBP"/>
    <n v="1442311560"/>
    <n v="1439924246"/>
    <b v="0"/>
    <n v="34"/>
    <b v="1"/>
    <s v="theater/plays"/>
    <n v="1"/>
    <n v="41.029411764705884"/>
    <s v="theater"/>
    <s v="plays"/>
  </r>
  <r>
    <n v="3523"/>
    <s v="Magnificence"/>
    <s v="An old play about our world. Set in 1970s England, Magnificence is a gut-wrenching story of radicalisation, idealism and pity."/>
    <n v="4000"/>
    <n v="4546"/>
    <s v="successful"/>
    <s v="GB"/>
    <s v="GBP"/>
    <n v="1474844400"/>
    <n v="1469871148"/>
    <b v="0"/>
    <n v="80"/>
    <b v="1"/>
    <s v="theater/plays"/>
    <n v="1.1365000000000001"/>
    <n v="56.825000000000003"/>
    <s v="theater"/>
    <s v="plays"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  <s v="USD"/>
    <n v="1410580800"/>
    <n v="1409336373"/>
    <b v="0"/>
    <n v="74"/>
    <b v="1"/>
    <s v="theater/plays"/>
    <n v="1.0156000000000001"/>
    <n v="137.24324324324326"/>
    <s v="theater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  <s v="USD"/>
    <n v="1439136000"/>
    <n v="1438188106"/>
    <b v="0"/>
    <n v="7"/>
    <b v="1"/>
    <s v="theater/plays"/>
    <n v="1.06"/>
    <n v="75.714285714285708"/>
    <s v="theater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  <s v="USD"/>
    <n v="1461823140"/>
    <n v="1459411371"/>
    <b v="0"/>
    <n v="34"/>
    <b v="1"/>
    <s v="theater/plays"/>
    <n v="1.02"/>
    <n v="99"/>
    <s v="theater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  <s v="USD"/>
    <n v="1436587140"/>
    <n v="1434069205"/>
    <b v="0"/>
    <n v="86"/>
    <b v="1"/>
    <s v="theater/plays"/>
    <n v="1.1691666666666667"/>
    <n v="81.569767441860463"/>
    <s v="theater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  <s v="GBP"/>
    <n v="1484740918"/>
    <n v="1483012918"/>
    <b v="0"/>
    <n v="37"/>
    <b v="1"/>
    <s v="theater/plays"/>
    <n v="1.0115151515151515"/>
    <n v="45.108108108108105"/>
    <s v="theater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  <s v="USD"/>
    <n v="1436749200"/>
    <n v="1434997018"/>
    <b v="0"/>
    <n v="18"/>
    <b v="1"/>
    <s v="theater/plays"/>
    <n v="1.32"/>
    <n v="36.666666666666664"/>
    <s v="theater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  <s v="GBP"/>
    <n v="1460318400"/>
    <n v="1457881057"/>
    <b v="0"/>
    <n v="22"/>
    <b v="1"/>
    <s v="theater/plays"/>
    <n v="1"/>
    <n v="125"/>
    <s v="theater"/>
    <s v="plays"/>
  </r>
  <r>
    <n v="3531"/>
    <s v="The Reinvention of Lily Johnson"/>
    <s v="A political comedy for a crazy election year"/>
    <n v="1000"/>
    <n v="1280"/>
    <s v="successful"/>
    <s v="US"/>
    <s v="USD"/>
    <n v="1467301334"/>
    <n v="1464709334"/>
    <b v="0"/>
    <n v="26"/>
    <b v="1"/>
    <s v="theater/plays"/>
    <n v="1.28"/>
    <n v="49.230769230769234"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  <s v="USD"/>
    <n v="1411012740"/>
    <n v="1409667827"/>
    <b v="0"/>
    <n v="27"/>
    <b v="1"/>
    <s v="theater/plays"/>
    <n v="1.1895833333333334"/>
    <n v="42.296296296296298"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  <s v="USD"/>
    <n v="1447269367"/>
    <n v="1444673767"/>
    <b v="0"/>
    <n v="8"/>
    <b v="1"/>
    <s v="theater/plays"/>
    <n v="1.262"/>
    <n v="78.875"/>
    <s v="theater"/>
    <s v="plays"/>
  </r>
  <r>
    <n v="3534"/>
    <s v="Night of Ashes"/>
    <s v="A Theatrical Prequel to Hell's Rebels, the current Pathfinder Adventure Path from Paizo Publishing"/>
    <n v="5000"/>
    <n v="7810"/>
    <s v="successful"/>
    <s v="US"/>
    <s v="USD"/>
    <n v="1443711623"/>
    <n v="1440687623"/>
    <b v="0"/>
    <n v="204"/>
    <b v="1"/>
    <s v="theater/plays"/>
    <n v="1.5620000000000001"/>
    <n v="38.284313725490193"/>
    <s v="theater"/>
    <s v="plays"/>
  </r>
  <r>
    <n v="3535"/>
    <s v="Twelve Angry Women"/>
    <s v="On the 60th anniversary of Twelve Angry Men, 12 female writers create 12 short pieces about what makes them angry."/>
    <n v="2000"/>
    <n v="2063"/>
    <s v="successful"/>
    <s v="GB"/>
    <s v="GBP"/>
    <n v="1443808800"/>
    <n v="1441120910"/>
    <b v="0"/>
    <n v="46"/>
    <b v="1"/>
    <s v="theater/plays"/>
    <n v="1.0315000000000001"/>
    <n v="44.847826086956523"/>
    <s v="theater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  <s v="GBP"/>
    <n v="1450612740"/>
    <n v="1448040425"/>
    <b v="0"/>
    <n v="17"/>
    <b v="1"/>
    <s v="theater/plays"/>
    <n v="1.5333333333333334"/>
    <n v="13.529411764705882"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  <s v="CAD"/>
    <n v="1416211140"/>
    <n v="1413016216"/>
    <b v="0"/>
    <n v="28"/>
    <b v="1"/>
    <s v="theater/plays"/>
    <n v="1.8044444444444445"/>
    <n v="43.5"/>
    <s v="theater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  <s v="GBP"/>
    <n v="1471428340"/>
    <n v="1469009140"/>
    <b v="0"/>
    <n v="83"/>
    <b v="1"/>
    <s v="theater/plays"/>
    <n v="1.2845"/>
    <n v="30.951807228915662"/>
    <s v="theater"/>
    <s v="plays"/>
  </r>
  <r>
    <n v="3539"/>
    <s v="Chokehold"/>
    <s v="A searing new play that takes  an unflinching look at the terrible costs of police shootings in the African American community."/>
    <n v="600"/>
    <n v="718"/>
    <s v="successful"/>
    <s v="US"/>
    <s v="USD"/>
    <n v="1473358122"/>
    <n v="1471543722"/>
    <b v="0"/>
    <n v="13"/>
    <b v="1"/>
    <s v="theater/plays"/>
    <n v="1.1966666666666668"/>
    <n v="55.230769230769234"/>
    <s v="theater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  <s v="GBP"/>
    <n v="1466899491"/>
    <n v="1464307491"/>
    <b v="0"/>
    <n v="8"/>
    <b v="1"/>
    <s v="theater/plays"/>
    <n v="1.23"/>
    <n v="46.125"/>
    <s v="theater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  <s v="GBP"/>
    <n v="1441042275"/>
    <n v="1438882275"/>
    <b v="0"/>
    <n v="32"/>
    <b v="1"/>
    <s v="theater/plays"/>
    <n v="1.05"/>
    <n v="39.375"/>
    <s v="theater"/>
    <s v="plays"/>
  </r>
  <r>
    <n v="3542"/>
    <s v="Gifts of War"/>
    <s v="Ancient Greece. Giddy, champagne soaked debauchery celebrating the Trojan War's end leads to a shocking and deadly surprise."/>
    <n v="5500"/>
    <n v="5623"/>
    <s v="successful"/>
    <s v="US"/>
    <s v="USD"/>
    <n v="1410099822"/>
    <n v="1404915822"/>
    <b v="0"/>
    <n v="85"/>
    <b v="1"/>
    <s v="theater/plays"/>
    <n v="1.0223636363636364"/>
    <n v="66.152941176470591"/>
    <s v="theater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  <s v="EUR"/>
    <n v="1435255659"/>
    <n v="1432663659"/>
    <b v="0"/>
    <n v="29"/>
    <b v="1"/>
    <s v="theater/plays"/>
    <n v="1.0466666666666666"/>
    <n v="54.137931034482762"/>
    <s v="theater"/>
    <s v="plays"/>
  </r>
  <r>
    <n v="3544"/>
    <s v="Gruoch, or Lady Macbeth"/>
    <s v="Death &amp; Pretzels presents the world premiere of Paul Pasulka's Gruoch, or Lady Macbeth"/>
    <n v="2500"/>
    <n v="2500"/>
    <s v="successful"/>
    <s v="US"/>
    <s v="USD"/>
    <n v="1425758257"/>
    <n v="1423166257"/>
    <b v="0"/>
    <n v="24"/>
    <b v="1"/>
    <s v="theater/plays"/>
    <n v="1"/>
    <n v="104.16666666666667"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  <s v="USD"/>
    <n v="1428780159"/>
    <n v="1426188159"/>
    <b v="0"/>
    <n v="8"/>
    <b v="1"/>
    <s v="theater/plays"/>
    <n v="1.004"/>
    <n v="31.375"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  <s v="USD"/>
    <n v="1427860740"/>
    <n v="1426002684"/>
    <b v="0"/>
    <n v="19"/>
    <b v="1"/>
    <s v="theater/plays"/>
    <n v="1.0227272727272727"/>
    <n v="59.210526315789473"/>
    <s v="theater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  <s v="USD"/>
    <n v="1463198340"/>
    <n v="1461117201"/>
    <b v="0"/>
    <n v="336"/>
    <b v="1"/>
    <s v="theater/plays"/>
    <n v="1.1440928571428572"/>
    <n v="119.17633928571429"/>
    <s v="theater"/>
    <s v="plays"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  <s v="USD"/>
    <n v="1457139600"/>
    <n v="1455230214"/>
    <b v="0"/>
    <n v="13"/>
    <b v="1"/>
    <s v="theater/plays"/>
    <n v="1.019047619047619"/>
    <n v="164.61538461538461"/>
    <s v="theater"/>
    <s v="plays"/>
  </r>
  <r>
    <n v="3549"/>
    <s v="The Munitionettes"/>
    <s v="Help us bring to life tales of hardship, danger and community of extraordinary women working in WW1 munitions factories."/>
    <n v="1000"/>
    <n v="1020"/>
    <s v="successful"/>
    <s v="GB"/>
    <s v="GBP"/>
    <n v="1441358873"/>
    <n v="1438939673"/>
    <b v="0"/>
    <n v="42"/>
    <b v="1"/>
    <s v="theater/plays"/>
    <n v="1.02"/>
    <n v="24.285714285714285"/>
    <s v="theater"/>
    <s v="plays"/>
  </r>
  <r>
    <n v="3550"/>
    <s v="MOONFACE"/>
    <s v="MOONFACE explores the formative f***k-ups of adolescence. Fresh, incisive new writing. Monologue, movement and striking naturalism."/>
    <n v="2500"/>
    <n v="2620"/>
    <s v="successful"/>
    <s v="GB"/>
    <s v="GBP"/>
    <n v="1462224398"/>
    <n v="1459632398"/>
    <b v="0"/>
    <n v="64"/>
    <b v="1"/>
    <s v="theater/plays"/>
    <n v="1.048"/>
    <n v="40.9375"/>
    <s v="theater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  <s v="USD"/>
    <n v="1400796420"/>
    <n v="1398342170"/>
    <b v="0"/>
    <n v="25"/>
    <b v="1"/>
    <s v="theater/plays"/>
    <n v="1.0183333333333333"/>
    <n v="61.1"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  <s v="GBP"/>
    <n v="1403964324"/>
    <n v="1401372324"/>
    <b v="0"/>
    <n v="20"/>
    <b v="1"/>
    <s v="theater/plays"/>
    <n v="1"/>
    <n v="38.65"/>
    <s v="theater"/>
    <s v="plays"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  <s v="USD"/>
    <n v="1439337600"/>
    <n v="1436575280"/>
    <b v="0"/>
    <n v="104"/>
    <b v="1"/>
    <s v="theater/plays"/>
    <n v="1.0627272727272727"/>
    <n v="56.20192307692308"/>
    <s v="theater"/>
    <s v="plays"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  <s v="USD"/>
    <n v="1423674000"/>
    <n v="1421025159"/>
    <b v="0"/>
    <n v="53"/>
    <b v="1"/>
    <s v="theater/plays"/>
    <n v="1.1342219999999998"/>
    <n v="107.00207547169811"/>
    <s v="theater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  <s v="EUR"/>
    <n v="1479382594"/>
    <n v="1476786994"/>
    <b v="0"/>
    <n v="14"/>
    <b v="1"/>
    <s v="theater/plays"/>
    <n v="1"/>
    <n v="171.42857142857142"/>
    <s v="theater"/>
    <s v="plays"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  <s v="GBP"/>
    <n v="1408289724"/>
    <n v="1403105724"/>
    <b v="0"/>
    <n v="20"/>
    <b v="1"/>
    <s v="theater/plays"/>
    <n v="1.0045454545454546"/>
    <n v="110.5"/>
    <s v="theater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  <s v="USD"/>
    <n v="1399271911"/>
    <n v="1396334311"/>
    <b v="0"/>
    <n v="558"/>
    <b v="1"/>
    <s v="theater/plays"/>
    <n v="1.0003599999999999"/>
    <n v="179.27598566308242"/>
    <s v="theater"/>
    <s v="plays"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  <s v="GBP"/>
    <n v="1435352400"/>
    <n v="1431718575"/>
    <b v="0"/>
    <n v="22"/>
    <b v="1"/>
    <s v="theater/plays"/>
    <n v="1.44"/>
    <n v="22.90909090909091"/>
    <s v="theater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  <s v="AUD"/>
    <n v="1438333080"/>
    <n v="1436408308"/>
    <b v="0"/>
    <n v="24"/>
    <b v="1"/>
    <s v="theater/plays"/>
    <n v="1.0349999999999999"/>
    <n v="43.125"/>
    <s v="theater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  <s v="CAD"/>
    <n v="1432694700"/>
    <n v="1429651266"/>
    <b v="0"/>
    <n v="74"/>
    <b v="1"/>
    <s v="theater/plays"/>
    <n v="1.0843750000000001"/>
    <n v="46.891891891891895"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  <s v="USD"/>
    <n v="1438799760"/>
    <n v="1437236378"/>
    <b v="0"/>
    <n v="54"/>
    <b v="1"/>
    <s v="theater/plays"/>
    <n v="1.024"/>
    <n v="47.407407407407405"/>
    <s v="theater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  <s v="GBP"/>
    <n v="1457906400"/>
    <n v="1457115427"/>
    <b v="0"/>
    <n v="31"/>
    <b v="1"/>
    <s v="theater/plays"/>
    <n v="1.4888888888888889"/>
    <n v="15.129032258064516"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  <s v="GBP"/>
    <n v="1470078000"/>
    <n v="1467648456"/>
    <b v="0"/>
    <n v="25"/>
    <b v="1"/>
    <s v="theater/plays"/>
    <n v="1.0549000000000002"/>
    <n v="21.098000000000003"/>
    <s v="theater"/>
    <s v="plays"/>
  </r>
  <r>
    <n v="3564"/>
    <s v="The Pillowman Aberdeen"/>
    <s v="Multi Award-Winng play THE PILLOWMAN coming to the Arts Centre Theatre, Aberdeen"/>
    <n v="1000"/>
    <n v="1005"/>
    <s v="successful"/>
    <s v="GB"/>
    <s v="GBP"/>
    <n v="1444060800"/>
    <n v="1440082649"/>
    <b v="0"/>
    <n v="17"/>
    <b v="1"/>
    <s v="theater/plays"/>
    <n v="1.0049999999999999"/>
    <n v="59.117647058823529"/>
    <s v="theater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  <s v="USD"/>
    <n v="1420048208"/>
    <n v="1417456208"/>
    <b v="0"/>
    <n v="12"/>
    <b v="1"/>
    <s v="theater/plays"/>
    <n v="1.3055555555555556"/>
    <n v="97.916666666666671"/>
    <s v="theater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  <s v="GBP"/>
    <n v="1422015083"/>
    <n v="1419423083"/>
    <b v="0"/>
    <n v="38"/>
    <b v="1"/>
    <s v="theater/plays"/>
    <n v="1.0475000000000001"/>
    <n v="55.131578947368418"/>
    <s v="theater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  <s v="GBP"/>
    <n v="1433964444"/>
    <n v="1431372444"/>
    <b v="0"/>
    <n v="41"/>
    <b v="1"/>
    <s v="theater/plays"/>
    <n v="1.0880000000000001"/>
    <n v="26.536585365853657"/>
    <s v="theater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  <s v="USD"/>
    <n v="1410975994"/>
    <n v="1408383994"/>
    <b v="0"/>
    <n v="19"/>
    <b v="1"/>
    <s v="theater/plays"/>
    <n v="1.1100000000000001"/>
    <n v="58.421052631578945"/>
    <s v="theater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  <s v="USD"/>
    <n v="1420734696"/>
    <n v="1418142696"/>
    <b v="0"/>
    <n v="41"/>
    <b v="1"/>
    <s v="theater/plays"/>
    <n v="1.0047999999999999"/>
    <n v="122.53658536585365"/>
    <s v="theater"/>
    <s v="plays"/>
  </r>
  <r>
    <n v="3570"/>
    <s v="The Lower Depths"/>
    <s v="Theatre Machine presents an all-new adaptation of Maxim Gorky's classic of Russian theatre, The Lower Depths."/>
    <n v="2000"/>
    <n v="2287"/>
    <s v="successful"/>
    <s v="US"/>
    <s v="USD"/>
    <n v="1420009200"/>
    <n v="1417593483"/>
    <b v="0"/>
    <n v="26"/>
    <b v="1"/>
    <s v="theater/plays"/>
    <n v="1.1435"/>
    <n v="87.961538461538467"/>
    <s v="theater"/>
    <s v="plays"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  <s v="GBP"/>
    <n v="1414701413"/>
    <n v="1412109413"/>
    <b v="0"/>
    <n v="25"/>
    <b v="1"/>
    <s v="theater/plays"/>
    <n v="1.2206666666666666"/>
    <n v="73.239999999999995"/>
    <s v="theater"/>
    <s v="plays"/>
  </r>
  <r>
    <n v="3572"/>
    <s v="Monster"/>
    <s v="A darkly comic one woman show by Abram Rooney as part of The Camden Fringe 2015."/>
    <n v="500"/>
    <n v="500"/>
    <s v="successful"/>
    <s v="GB"/>
    <s v="GBP"/>
    <n v="1434894082"/>
    <n v="1432302082"/>
    <b v="0"/>
    <n v="9"/>
    <b v="1"/>
    <s v="theater/plays"/>
    <n v="1"/>
    <n v="55.555555555555557"/>
    <s v="theater"/>
    <s v="plays"/>
  </r>
  <r>
    <n v="3573"/>
    <s v="Licensed To Ill"/>
    <s v="London based theatre makers collaborating to create a new show about the history of HipHop."/>
    <n v="3000"/>
    <n v="3084"/>
    <s v="successful"/>
    <s v="GB"/>
    <s v="GBP"/>
    <n v="1415440846"/>
    <n v="1412845246"/>
    <b v="0"/>
    <n v="78"/>
    <b v="1"/>
    <s v="theater/plays"/>
    <n v="1.028"/>
    <n v="39.53846153846154"/>
    <s v="theater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  <s v="USD"/>
    <n v="1415921848"/>
    <n v="1413326248"/>
    <b v="0"/>
    <n v="45"/>
    <b v="1"/>
    <s v="theater/plays"/>
    <n v="1.0612068965517241"/>
    <n v="136.77777777777777"/>
    <s v="theater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  <s v="USD"/>
    <n v="1470887940"/>
    <n v="1468176527"/>
    <b v="0"/>
    <n v="102"/>
    <b v="1"/>
    <s v="theater/plays"/>
    <n v="1.0133000000000001"/>
    <n v="99.343137254901961"/>
    <s v="theater"/>
    <s v="plays"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  <s v="USD"/>
    <n v="1480947054"/>
    <n v="1475759454"/>
    <b v="0"/>
    <n v="5"/>
    <b v="1"/>
    <s v="theater/plays"/>
    <n v="1"/>
    <n v="20"/>
    <s v="theater"/>
    <s v="plays"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  <s v="USD"/>
    <n v="1430029680"/>
    <n v="1427741583"/>
    <b v="0"/>
    <n v="27"/>
    <b v="1"/>
    <s v="theater/plays"/>
    <n v="1.3"/>
    <n v="28.888888888888889"/>
    <s v="theater"/>
    <s v="plays"/>
  </r>
  <r>
    <n v="3578"/>
    <s v="Home"/>
    <s v="An unsparing, slightly surreal look at the effects of the private rented sector on two young women. Based on real events."/>
    <n v="1500"/>
    <n v="1500.2"/>
    <s v="successful"/>
    <s v="GB"/>
    <s v="GBP"/>
    <n v="1462037777"/>
    <n v="1459445777"/>
    <b v="0"/>
    <n v="37"/>
    <b v="1"/>
    <s v="theater/plays"/>
    <n v="1.0001333333333333"/>
    <n v="40.545945945945945"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  <s v="GBP"/>
    <n v="1459444656"/>
    <n v="1456856256"/>
    <b v="0"/>
    <n v="14"/>
    <b v="1"/>
    <s v="theater/plays"/>
    <n v="1"/>
    <n v="35.714285714285715"/>
    <s v="theater"/>
    <s v="plays"/>
  </r>
  <r>
    <n v="3580"/>
    <s v="Annabel Lost"/>
    <s v="Annabel Lost combines visual art and performance poetry to tell the story of two orphaned refugees, Quetzal and Rhime."/>
    <n v="900"/>
    <n v="1025"/>
    <s v="successful"/>
    <s v="US"/>
    <s v="USD"/>
    <n v="1425185940"/>
    <n v="1421900022"/>
    <b v="0"/>
    <n v="27"/>
    <b v="1"/>
    <s v="theater/plays"/>
    <n v="1.1388888888888888"/>
    <n v="37.962962962962962"/>
    <s v="theater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  <s v="GBP"/>
    <n v="1406719110"/>
    <n v="1405509510"/>
    <b v="0"/>
    <n v="45"/>
    <b v="1"/>
    <s v="theater/plays"/>
    <n v="1"/>
    <n v="33.333333333333336"/>
    <s v="theater"/>
    <s v="plays"/>
  </r>
  <r>
    <n v="3582"/>
    <s v="REALLY REALLY"/>
    <s v="A contemporary American play touching on the scorching realities of growing up in the Millennial generation."/>
    <n v="1000"/>
    <n v="2870"/>
    <s v="successful"/>
    <s v="US"/>
    <s v="USD"/>
    <n v="1459822682"/>
    <n v="1458613082"/>
    <b v="0"/>
    <n v="49"/>
    <b v="1"/>
    <s v="theater/plays"/>
    <n v="2.87"/>
    <n v="58.571428571428569"/>
    <s v="theater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  <s v="USD"/>
    <n v="1460970805"/>
    <n v="1455790405"/>
    <b v="0"/>
    <n v="24"/>
    <b v="1"/>
    <s v="theater/plays"/>
    <n v="1.085"/>
    <n v="135.625"/>
    <s v="theater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  <s v="GBP"/>
    <n v="1436772944"/>
    <n v="1434180944"/>
    <b v="0"/>
    <n v="112"/>
    <b v="1"/>
    <s v="theater/plays"/>
    <n v="1.155"/>
    <n v="30.9375"/>
    <s v="theater"/>
    <s v="plays"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  <s v="USD"/>
    <n v="1419181890"/>
    <n v="1416589890"/>
    <b v="0"/>
    <n v="23"/>
    <b v="1"/>
    <s v="theater/plays"/>
    <n v="1.1911764705882353"/>
    <n v="176.08695652173913"/>
    <s v="theater"/>
    <s v="plays"/>
  </r>
  <r>
    <n v="3586"/>
    <s v="Actors &amp; Musicians who are Blind or Autistic"/>
    <s v="See Theatre In A New Light"/>
    <n v="7500"/>
    <n v="8207"/>
    <s v="successful"/>
    <s v="US"/>
    <s v="USD"/>
    <n v="1474649070"/>
    <n v="1469465070"/>
    <b v="0"/>
    <n v="54"/>
    <b v="1"/>
    <s v="theater/plays"/>
    <n v="1.0942666666666667"/>
    <n v="151.9814814814815"/>
    <s v="theater"/>
    <s v="plays"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  <s v="GBP"/>
    <n v="1467054000"/>
    <n v="1463144254"/>
    <b v="0"/>
    <n v="28"/>
    <b v="1"/>
    <s v="theater/plays"/>
    <n v="1.266"/>
    <n v="22.607142857142858"/>
    <s v="theater"/>
    <s v="plays"/>
  </r>
  <r>
    <n v="3588"/>
    <s v="MENTAL Play short-tour 2015!"/>
    <s v="Touring the fast-paced, playful and poignant story of three twenty-somethings in a mental-health support group."/>
    <n v="200"/>
    <n v="201"/>
    <s v="successful"/>
    <s v="GB"/>
    <s v="GBP"/>
    <n v="1430348400"/>
    <n v="1428436410"/>
    <b v="0"/>
    <n v="11"/>
    <b v="1"/>
    <s v="theater/plays"/>
    <n v="1.0049999999999999"/>
    <n v="18.272727272727273"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  <s v="USD"/>
    <n v="1432654347"/>
    <n v="1430494347"/>
    <b v="0"/>
    <n v="62"/>
    <b v="1"/>
    <s v="theater/plays"/>
    <n v="1.2749999999999999"/>
    <n v="82.258064516129039"/>
    <s v="theater"/>
    <s v="plays"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  <s v="GBP"/>
    <n v="1413792034"/>
    <n v="1411200034"/>
    <b v="0"/>
    <n v="73"/>
    <b v="1"/>
    <s v="theater/plays"/>
    <n v="1.0005999999999999"/>
    <n v="68.534246575342465"/>
    <s v="theater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  <s v="USD"/>
    <n v="1422075540"/>
    <n v="1419979544"/>
    <b v="0"/>
    <n v="18"/>
    <b v="1"/>
    <s v="theater/plays"/>
    <n v="1.75"/>
    <n v="68.055555555555557"/>
    <s v="theater"/>
    <s v="plays"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  <s v="USD"/>
    <n v="1423630740"/>
    <n v="1418673307"/>
    <b v="0"/>
    <n v="35"/>
    <b v="1"/>
    <s v="theater/plays"/>
    <n v="1.2725"/>
    <n v="72.714285714285708"/>
    <s v="theater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  <s v="USD"/>
    <n v="1420489560"/>
    <n v="1417469639"/>
    <b v="0"/>
    <n v="43"/>
    <b v="1"/>
    <s v="theater/plays"/>
    <n v="1.1063333333333334"/>
    <n v="77.186046511627907"/>
    <s v="theater"/>
    <s v="plays"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  <s v="USD"/>
    <n v="1472952982"/>
    <n v="1470792982"/>
    <b v="0"/>
    <n v="36"/>
    <b v="1"/>
    <s v="theater/plays"/>
    <n v="1.2593749999999999"/>
    <n v="55.972222222222221"/>
    <s v="theater"/>
    <s v="plays"/>
  </r>
  <r>
    <n v="3595"/>
    <s v="The Flu Season"/>
    <s v="A new theatre company staging Will Eno's The Flu Season in Seattle"/>
    <n v="2600"/>
    <n v="3081"/>
    <s v="successful"/>
    <s v="US"/>
    <s v="USD"/>
    <n v="1426229940"/>
    <n v="1423959123"/>
    <b v="0"/>
    <n v="62"/>
    <b v="1"/>
    <s v="theater/plays"/>
    <n v="1.1850000000000001"/>
    <n v="49.693548387096776"/>
    <s v="theater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  <s v="CAD"/>
    <n v="1409072982"/>
    <n v="1407258582"/>
    <b v="0"/>
    <n v="15"/>
    <b v="1"/>
    <s v="theater/plays"/>
    <n v="1.0772727272727274"/>
    <n v="79"/>
    <s v="theater"/>
    <s v="plays"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  <s v="USD"/>
    <n v="1456984740"/>
    <n v="1455717790"/>
    <b v="0"/>
    <n v="33"/>
    <b v="1"/>
    <s v="theater/plays"/>
    <n v="1.026"/>
    <n v="77.727272727272734"/>
    <s v="theater"/>
    <s v="plays"/>
  </r>
  <r>
    <n v="3598"/>
    <s v="Cinderella"/>
    <s v="River City Theatre Company needs your support as we embark on our thirteenth production, CINDERELLA!"/>
    <n v="1000"/>
    <n v="1101"/>
    <s v="successful"/>
    <s v="US"/>
    <s v="USD"/>
    <n v="1409720340"/>
    <n v="1408129822"/>
    <b v="0"/>
    <n v="27"/>
    <b v="1"/>
    <s v="theater/plays"/>
    <n v="1.101"/>
    <n v="40.777777777777779"/>
    <s v="theater"/>
    <s v="plays"/>
  </r>
  <r>
    <n v="3599"/>
    <s v="Promised Land"/>
    <s v="Help Chrysalis get this production off the ground!  An original play, we only need $500 to get this production on its feet!"/>
    <n v="500"/>
    <n v="1010"/>
    <s v="successful"/>
    <s v="US"/>
    <s v="USD"/>
    <n v="1440892800"/>
    <n v="1438715077"/>
    <b v="0"/>
    <n v="17"/>
    <b v="1"/>
    <s v="theater/plays"/>
    <n v="2.02"/>
    <n v="59.411764705882355"/>
    <s v="theater"/>
    <s v="plays"/>
  </r>
  <r>
    <n v="3600"/>
    <s v="Pariah"/>
    <s v="The First Play From The Man Who Brought You The Black James Bond!"/>
    <n v="10"/>
    <n v="13"/>
    <s v="successful"/>
    <s v="US"/>
    <s v="USD"/>
    <n v="1476390164"/>
    <n v="1473970964"/>
    <b v="0"/>
    <n v="4"/>
    <b v="1"/>
    <s v="theater/plays"/>
    <n v="1.3"/>
    <n v="3.25"/>
    <s v="theater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  <s v="GBP"/>
    <n v="1421452682"/>
    <n v="1418860682"/>
    <b v="0"/>
    <n v="53"/>
    <b v="1"/>
    <s v="theater/plays"/>
    <n v="1.0435000000000001"/>
    <n v="39.377358490566039"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  <s v="USD"/>
    <n v="1463520479"/>
    <n v="1458336479"/>
    <b v="0"/>
    <n v="49"/>
    <b v="1"/>
    <s v="theater/plays"/>
    <n v="1.0004999999999999"/>
    <n v="81.673469387755105"/>
    <s v="theater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  <s v="USD"/>
    <n v="1446759880"/>
    <n v="1444164280"/>
    <b v="0"/>
    <n v="57"/>
    <b v="1"/>
    <s v="theater/plays"/>
    <n v="1.7066666666666668"/>
    <n v="44.912280701754383"/>
    <s v="theater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  <s v="USD"/>
    <n v="1461913140"/>
    <n v="1461370956"/>
    <b v="0"/>
    <n v="69"/>
    <b v="1"/>
    <s v="theater/plays"/>
    <n v="1.1283333333333334"/>
    <n v="49.05797101449275"/>
    <s v="theater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  <s v="GBP"/>
    <n v="1455390126"/>
    <n v="1452798126"/>
    <b v="0"/>
    <n v="15"/>
    <b v="1"/>
    <s v="theater/plays"/>
    <n v="1.84"/>
    <n v="30.666666666666668"/>
    <s v="theater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  <s v="GBP"/>
    <n v="1471185057"/>
    <n v="1468593057"/>
    <b v="0"/>
    <n v="64"/>
    <b v="1"/>
    <s v="theater/plays"/>
    <n v="1.3026666666666666"/>
    <n v="61.0625"/>
    <s v="theater"/>
    <s v="plays"/>
  </r>
  <r>
    <n v="3607"/>
    <s v="E15 at The Pleasance and CPT"/>
    <s v="'E15' is a verbatim project that looks at the story of the Focus E15 Campaign"/>
    <n v="550"/>
    <n v="580"/>
    <s v="successful"/>
    <s v="GB"/>
    <s v="GBP"/>
    <n v="1450137600"/>
    <n v="1448924882"/>
    <b v="0"/>
    <n v="20"/>
    <b v="1"/>
    <s v="theater/plays"/>
    <n v="1.0545454545454545"/>
    <n v="29"/>
    <s v="theater"/>
    <s v="plays"/>
  </r>
  <r>
    <n v="3608"/>
    <s v="Petrification"/>
    <s v="Help us get the show on the road! Petrification is a new play about home, memory and identity and we need your help to tour."/>
    <n v="800"/>
    <n v="800"/>
    <s v="successful"/>
    <s v="GB"/>
    <s v="GBP"/>
    <n v="1466172000"/>
    <n v="1463418090"/>
    <b v="0"/>
    <n v="27"/>
    <b v="1"/>
    <s v="theater/plays"/>
    <n v="1"/>
    <n v="29.62962962962963"/>
    <s v="theater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  <s v="GBP"/>
    <n v="1459378085"/>
    <n v="1456789685"/>
    <b v="0"/>
    <n v="21"/>
    <b v="1"/>
    <s v="theater/plays"/>
    <n v="1.5331632653061225"/>
    <n v="143.0952380952381"/>
    <s v="theater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  <s v="GBP"/>
    <n v="1439806936"/>
    <n v="1437214936"/>
    <b v="0"/>
    <n v="31"/>
    <b v="1"/>
    <s v="theater/plays"/>
    <n v="1.623"/>
    <n v="52.354838709677416"/>
    <s v="theater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  <s v="GBP"/>
    <n v="1428483201"/>
    <n v="1425891201"/>
    <b v="0"/>
    <n v="51"/>
    <b v="1"/>
    <s v="theater/plays"/>
    <n v="1.36"/>
    <n v="66.666666666666671"/>
    <s v="theater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  <s v="CAD"/>
    <n v="1402334811"/>
    <n v="1401470811"/>
    <b v="0"/>
    <n v="57"/>
    <b v="1"/>
    <s v="theater/plays"/>
    <n v="1.444"/>
    <n v="126.66666666666667"/>
    <s v="theater"/>
    <s v="plays"/>
  </r>
  <r>
    <n v="3613"/>
    <s v="HIS NAME IS ARTHUR HOLMBERG"/>
    <s v="a woman walks into a bar except she looks like a man and no one's serving drinks. one night only"/>
    <n v="1250"/>
    <n v="1250"/>
    <s v="successful"/>
    <s v="US"/>
    <s v="USD"/>
    <n v="1403964574"/>
    <n v="1401372574"/>
    <b v="0"/>
    <n v="20"/>
    <b v="1"/>
    <s v="theater/plays"/>
    <n v="1"/>
    <n v="62.5"/>
    <s v="theater"/>
    <s v="plays"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  <s v="USD"/>
    <n v="1434675616"/>
    <n v="1432083616"/>
    <b v="0"/>
    <n v="71"/>
    <b v="1"/>
    <s v="theater/plays"/>
    <n v="1.008"/>
    <n v="35.492957746478872"/>
    <s v="theater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  <s v="GBP"/>
    <n v="1449756896"/>
    <n v="1447164896"/>
    <b v="0"/>
    <n v="72"/>
    <b v="1"/>
    <s v="theater/plays"/>
    <n v="1.0680000000000001"/>
    <n v="37.083333333333336"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  <s v="GBP"/>
    <n v="1426801664"/>
    <n v="1424213264"/>
    <b v="0"/>
    <n v="45"/>
    <b v="1"/>
    <s v="theater/plays"/>
    <n v="1.248"/>
    <n v="69.333333333333329"/>
    <s v="theater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  <s v="GBP"/>
    <n v="1488240000"/>
    <n v="1486996729"/>
    <b v="0"/>
    <n v="51"/>
    <b v="1"/>
    <s v="theater/plays"/>
    <n v="1.1891891891891893"/>
    <n v="17.254901960784313"/>
    <s v="theater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  <s v="GBP"/>
    <n v="1433343850"/>
    <n v="1430751850"/>
    <b v="0"/>
    <n v="56"/>
    <b v="1"/>
    <s v="theater/plays"/>
    <n v="1.01"/>
    <n v="36.071428571428569"/>
    <s v="theater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  <s v="USD"/>
    <n v="1479592800"/>
    <n v="1476760226"/>
    <b v="0"/>
    <n v="17"/>
    <b v="1"/>
    <s v="theater/plays"/>
    <n v="1.1299999999999999"/>
    <n v="66.470588235294116"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  <s v="USD"/>
    <n v="1425528000"/>
    <n v="1422916261"/>
    <b v="0"/>
    <n v="197"/>
    <b v="1"/>
    <s v="theater/plays"/>
    <n v="1.0519047619047619"/>
    <n v="56.065989847715734"/>
    <s v="theater"/>
    <s v="plays"/>
  </r>
  <r>
    <n v="3621"/>
    <s v="EverScape"/>
    <s v="Bare Theatre and Sonorous Road collaborate on the NC debut of  Allan Maule's gamer fantasy play that was extended in New York."/>
    <n v="3000"/>
    <n v="3292"/>
    <s v="successful"/>
    <s v="US"/>
    <s v="USD"/>
    <n v="1475269200"/>
    <n v="1473200844"/>
    <b v="0"/>
    <n v="70"/>
    <b v="1"/>
    <s v="theater/plays"/>
    <n v="1.0973333333333333"/>
    <n v="47.028571428571432"/>
    <s v="theater"/>
    <s v="plays"/>
  </r>
  <r>
    <n v="3622"/>
    <s v="Shakespeare's Pericles, Prince of Tyre"/>
    <s v="5 actors. 39 characters. 1 epic adventure. Presented by the Cradle Theatre Company."/>
    <n v="1000"/>
    <n v="1000.99"/>
    <s v="successful"/>
    <s v="US"/>
    <s v="USD"/>
    <n v="1411874580"/>
    <n v="1409030371"/>
    <b v="0"/>
    <n v="21"/>
    <b v="1"/>
    <s v="theater/plays"/>
    <n v="1.00099"/>
    <n v="47.666190476190479"/>
    <s v="theater"/>
    <s v="plays"/>
  </r>
  <r>
    <n v="3623"/>
    <s v="Since I've Been Here"/>
    <s v="An original play exploring the complications of romantic relationships in all forms."/>
    <n v="2500"/>
    <n v="3000"/>
    <s v="successful"/>
    <s v="US"/>
    <s v="USD"/>
    <n v="1406358000"/>
    <n v="1404841270"/>
    <b v="0"/>
    <n v="34"/>
    <b v="1"/>
    <s v="theater/plays"/>
    <n v="1.2"/>
    <n v="88.235294117647058"/>
    <s v="theater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  <s v="USD"/>
    <n v="1471977290"/>
    <n v="1466793290"/>
    <b v="0"/>
    <n v="39"/>
    <b v="1"/>
    <s v="theater/plays"/>
    <n v="1.0493333333333332"/>
    <n v="80.717948717948715"/>
    <s v="theater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  <s v="GBP"/>
    <n v="1435851577"/>
    <n v="1433259577"/>
    <b v="0"/>
    <n v="78"/>
    <b v="1"/>
    <s v="theater/plays"/>
    <n v="1.0266666666666666"/>
    <n v="39.487179487179489"/>
    <s v="theater"/>
    <s v="plays"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  <s v="GBP"/>
    <n v="1408204857"/>
    <n v="1406390457"/>
    <b v="0"/>
    <n v="48"/>
    <b v="1"/>
    <s v="theater/plays"/>
    <n v="1.0182500000000001"/>
    <n v="84.854166666666671"/>
    <s v="theater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  <s v="USD"/>
    <n v="1463803140"/>
    <n v="1459446487"/>
    <b v="0"/>
    <n v="29"/>
    <b v="1"/>
    <s v="theater/plays"/>
    <n v="1"/>
    <n v="68.965517241379317"/>
    <s v="theater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  <s v="USD"/>
    <n v="1450040396"/>
    <n v="1444852796"/>
    <b v="0"/>
    <n v="0"/>
    <b v="0"/>
    <s v="theater/musical"/>
    <n v="0"/>
    <e v="#DIV/0!"/>
    <s v="theater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  <s v="USD"/>
    <n v="1462467600"/>
    <n v="1457403364"/>
    <b v="0"/>
    <n v="2"/>
    <b v="0"/>
    <s v="theater/musical"/>
    <n v="1.9999999999999999E-6"/>
    <n v="1"/>
    <s v="theater"/>
    <s v="musical"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  <s v="GBP"/>
    <n v="1417295990"/>
    <n v="1414700390"/>
    <b v="0"/>
    <n v="1"/>
    <b v="0"/>
    <s v="theater/musical"/>
    <n v="3.3333333333333332E-4"/>
    <n v="1"/>
    <s v="theater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  <s v="USD"/>
    <n v="1411444740"/>
    <n v="1409335497"/>
    <b v="0"/>
    <n v="59"/>
    <b v="0"/>
    <s v="theater/musical"/>
    <n v="0.51023391812865493"/>
    <n v="147.88135593220338"/>
    <s v="theater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  <s v="GBP"/>
    <n v="1416781749"/>
    <n v="1415053749"/>
    <b v="0"/>
    <n v="1"/>
    <b v="0"/>
    <s v="theater/musical"/>
    <n v="0.2"/>
    <n v="100"/>
    <s v="theater"/>
    <s v="musical"/>
  </r>
  <r>
    <n v="3633"/>
    <s v="SMOKEY AND THE BANDIT: THE MUSICAL"/>
    <s v="SMOKEY AND THE BANDIT: THE MUSICAL_x000a_The classic film, characters and music you love, on stage, LIVE!"/>
    <n v="5000"/>
    <n v="1762"/>
    <s v="failed"/>
    <s v="US"/>
    <s v="USD"/>
    <n v="1479517200"/>
    <n v="1475765867"/>
    <b v="0"/>
    <n v="31"/>
    <b v="0"/>
    <s v="theater/musical"/>
    <n v="0.35239999999999999"/>
    <n v="56.838709677419352"/>
    <s v="theater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  <s v="CAD"/>
    <n v="1484366340"/>
    <n v="1480219174"/>
    <b v="0"/>
    <n v="18"/>
    <b v="0"/>
    <s v="theater/musical"/>
    <n v="4.2466666666666666E-2"/>
    <n v="176.94444444444446"/>
    <s v="theater"/>
    <s v="musical"/>
  </r>
  <r>
    <n v="3635"/>
    <s v="Mary's Son"/>
    <s v="Mary's Son is a pop opera about Jesus and the hope he brings to all people."/>
    <n v="3500"/>
    <n v="1276"/>
    <s v="failed"/>
    <s v="US"/>
    <s v="USD"/>
    <n v="1461186676"/>
    <n v="1458594676"/>
    <b v="0"/>
    <n v="10"/>
    <b v="0"/>
    <s v="theater/musical"/>
    <n v="0.36457142857142855"/>
    <n v="127.6"/>
    <s v="theater"/>
    <s v="musical"/>
  </r>
  <r>
    <n v="3636"/>
    <s v="The Brother's of B-Block"/>
    <s v="The Brotherâ€™s of B-block is a musical play. A new take on &quot;OZ&quot; _x000a_The Wizard of OZ meets HBO's OZ."/>
    <n v="150000"/>
    <n v="0"/>
    <s v="failed"/>
    <s v="US"/>
    <s v="USD"/>
    <n v="1442248829"/>
    <n v="1439224829"/>
    <b v="0"/>
    <n v="0"/>
    <b v="0"/>
    <s v="theater/musical"/>
    <n v="0"/>
    <e v="#DIV/0!"/>
    <s v="theater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  <s v="USD"/>
    <n v="1420130935"/>
    <n v="1417538935"/>
    <b v="0"/>
    <n v="14"/>
    <b v="0"/>
    <s v="theater/musical"/>
    <n v="0.30866666666666664"/>
    <n v="66.142857142857139"/>
    <s v="theater"/>
    <s v="musical"/>
  </r>
  <r>
    <n v="3638"/>
    <s v="Project Hedwig and the Angry Inch"/>
    <s v="A rock and roll journey that explores love, loss, redemption, duality and ascension."/>
    <n v="3300"/>
    <n v="216"/>
    <s v="failed"/>
    <s v="CA"/>
    <s v="CAD"/>
    <n v="1429456132"/>
    <n v="1424275732"/>
    <b v="0"/>
    <n v="2"/>
    <b v="0"/>
    <s v="theater/musical"/>
    <n v="6.545454545454546E-2"/>
    <n v="108"/>
    <s v="theater"/>
    <s v="musical"/>
  </r>
  <r>
    <n v="3639"/>
    <s v="POE!"/>
    <s v="POE is a tragicomic musical about the life and works of Edgar Poe, with Death as his therapist helping him find peace in the beyond."/>
    <n v="25000"/>
    <n v="1"/>
    <s v="failed"/>
    <s v="US"/>
    <s v="USD"/>
    <n v="1475853060"/>
    <n v="1470672906"/>
    <b v="0"/>
    <n v="1"/>
    <b v="0"/>
    <s v="theater/musical"/>
    <n v="4.0000000000000003E-5"/>
    <n v="1"/>
    <s v="theater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  <s v="USD"/>
    <n v="1431283530"/>
    <n v="1428691530"/>
    <b v="0"/>
    <n v="3"/>
    <b v="0"/>
    <s v="theater/musical"/>
    <n v="5.5E-2"/>
    <n v="18.333333333333332"/>
    <s v="theater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  <s v="USD"/>
    <n v="1412485200"/>
    <n v="1410966179"/>
    <b v="0"/>
    <n v="0"/>
    <b v="0"/>
    <s v="theater/musical"/>
    <n v="0"/>
    <e v="#DIV/0!"/>
    <s v="theater"/>
    <s v="musical"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  <s v="EUR"/>
    <n v="1448902800"/>
    <n v="1445369727"/>
    <b v="0"/>
    <n v="2"/>
    <b v="0"/>
    <s v="theater/musical"/>
    <n v="2.1428571428571429E-2"/>
    <n v="7.5"/>
    <s v="theater"/>
    <s v="musical"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  <s v="USD"/>
    <n v="1447734439"/>
    <n v="1444274839"/>
    <b v="0"/>
    <n v="0"/>
    <b v="0"/>
    <s v="theater/musical"/>
    <n v="0"/>
    <e v="#DIV/0!"/>
    <s v="theater"/>
    <s v="musical"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  <s v="USD"/>
    <n v="1457413140"/>
    <n v="1454996887"/>
    <b v="0"/>
    <n v="12"/>
    <b v="0"/>
    <s v="theater/musical"/>
    <n v="0.16420000000000001"/>
    <n v="68.416666666666671"/>
    <s v="theater"/>
    <s v="musical"/>
  </r>
  <r>
    <n v="3645"/>
    <s v="If the Shoe Fits"/>
    <s v="This new musical comedy empowers women and girls of all ages to be themselves in their shoes, whatever shoes they choose."/>
    <n v="1000"/>
    <n v="1"/>
    <s v="failed"/>
    <s v="CA"/>
    <s v="CAD"/>
    <n v="1479773838"/>
    <n v="1477178238"/>
    <b v="0"/>
    <n v="1"/>
    <b v="0"/>
    <s v="theater/musical"/>
    <n v="1E-3"/>
    <n v="1"/>
    <s v="theater"/>
    <s v="musical"/>
  </r>
  <r>
    <n v="3646"/>
    <s v="Our Sacred Honor"/>
    <s v="Develop demo materials for new, true story of teen Revolutionary War heroes - for hybrid film/live stage musical"/>
    <n v="10000"/>
    <n v="481"/>
    <s v="failed"/>
    <s v="US"/>
    <s v="USD"/>
    <n v="1434497400"/>
    <n v="1431770802"/>
    <b v="0"/>
    <n v="8"/>
    <b v="0"/>
    <s v="theater/musical"/>
    <n v="4.8099999999999997E-2"/>
    <n v="60.125"/>
    <s v="theater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  <s v="GBP"/>
    <n v="1475258327"/>
    <n v="1471370327"/>
    <b v="0"/>
    <n v="2"/>
    <b v="0"/>
    <s v="theater/musical"/>
    <n v="0.06"/>
    <n v="15"/>
    <s v="theater"/>
    <s v="musical"/>
  </r>
  <r>
    <n v="3648"/>
    <s v="Moth Theater Lives"/>
    <s v="Help Moth Live! Support Moth and its artist collective to achieve its 2014/15 season."/>
    <n v="40000"/>
    <n v="40153"/>
    <s v="successful"/>
    <s v="US"/>
    <s v="USD"/>
    <n v="1412492445"/>
    <n v="1409900445"/>
    <b v="0"/>
    <n v="73"/>
    <b v="1"/>
    <s v="theater/plays"/>
    <n v="1.003825"/>
    <n v="550.04109589041093"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  <s v="CAD"/>
    <n v="1402938394"/>
    <n v="1400691994"/>
    <b v="0"/>
    <n v="8"/>
    <b v="1"/>
    <s v="theater/plays"/>
    <n v="1.04"/>
    <n v="97.5"/>
    <s v="theater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  <s v="GBP"/>
    <n v="1454412584"/>
    <n v="1452598184"/>
    <b v="0"/>
    <n v="17"/>
    <b v="1"/>
    <s v="theater/plays"/>
    <n v="1"/>
    <n v="29.411764705882351"/>
    <s v="theater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  <s v="USD"/>
    <n v="1407686340"/>
    <n v="1404833442"/>
    <b v="0"/>
    <n v="9"/>
    <b v="1"/>
    <s v="theater/plays"/>
    <n v="1.04"/>
    <n v="57.777777777777779"/>
    <s v="theater"/>
    <s v="plays"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  <s v="CAD"/>
    <n v="1472097540"/>
    <n v="1471188502"/>
    <b v="0"/>
    <n v="17"/>
    <b v="1"/>
    <s v="theater/plays"/>
    <n v="2.5066666666666668"/>
    <n v="44.235294117647058"/>
    <s v="theater"/>
    <s v="plays"/>
  </r>
  <r>
    <n v="3653"/>
    <s v="ALLIE"/>
    <s v="ALLIE is a new dark comedy play which will premiere at the Edinburgh Festival Fringe 2015. Written and produced by Ruaraidh Murray."/>
    <n v="2000"/>
    <n v="2010"/>
    <s v="successful"/>
    <s v="GB"/>
    <s v="GBP"/>
    <n v="1438764207"/>
    <n v="1436172207"/>
    <b v="0"/>
    <n v="33"/>
    <b v="1"/>
    <s v="theater/plays"/>
    <n v="1.0049999999999999"/>
    <n v="60.909090909090907"/>
    <s v="theater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  <s v="GBP"/>
    <n v="1459702800"/>
    <n v="1457690386"/>
    <b v="0"/>
    <n v="38"/>
    <b v="1"/>
    <s v="theater/plays"/>
    <n v="1.744"/>
    <n v="68.84210526315789"/>
    <s v="theater"/>
    <s v="plays"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  <s v="USD"/>
    <n v="1437202740"/>
    <n v="1434654998"/>
    <b v="0"/>
    <n v="79"/>
    <b v="1"/>
    <s v="theater/plays"/>
    <n v="1.1626000000000001"/>
    <n v="73.582278481012665"/>
    <s v="theater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  <s v="CHF"/>
    <n v="1485989940"/>
    <n v="1483393836"/>
    <b v="0"/>
    <n v="46"/>
    <b v="1"/>
    <s v="theater/plays"/>
    <n v="1.0582"/>
    <n v="115.02173913043478"/>
    <s v="theater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  <s v="DKK"/>
    <n v="1464817320"/>
    <n v="1462806419"/>
    <b v="0"/>
    <n v="20"/>
    <b v="1"/>
    <s v="theater/plays"/>
    <n v="1.1074999999999999"/>
    <n v="110.75"/>
    <s v="theater"/>
    <s v="plays"/>
  </r>
  <r>
    <n v="3658"/>
    <s v="Mr. Marmalade"/>
    <s v="Life is hard when your own imaginary friend can't make time for you."/>
    <n v="1500"/>
    <n v="1510"/>
    <s v="successful"/>
    <s v="US"/>
    <s v="USD"/>
    <n v="1404273540"/>
    <n v="1400272580"/>
    <b v="0"/>
    <n v="20"/>
    <b v="1"/>
    <s v="theater/plays"/>
    <n v="1.0066666666666666"/>
    <n v="75.5"/>
    <s v="theater"/>
    <s v="plays"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  <s v="USD"/>
    <n v="1426775940"/>
    <n v="1424414350"/>
    <b v="0"/>
    <n v="13"/>
    <b v="1"/>
    <s v="theater/plays"/>
    <n v="1.0203333333333333"/>
    <n v="235.46153846153845"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  <s v="GBP"/>
    <n v="1419368925"/>
    <n v="1417208925"/>
    <b v="0"/>
    <n v="22"/>
    <b v="1"/>
    <s v="theater/plays"/>
    <n v="1"/>
    <n v="11.363636363636363"/>
    <s v="theater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  <s v="USD"/>
    <n v="1460260800"/>
    <n v="1458336672"/>
    <b v="0"/>
    <n v="36"/>
    <b v="1"/>
    <s v="theater/plays"/>
    <n v="1.1100000000000001"/>
    <n v="92.5"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  <s v="CAD"/>
    <n v="1427775414"/>
    <n v="1425187014"/>
    <b v="0"/>
    <n v="40"/>
    <b v="1"/>
    <s v="theater/plays"/>
    <n v="1.0142500000000001"/>
    <n v="202.85"/>
    <s v="theater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  <s v="GBP"/>
    <n v="1482321030"/>
    <n v="1477133430"/>
    <b v="0"/>
    <n v="9"/>
    <b v="1"/>
    <s v="theater/plays"/>
    <n v="1.04"/>
    <n v="26"/>
    <s v="theater"/>
    <s v="plays"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  <s v="USD"/>
    <n v="1466056689"/>
    <n v="1464847089"/>
    <b v="0"/>
    <n v="19"/>
    <b v="1"/>
    <s v="theater/plays"/>
    <n v="1.09375"/>
    <n v="46.05263157894737"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  <s v="EUR"/>
    <n v="1446062040"/>
    <n v="1445109822"/>
    <b v="0"/>
    <n v="14"/>
    <b v="1"/>
    <s v="theater/plays"/>
    <n v="1.1516129032258065"/>
    <n v="51"/>
    <s v="theater"/>
    <s v="plays"/>
  </r>
  <r>
    <n v="3666"/>
    <s v="Israel LÃ³pez @ Ojai Playwrights Conference"/>
    <s v="Artistic Internship @ Ojai Playwrights Conference"/>
    <n v="1200"/>
    <n v="1200"/>
    <s v="successful"/>
    <s v="US"/>
    <s v="USD"/>
    <n v="1406185200"/>
    <n v="1404337382"/>
    <b v="0"/>
    <n v="38"/>
    <b v="1"/>
    <s v="theater/plays"/>
    <n v="1"/>
    <n v="31.578947368421051"/>
    <s v="theater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  <s v="GBP"/>
    <n v="1437261419"/>
    <n v="1434669419"/>
    <b v="0"/>
    <n v="58"/>
    <b v="1"/>
    <s v="theater/plays"/>
    <n v="1.0317033333333334"/>
    <n v="53.363965517241382"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  <s v="USD"/>
    <n v="1437676380"/>
    <n v="1435670452"/>
    <b v="0"/>
    <n v="28"/>
    <b v="1"/>
    <s v="theater/plays"/>
    <n v="1.0349999999999999"/>
    <n v="36.964285714285715"/>
    <s v="theater"/>
    <s v="plays"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  <s v="GBP"/>
    <n v="1434039137"/>
    <n v="1431447137"/>
    <b v="0"/>
    <n v="17"/>
    <b v="1"/>
    <s v="theater/plays"/>
    <n v="1.3819999999999999"/>
    <n v="81.294117647058826"/>
    <s v="theater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  <s v="GBP"/>
    <n v="1433113200"/>
    <n v="1431951611"/>
    <b v="0"/>
    <n v="12"/>
    <b v="1"/>
    <s v="theater/plays"/>
    <n v="1.0954545454545455"/>
    <n v="20.083333333333332"/>
    <s v="theater"/>
    <s v="plays"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  <s v="USD"/>
    <n v="1405915140"/>
    <n v="1404140667"/>
    <b v="0"/>
    <n v="40"/>
    <b v="1"/>
    <s v="theater/plays"/>
    <n v="1.0085714285714287"/>
    <n v="88.25"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  <s v="GBP"/>
    <n v="1411771384"/>
    <n v="1409179384"/>
    <b v="0"/>
    <n v="57"/>
    <b v="1"/>
    <s v="theater/plays"/>
    <n v="1.0153333333333334"/>
    <n v="53.438596491228068"/>
    <s v="theater"/>
    <s v="plays"/>
  </r>
  <r>
    <n v="3673"/>
    <s v="CHILD Z"/>
    <s v="Zoe is a teenage girl growing up in a deeply disturbing society. If those paid to protect her aren't listening, then who is?"/>
    <n v="4000"/>
    <n v="4545"/>
    <s v="successful"/>
    <s v="GB"/>
    <s v="GBP"/>
    <n v="1415191920"/>
    <n v="1412233497"/>
    <b v="0"/>
    <n v="114"/>
    <b v="1"/>
    <s v="theater/plays"/>
    <n v="1.13625"/>
    <n v="39.868421052631582"/>
    <s v="theater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  <s v="EUR"/>
    <n v="1472936229"/>
    <n v="1467752229"/>
    <b v="0"/>
    <n v="31"/>
    <b v="1"/>
    <s v="theater/plays"/>
    <n v="1"/>
    <n v="145.16129032258064"/>
    <s v="theater"/>
    <s v="plays"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  <s v="GBP"/>
    <n v="1463353200"/>
    <n v="1462285182"/>
    <b v="0"/>
    <n v="3"/>
    <b v="1"/>
    <s v="theater/plays"/>
    <n v="1.4"/>
    <n v="23.333333333333332"/>
    <s v="theater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  <s v="USD"/>
    <n v="1410550484"/>
    <n v="1408995284"/>
    <b v="0"/>
    <n v="16"/>
    <b v="1"/>
    <s v="theater/plays"/>
    <n v="1.2875000000000001"/>
    <n v="64.375"/>
    <s v="theater"/>
    <s v="plays"/>
  </r>
  <r>
    <n v="3677"/>
    <s v="Goldfish Memory Productions"/>
    <s v="Goldfish Memory Productions seeks at least $12,000 to begin their first 3 professional projects."/>
    <n v="12000"/>
    <n v="12348.5"/>
    <s v="successful"/>
    <s v="US"/>
    <s v="USD"/>
    <n v="1404359940"/>
    <n v="1402580818"/>
    <b v="0"/>
    <n v="199"/>
    <b v="1"/>
    <s v="theater/plays"/>
    <n v="1.0290416666666666"/>
    <n v="62.052763819095475"/>
    <s v="theater"/>
    <s v="plays"/>
  </r>
  <r>
    <n v="3678"/>
    <s v="Some big Some bang"/>
    <s v="The Ugly Collective takes Some big Some bang to the Underbelly Venues at the Edinburgh Fringe!"/>
    <n v="2000"/>
    <n v="2050"/>
    <s v="successful"/>
    <s v="GB"/>
    <s v="GBP"/>
    <n v="1433076298"/>
    <n v="1430052298"/>
    <b v="0"/>
    <n v="31"/>
    <b v="1"/>
    <s v="theater/plays"/>
    <n v="1.0249999999999999"/>
    <n v="66.129032258064512"/>
    <s v="theater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  <s v="USD"/>
    <n v="1404190740"/>
    <n v="1401214581"/>
    <b v="0"/>
    <n v="30"/>
    <b v="1"/>
    <s v="theater/plays"/>
    <n v="1.101"/>
    <n v="73.400000000000006"/>
    <s v="theater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  <s v="USD"/>
    <n v="1475664834"/>
    <n v="1473850434"/>
    <b v="0"/>
    <n v="34"/>
    <b v="1"/>
    <s v="theater/plays"/>
    <n v="1.1276666666666666"/>
    <n v="99.5"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  <s v="USD"/>
    <n v="1452872290"/>
    <n v="1452008290"/>
    <b v="0"/>
    <n v="18"/>
    <b v="1"/>
    <s v="theater/plays"/>
    <n v="1.119"/>
    <n v="62.166666666666664"/>
    <s v="theater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  <s v="USD"/>
    <n v="1402901940"/>
    <n v="1399998418"/>
    <b v="0"/>
    <n v="67"/>
    <b v="1"/>
    <s v="theater/plays"/>
    <n v="1.3919999999999999"/>
    <n v="62.328358208955223"/>
    <s v="theater"/>
    <s v="plays"/>
  </r>
  <r>
    <n v="3683"/>
    <s v="A Krumpus Story - World Premiere"/>
    <s v="A Krumpus Story is a dark holiday comedy for anyone who wants a little more spice in their holiday fare."/>
    <n v="3500"/>
    <n v="3880"/>
    <s v="successful"/>
    <s v="US"/>
    <s v="USD"/>
    <n v="1476931696"/>
    <n v="1474339696"/>
    <b v="0"/>
    <n v="66"/>
    <b v="1"/>
    <s v="theater/plays"/>
    <n v="1.1085714285714285"/>
    <n v="58.787878787878789"/>
    <s v="theater"/>
    <s v="plays"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  <s v="USD"/>
    <n v="1441167586"/>
    <n v="1438575586"/>
    <b v="0"/>
    <n v="23"/>
    <b v="1"/>
    <s v="theater/plays"/>
    <n v="1.3906666666666667"/>
    <n v="45.347826086956523"/>
    <s v="theater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  <s v="USD"/>
    <n v="1400533200"/>
    <n v="1398348859"/>
    <b v="0"/>
    <n v="126"/>
    <b v="1"/>
    <s v="theater/plays"/>
    <n v="1.0569999999999999"/>
    <n v="41.944444444444443"/>
    <s v="theater"/>
    <s v="plays"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  <s v="USD"/>
    <n v="1440820740"/>
    <n v="1439567660"/>
    <b v="0"/>
    <n v="6"/>
    <b v="1"/>
    <s v="theater/plays"/>
    <n v="1.0142857142857142"/>
    <n v="59.166666666666664"/>
    <s v="theater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  <s v="USD"/>
    <n v="1403846055"/>
    <n v="1401254055"/>
    <b v="0"/>
    <n v="25"/>
    <b v="1"/>
    <s v="theater/plays"/>
    <n v="1.0024500000000001"/>
    <n v="200.49"/>
    <s v="theater"/>
    <s v="plays"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  <s v="GBP"/>
    <n v="1407524004"/>
    <n v="1404932004"/>
    <b v="0"/>
    <n v="39"/>
    <b v="1"/>
    <s v="theater/plays"/>
    <n v="1.0916666666666666"/>
    <n v="83.974358974358978"/>
    <s v="theater"/>
    <s v="plays"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  <s v="USD"/>
    <n v="1434925500"/>
    <n v="1432410639"/>
    <b v="0"/>
    <n v="62"/>
    <b v="1"/>
    <s v="theater/plays"/>
    <n v="1.1833333333333333"/>
    <n v="57.258064516129032"/>
    <s v="theater"/>
    <s v="plays"/>
  </r>
  <r>
    <n v="3690"/>
    <s v="We Rise"/>
    <s v="A play honoring the lives and legacies of the activists and those remembered at the 1992 ACT UP Ashes Action at The White House"/>
    <n v="1500"/>
    <n v="1800"/>
    <s v="successful"/>
    <s v="US"/>
    <s v="USD"/>
    <n v="1417101683"/>
    <n v="1414506083"/>
    <b v="0"/>
    <n v="31"/>
    <b v="1"/>
    <s v="theater/plays"/>
    <n v="1.2"/>
    <n v="58.064516129032256"/>
    <s v="theater"/>
    <s v="plays"/>
  </r>
  <r>
    <n v="3691"/>
    <s v="Most Dangerous Man in America (WEB DuBois) by Amiri  Baraka"/>
    <s v="World Premiere of last play written by Amiri Baraka"/>
    <n v="40000"/>
    <n v="51184"/>
    <s v="successful"/>
    <s v="US"/>
    <s v="USD"/>
    <n v="1425272340"/>
    <n v="1421426929"/>
    <b v="0"/>
    <n v="274"/>
    <b v="1"/>
    <s v="theater/plays"/>
    <n v="1.2796000000000001"/>
    <n v="186.80291970802921"/>
    <s v="theater"/>
    <s v="plays"/>
  </r>
  <r>
    <n v="3692"/>
    <s v="An Evening With Durang"/>
    <s v="Help us independently produce two great comedies by Christopher Durang."/>
    <n v="1000"/>
    <n v="1260"/>
    <s v="successful"/>
    <s v="US"/>
    <s v="USD"/>
    <n v="1411084800"/>
    <n v="1410304179"/>
    <b v="0"/>
    <n v="17"/>
    <b v="1"/>
    <s v="theater/plays"/>
    <n v="1.26"/>
    <n v="74.117647058823536"/>
    <s v="theater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  <s v="GBP"/>
    <n v="1448922600"/>
    <n v="1446352529"/>
    <b v="0"/>
    <n v="14"/>
    <b v="1"/>
    <s v="theater/plays"/>
    <n v="1.2912912912912913"/>
    <n v="30.714285714285715"/>
    <s v="theater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  <s v="USD"/>
    <n v="1465178400"/>
    <n v="1461985967"/>
    <b v="0"/>
    <n v="60"/>
    <b v="1"/>
    <s v="theater/plays"/>
    <n v="1.0742857142857143"/>
    <n v="62.666666666666664"/>
    <s v="theater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  <s v="USD"/>
    <n v="1421009610"/>
    <n v="1419281610"/>
    <b v="0"/>
    <n v="33"/>
    <b v="1"/>
    <s v="theater/plays"/>
    <n v="1.00125"/>
    <n v="121.36363636363636"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  <s v="GBP"/>
    <n v="1423838916"/>
    <n v="1418654916"/>
    <b v="0"/>
    <n v="78"/>
    <b v="1"/>
    <s v="theater/plays"/>
    <n v="1.55"/>
    <n v="39.743589743589745"/>
    <s v="theater"/>
    <s v="plays"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  <s v="GBP"/>
    <n v="1462878648"/>
    <n v="1461064248"/>
    <b v="0"/>
    <n v="30"/>
    <b v="1"/>
    <s v="theater/plays"/>
    <n v="1.08"/>
    <n v="72"/>
    <s v="theater"/>
    <s v="plays"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  <s v="USD"/>
    <n v="1456946487"/>
    <n v="1454354487"/>
    <b v="0"/>
    <n v="136"/>
    <b v="1"/>
    <s v="theater/plays"/>
    <n v="1.1052"/>
    <n v="40.632352941176471"/>
    <s v="theater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  <s v="USD"/>
    <n v="1413383216"/>
    <n v="1410791216"/>
    <b v="0"/>
    <n v="40"/>
    <b v="1"/>
    <s v="theater/plays"/>
    <n v="1.008"/>
    <n v="63"/>
    <s v="theater"/>
    <s v="plays"/>
  </r>
  <r>
    <n v="3700"/>
    <s v="Generations (Senior Project)"/>
    <s v="Help me produce the play I have written for my senior project!"/>
    <n v="500"/>
    <n v="606"/>
    <s v="successful"/>
    <s v="US"/>
    <s v="USD"/>
    <n v="1412092800"/>
    <n v="1409493800"/>
    <b v="0"/>
    <n v="18"/>
    <b v="1"/>
    <s v="theater/plays"/>
    <n v="1.212"/>
    <n v="33.666666666666664"/>
    <s v="theater"/>
    <s v="plays"/>
  </r>
  <r>
    <n v="3701"/>
    <s v="Dog Show"/>
    <s v="Part-silent film, part-thriller, Dog Show sees four actors play a community of dogs and their owners. One autumn, a killer strikes."/>
    <n v="1500"/>
    <n v="1505"/>
    <s v="successful"/>
    <s v="GB"/>
    <s v="GBP"/>
    <n v="1433422793"/>
    <n v="1430830793"/>
    <b v="0"/>
    <n v="39"/>
    <b v="1"/>
    <s v="theater/plays"/>
    <n v="1.0033333333333334"/>
    <n v="38.589743589743591"/>
    <s v="theater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  <s v="GBP"/>
    <n v="1468191540"/>
    <n v="1464958484"/>
    <b v="0"/>
    <n v="21"/>
    <b v="1"/>
    <s v="theater/plays"/>
    <n v="1.0916666666666666"/>
    <n v="155.95238095238096"/>
    <s v="theater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  <s v="USD"/>
    <n v="1471071540"/>
    <n v="1467720388"/>
    <b v="0"/>
    <n v="30"/>
    <b v="1"/>
    <s v="theater/plays"/>
    <n v="1.2342857142857142"/>
    <n v="43.2"/>
    <s v="theater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  <s v="GBP"/>
    <n v="1464712394"/>
    <n v="1459528394"/>
    <b v="0"/>
    <n v="27"/>
    <b v="1"/>
    <s v="theater/plays"/>
    <n v="1.3633666666666666"/>
    <n v="15.148518518518518"/>
    <s v="theater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  <s v="USD"/>
    <n v="1403546400"/>
    <n v="1401714114"/>
    <b v="0"/>
    <n v="35"/>
    <b v="1"/>
    <s v="theater/plays"/>
    <n v="1.0346657233816767"/>
    <n v="83.571428571428569"/>
    <s v="theater"/>
    <s v="plays"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  <s v="USD"/>
    <n v="1410558949"/>
    <n v="1409262949"/>
    <b v="0"/>
    <n v="13"/>
    <b v="1"/>
    <s v="theater/plays"/>
    <n v="1.2133333333333334"/>
    <n v="140"/>
    <s v="theater"/>
    <s v="plays"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  <s v="USD"/>
    <n v="1469165160"/>
    <n v="1467335378"/>
    <b v="0"/>
    <n v="23"/>
    <b v="1"/>
    <s v="theater/plays"/>
    <n v="1.86"/>
    <n v="80.869565217391298"/>
    <s v="theater"/>
    <s v="plays"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  <s v="USD"/>
    <n v="1404444286"/>
    <n v="1403234686"/>
    <b v="0"/>
    <n v="39"/>
    <b v="1"/>
    <s v="theater/plays"/>
    <n v="3"/>
    <n v="53.846153846153847"/>
    <s v="theater"/>
    <s v="plays"/>
  </r>
  <r>
    <n v="3709"/>
    <s v="The Ruby Darlings Show"/>
    <s v="The filthily talented Ruby and Darling, take you on a raunch-tastic musical discovery of life with a vagina. #sayno"/>
    <n v="1000"/>
    <n v="1082.5"/>
    <s v="successful"/>
    <s v="GB"/>
    <s v="GBP"/>
    <n v="1403715546"/>
    <n v="1401123546"/>
    <b v="0"/>
    <n v="35"/>
    <b v="1"/>
    <s v="theater/plays"/>
    <n v="1.0825"/>
    <n v="30.928571428571427"/>
    <s v="theater"/>
    <s v="plays"/>
  </r>
  <r>
    <n v="3710"/>
    <s v="&quot;Loving Alanis&quot; Rocky Mountain Regional Premier"/>
    <s v="A comedy about, life, death, men, women, and the power of a good Kegel."/>
    <n v="1300"/>
    <n v="1835"/>
    <s v="successful"/>
    <s v="US"/>
    <s v="USD"/>
    <n v="1428068988"/>
    <n v="1425908988"/>
    <b v="0"/>
    <n v="27"/>
    <b v="1"/>
    <s v="theater/plays"/>
    <n v="1.4115384615384616"/>
    <n v="67.962962962962962"/>
    <s v="theater"/>
    <s v="plays"/>
  </r>
  <r>
    <n v="3711"/>
    <s v="The Youth Shakespeare Project 2014"/>
    <s v="Two teachers and twenty kids bring one of Shakespeare's plays to life!"/>
    <n v="500"/>
    <n v="570"/>
    <s v="successful"/>
    <s v="US"/>
    <s v="USD"/>
    <n v="1402848000"/>
    <n v="1400606573"/>
    <b v="0"/>
    <n v="21"/>
    <b v="1"/>
    <s v="theater/plays"/>
    <n v="1.1399999999999999"/>
    <n v="27.142857142857142"/>
    <s v="theater"/>
    <s v="plays"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  <s v="USD"/>
    <n v="1433055540"/>
    <n v="1431230867"/>
    <b v="0"/>
    <n v="104"/>
    <b v="1"/>
    <s v="theater/plays"/>
    <n v="1.5373333333333334"/>
    <n v="110.86538461538461"/>
    <s v="theater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  <s v="USD"/>
    <n v="1465062166"/>
    <n v="1463334166"/>
    <b v="0"/>
    <n v="19"/>
    <b v="1"/>
    <s v="theater/plays"/>
    <n v="1.0149999999999999"/>
    <n v="106.84210526315789"/>
    <s v="theater"/>
    <s v="plays"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  <s v="USD"/>
    <n v="1432612740"/>
    <n v="1429881667"/>
    <b v="0"/>
    <n v="97"/>
    <b v="1"/>
    <s v="theater/plays"/>
    <n v="1.0235000000000001"/>
    <n v="105.51546391752578"/>
    <s v="theater"/>
    <s v="plays"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  <s v="GBP"/>
    <n v="1427806320"/>
    <n v="1422834819"/>
    <b v="0"/>
    <n v="27"/>
    <b v="1"/>
    <s v="theater/plays"/>
    <n v="1.0257142857142858"/>
    <n v="132.96296296296296"/>
    <s v="theater"/>
    <s v="plays"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  <s v="USD"/>
    <n v="1453411109"/>
    <n v="1450819109"/>
    <b v="0"/>
    <n v="24"/>
    <b v="1"/>
    <s v="theater/plays"/>
    <n v="1.5575000000000001"/>
    <n v="51.916666666666664"/>
    <s v="theater"/>
    <s v="plays"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  <s v="GBP"/>
    <n v="1431204449"/>
    <n v="1428526049"/>
    <b v="0"/>
    <n v="13"/>
    <b v="1"/>
    <s v="theater/plays"/>
    <n v="1.0075000000000001"/>
    <n v="310"/>
    <s v="theater"/>
    <s v="plays"/>
  </r>
  <r>
    <n v="3718"/>
    <s v="PUNK ROCK"/>
    <s v="William Carlisle has the world at his feet but its weight on his shoulders. He is intelligent, articulate and fucked."/>
    <n v="500"/>
    <n v="1197"/>
    <s v="successful"/>
    <s v="GB"/>
    <s v="GBP"/>
    <n v="1425057075"/>
    <n v="1422465075"/>
    <b v="0"/>
    <n v="46"/>
    <b v="1"/>
    <s v="theater/plays"/>
    <n v="2.3940000000000001"/>
    <n v="26.021739130434781"/>
    <s v="theater"/>
    <s v="plays"/>
  </r>
  <r>
    <n v="3719"/>
    <s v="Corium"/>
    <s v="A new piece of physical theatre about love, regret and longing."/>
    <n v="200"/>
    <n v="420"/>
    <s v="successful"/>
    <s v="GB"/>
    <s v="GBP"/>
    <n v="1434994266"/>
    <n v="1432402266"/>
    <b v="0"/>
    <n v="4"/>
    <b v="1"/>
    <s v="theater/plays"/>
    <n v="2.1"/>
    <n v="105"/>
    <s v="theater"/>
    <s v="plays"/>
  </r>
  <r>
    <n v="3720"/>
    <s v="Lakotas and the American Theatre"/>
    <s v="Breaking the American Indian stereotype in the American Theatre."/>
    <n v="3300"/>
    <n v="3449"/>
    <s v="successful"/>
    <s v="US"/>
    <s v="USD"/>
    <n v="1435881006"/>
    <n v="1433980206"/>
    <b v="0"/>
    <n v="40"/>
    <b v="1"/>
    <s v="theater/plays"/>
    <n v="1.0451515151515152"/>
    <n v="86.224999999999994"/>
    <s v="theater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  <s v="USD"/>
    <n v="1415230084"/>
    <n v="1413412084"/>
    <b v="0"/>
    <n v="44"/>
    <b v="1"/>
    <s v="theater/plays"/>
    <n v="1.008"/>
    <n v="114.54545454545455"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  <s v="CAD"/>
    <n v="1455231540"/>
    <n v="1452614847"/>
    <b v="0"/>
    <n v="35"/>
    <b v="1"/>
    <s v="theater/plays"/>
    <n v="1.1120000000000001"/>
    <n v="47.657142857142858"/>
    <s v="theater"/>
    <s v="plays"/>
  </r>
  <r>
    <n v="3723"/>
    <s v="Beauty and the Beast"/>
    <s v="Saltmine Theatre Company present Beauty and the Beast:"/>
    <n v="4500"/>
    <n v="4592"/>
    <s v="successful"/>
    <s v="GB"/>
    <s v="GBP"/>
    <n v="1417374262"/>
    <n v="1414778662"/>
    <b v="0"/>
    <n v="63"/>
    <b v="1"/>
    <s v="theater/plays"/>
    <n v="1.0204444444444445"/>
    <n v="72.888888888888886"/>
    <s v="theater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  <s v="GBP"/>
    <n v="1462402800"/>
    <n v="1459856860"/>
    <b v="0"/>
    <n v="89"/>
    <b v="1"/>
    <s v="theater/plays"/>
    <n v="1.0254767441860466"/>
    <n v="49.545505617977533"/>
    <s v="theater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  <s v="GBP"/>
    <n v="1455831000"/>
    <n v="1454366467"/>
    <b v="0"/>
    <n v="15"/>
    <b v="1"/>
    <s v="theater/plays"/>
    <n v="1.27"/>
    <n v="25.4"/>
    <s v="theater"/>
    <s v="plays"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  <s v="USD"/>
    <n v="1461963600"/>
    <n v="1459567371"/>
    <b v="0"/>
    <n v="46"/>
    <b v="1"/>
    <s v="theater/plays"/>
    <n v="3.3870588235294119"/>
    <n v="62.586956521739133"/>
    <s v="theater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  <s v="USD"/>
    <n v="1476939300"/>
    <n v="1474273294"/>
    <b v="0"/>
    <n v="33"/>
    <b v="1"/>
    <s v="theater/plays"/>
    <n v="1.0075000000000001"/>
    <n v="61.060606060606062"/>
    <s v="theater"/>
    <s v="plays"/>
  </r>
  <r>
    <n v="3728"/>
    <s v="Bare Bones Shakespeare 2015-16 Season"/>
    <s v="Bare Bones Shakespeare's first season will start with a DFW school touring show: Romeo and Juliet."/>
    <n v="20000"/>
    <n v="1862"/>
    <s v="failed"/>
    <s v="US"/>
    <s v="USD"/>
    <n v="1439957176"/>
    <n v="1437365176"/>
    <b v="0"/>
    <n v="31"/>
    <b v="0"/>
    <s v="theater/plays"/>
    <n v="9.3100000000000002E-2"/>
    <n v="60.064516129032256"/>
    <s v="theater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  <s v="USD"/>
    <n v="1427082912"/>
    <n v="1423198512"/>
    <b v="0"/>
    <n v="5"/>
    <b v="0"/>
    <s v="theater/plays"/>
    <n v="7.2400000000000006E-2"/>
    <n v="72.400000000000006"/>
    <s v="theater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  <s v="USD"/>
    <n v="1439828159"/>
    <n v="1437236159"/>
    <b v="0"/>
    <n v="1"/>
    <b v="0"/>
    <s v="theater/plays"/>
    <n v="0.1"/>
    <n v="100"/>
    <s v="theater"/>
    <s v="plays"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  <s v="USD"/>
    <n v="1420860180"/>
    <n v="1418234646"/>
    <b v="0"/>
    <n v="12"/>
    <b v="0"/>
    <s v="theater/plays"/>
    <n v="0.11272727272727273"/>
    <n v="51.666666666666664"/>
    <s v="theater"/>
    <s v="plays"/>
  </r>
  <r>
    <n v="3732"/>
    <s v="Elektra Bekent - Afstudeervoorstelling"/>
    <s v="Mijn solo voorstelling gaat over Elektra (Sophokles) en hoe zij als jongere alles beleeft en meemaakt!"/>
    <n v="850"/>
    <n v="131"/>
    <s v="failed"/>
    <s v="NL"/>
    <s v="EUR"/>
    <n v="1422100800"/>
    <n v="1416932133"/>
    <b v="0"/>
    <n v="4"/>
    <b v="0"/>
    <s v="theater/plays"/>
    <n v="0.15411764705882353"/>
    <n v="32.75"/>
    <s v="theater"/>
    <s v="plays"/>
  </r>
  <r>
    <n v="3733"/>
    <s v="laughter in the hood"/>
    <s v="want to donate tickets to residents who live in the community that cant afford the 35.00 price of ticket"/>
    <n v="1500"/>
    <n v="0"/>
    <s v="failed"/>
    <s v="US"/>
    <s v="USD"/>
    <n v="1429396200"/>
    <n v="1428539708"/>
    <b v="0"/>
    <n v="0"/>
    <b v="0"/>
    <s v="theater/plays"/>
    <n v="0"/>
    <e v="#DIV/0!"/>
    <s v="theater"/>
    <s v="plays"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  <s v="USD"/>
    <n v="1432589896"/>
    <n v="1427405896"/>
    <b v="0"/>
    <n v="7"/>
    <b v="0"/>
    <s v="theater/plays"/>
    <n v="0.28466666666666668"/>
    <n v="61"/>
    <s v="theater"/>
    <s v="plays"/>
  </r>
  <r>
    <n v="3735"/>
    <s v="Women Beware Women"/>
    <s v="Young Actor's taking on a Jacobean tragedy. Family, betrayal, love, lust, sex and death."/>
    <n v="150"/>
    <n v="20"/>
    <s v="failed"/>
    <s v="GB"/>
    <s v="GBP"/>
    <n v="1432831089"/>
    <n v="1430239089"/>
    <b v="0"/>
    <n v="2"/>
    <b v="0"/>
    <s v="theater/plays"/>
    <n v="0.13333333333333333"/>
    <n v="10"/>
    <s v="theater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  <s v="GBP"/>
    <n v="1427133600"/>
    <n v="1423847093"/>
    <b v="0"/>
    <n v="1"/>
    <b v="0"/>
    <s v="theater/plays"/>
    <n v="6.6666666666666671E-3"/>
    <n v="10"/>
    <s v="theater"/>
    <s v="plays"/>
  </r>
  <r>
    <n v="3737"/>
    <s v="Measure For Measure"/>
    <s v="The ASU Theatre and Shakespeare Club presents Measure For Measure directed by Jordyn Ochser."/>
    <n v="700"/>
    <n v="150"/>
    <s v="failed"/>
    <s v="US"/>
    <s v="USD"/>
    <n v="1447311540"/>
    <n v="1445358903"/>
    <b v="0"/>
    <n v="4"/>
    <b v="0"/>
    <s v="theater/plays"/>
    <n v="0.21428571428571427"/>
    <n v="37.5"/>
    <s v="theater"/>
    <s v="plays"/>
  </r>
  <r>
    <n v="3738"/>
    <s v="'GULF' - a new play by PIVOT THEATRE"/>
    <s v="A filmic, fast-paced exploration of trust, making its debut at Camden People's Theatre this July."/>
    <n v="1500"/>
    <n v="270"/>
    <s v="failed"/>
    <s v="GB"/>
    <s v="GBP"/>
    <n v="1405461600"/>
    <n v="1403562705"/>
    <b v="0"/>
    <n v="6"/>
    <b v="0"/>
    <s v="theater/plays"/>
    <n v="0.18"/>
    <n v="45"/>
    <s v="theater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  <s v="GBP"/>
    <n v="1468752468"/>
    <n v="1467024468"/>
    <b v="0"/>
    <n v="8"/>
    <b v="0"/>
    <s v="theater/plays"/>
    <n v="0.20125000000000001"/>
    <n v="100.625"/>
    <s v="theater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  <s v="USD"/>
    <n v="1407808438"/>
    <n v="1405217355"/>
    <b v="0"/>
    <n v="14"/>
    <b v="0"/>
    <s v="theater/plays"/>
    <n v="0.17899999999999999"/>
    <n v="25.571428571428573"/>
    <s v="theater"/>
    <s v="plays"/>
  </r>
  <r>
    <n v="3741"/>
    <s v="Open House Theater"/>
    <s v="A small community with a love for theater would like to continue. Help the children of this community continue."/>
    <n v="20000"/>
    <n v="0"/>
    <s v="failed"/>
    <s v="US"/>
    <s v="USD"/>
    <n v="1450389950"/>
    <n v="1447797950"/>
    <b v="0"/>
    <n v="0"/>
    <b v="0"/>
    <s v="theater/plays"/>
    <n v="0"/>
    <e v="#DIV/0!"/>
    <s v="theater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  <s v="USD"/>
    <n v="1409980144"/>
    <n v="1407388144"/>
    <b v="0"/>
    <n v="4"/>
    <b v="0"/>
    <s v="theater/plays"/>
    <n v="0.02"/>
    <n v="25"/>
    <s v="theater"/>
    <s v="plays"/>
  </r>
  <r>
    <n v="3743"/>
    <s v="Down the Mississippi"/>
    <s v="I'm taking the Adventures of Huckleberry Finn puppet show down the Mississippi River!"/>
    <n v="2200"/>
    <n v="0"/>
    <s v="failed"/>
    <s v="US"/>
    <s v="USD"/>
    <n v="1404406964"/>
    <n v="1401814964"/>
    <b v="0"/>
    <n v="0"/>
    <b v="0"/>
    <s v="theater/plays"/>
    <n v="0"/>
    <e v="#DIV/0!"/>
    <s v="theater"/>
    <s v="plays"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  <s v="USD"/>
    <n v="1404532740"/>
    <n v="1401823952"/>
    <b v="0"/>
    <n v="0"/>
    <b v="0"/>
    <s v="theater/plays"/>
    <n v="0"/>
    <e v="#DIV/0!"/>
    <s v="theater"/>
    <s v="plays"/>
  </r>
  <r>
    <n v="3745"/>
    <s v="Tyke Theatre Web Show"/>
    <s v="Tyke wants to expand her puppet theater show to weekly online web shows and is looking for backers."/>
    <n v="100"/>
    <n v="10"/>
    <s v="failed"/>
    <s v="US"/>
    <s v="USD"/>
    <n v="1407689102"/>
    <n v="1405097102"/>
    <b v="0"/>
    <n v="1"/>
    <b v="0"/>
    <s v="theater/plays"/>
    <n v="0.1"/>
    <n v="10"/>
    <s v="theater"/>
    <s v="plays"/>
  </r>
  <r>
    <n v="3746"/>
    <s v="Stage Play Production - &quot;I Love You to Death&quot;"/>
    <s v="Generational curses CAN be broken...right?"/>
    <n v="8500"/>
    <n v="202"/>
    <s v="failed"/>
    <s v="US"/>
    <s v="USD"/>
    <n v="1475918439"/>
    <n v="1473326439"/>
    <b v="0"/>
    <n v="1"/>
    <b v="0"/>
    <s v="theater/plays"/>
    <n v="2.3764705882352941E-2"/>
    <n v="202"/>
    <s v="theater"/>
    <s v="plays"/>
  </r>
  <r>
    <n v="3747"/>
    <s v="Counting Stars"/>
    <s v="The world premiere of an astonishing new play by acclaimed writer Atiha Sen Gupta."/>
    <n v="2500"/>
    <n v="25"/>
    <s v="failed"/>
    <s v="GB"/>
    <s v="GBP"/>
    <n v="1436137140"/>
    <n v="1433833896"/>
    <b v="0"/>
    <n v="1"/>
    <b v="0"/>
    <s v="theater/plays"/>
    <n v="0.01"/>
    <n v="25"/>
    <s v="theater"/>
    <s v="plays"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  <s v="USD"/>
    <n v="1455602340"/>
    <n v="1453827436"/>
    <b v="0"/>
    <n v="52"/>
    <b v="1"/>
    <s v="theater/musical"/>
    <n v="1.0351999999999999"/>
    <n v="99.538461538461533"/>
    <s v="theater"/>
    <s v="musical"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  <s v="USD"/>
    <n v="1461902340"/>
    <n v="1459220588"/>
    <b v="0"/>
    <n v="7"/>
    <b v="1"/>
    <s v="theater/musical"/>
    <n v="1.05"/>
    <n v="75"/>
    <s v="theater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  <s v="USD"/>
    <n v="1423555140"/>
    <n v="1421105608"/>
    <b v="0"/>
    <n v="28"/>
    <b v="1"/>
    <s v="theater/musical"/>
    <n v="1.0044999999999999"/>
    <n v="215.25"/>
    <s v="theater"/>
    <s v="musical"/>
  </r>
  <r>
    <n v="3751"/>
    <s v="GGC Productions 2016"/>
    <s v="I will be performing in TWO productions to kick off the 2016 season. NEED HELP TO FUND THESE GREAT SHOWS!"/>
    <n v="1000"/>
    <n v="1326"/>
    <s v="successful"/>
    <s v="US"/>
    <s v="USD"/>
    <n v="1459641073"/>
    <n v="1454460673"/>
    <b v="0"/>
    <n v="11"/>
    <b v="1"/>
    <s v="theater/musical"/>
    <n v="1.3260000000000001"/>
    <n v="120.54545454545455"/>
    <s v="theater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  <s v="GBP"/>
    <n v="1476651600"/>
    <n v="1473189335"/>
    <b v="0"/>
    <n v="15"/>
    <b v="1"/>
    <s v="theater/musical"/>
    <n v="1.1299999999999999"/>
    <n v="37.666666666666664"/>
    <s v="theater"/>
    <s v="musical"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  <s v="USD"/>
    <n v="1433289600"/>
    <n v="1430768800"/>
    <b v="0"/>
    <n v="30"/>
    <b v="1"/>
    <s v="theater/musical"/>
    <n v="1.0334000000000001"/>
    <n v="172.23333333333332"/>
    <s v="theater"/>
    <s v="musical"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  <s v="USD"/>
    <n v="1406350740"/>
    <n v="1403125737"/>
    <b v="0"/>
    <n v="27"/>
    <b v="1"/>
    <s v="theater/musical"/>
    <n v="1.2"/>
    <n v="111.11111111111111"/>
    <s v="theater"/>
    <s v="musical"/>
  </r>
  <r>
    <n v="3755"/>
    <s v="Retro Rhapsody"/>
    <s v="We have formed an innovative company that aims to create musical comedic performances suitable for a range of venues."/>
    <n v="550"/>
    <n v="713"/>
    <s v="successful"/>
    <s v="GB"/>
    <s v="GBP"/>
    <n v="1460753307"/>
    <n v="1458161307"/>
    <b v="0"/>
    <n v="28"/>
    <b v="1"/>
    <s v="theater/musical"/>
    <n v="1.2963636363636364"/>
    <n v="25.464285714285715"/>
    <s v="theater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  <s v="USD"/>
    <n v="1402515198"/>
    <n v="1399923198"/>
    <b v="0"/>
    <n v="17"/>
    <b v="1"/>
    <s v="theater/musical"/>
    <n v="1.0111111111111111"/>
    <n v="267.64705882352939"/>
    <s v="theater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  <s v="USD"/>
    <n v="1417465515"/>
    <n v="1415737515"/>
    <b v="0"/>
    <n v="50"/>
    <b v="1"/>
    <s v="theater/musical"/>
    <n v="1.0851428571428572"/>
    <n v="75.959999999999994"/>
    <s v="theater"/>
    <s v="musical"/>
  </r>
  <r>
    <n v="3758"/>
    <s v="Luigi's Ladies"/>
    <s v="LUIGI'S LADIES: an original one-woman musical comedy"/>
    <n v="1500"/>
    <n v="1535"/>
    <s v="successful"/>
    <s v="US"/>
    <s v="USD"/>
    <n v="1400475600"/>
    <n v="1397819938"/>
    <b v="0"/>
    <n v="26"/>
    <b v="1"/>
    <s v="theater/musical"/>
    <n v="1.0233333333333334"/>
    <n v="59.03846153846154"/>
    <s v="theater"/>
    <s v="musical"/>
  </r>
  <r>
    <n v="3759"/>
    <s v="Pared Down Productions"/>
    <s v="A production company specializing in small-scale musicals"/>
    <n v="4000"/>
    <n v="4409.7700000000004"/>
    <s v="successful"/>
    <s v="US"/>
    <s v="USD"/>
    <n v="1440556553"/>
    <n v="1435372553"/>
    <b v="0"/>
    <n v="88"/>
    <b v="1"/>
    <s v="theater/musical"/>
    <n v="1.1024425000000002"/>
    <n v="50.111022727272733"/>
    <s v="theater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  <s v="USD"/>
    <n v="1399293386"/>
    <n v="1397133386"/>
    <b v="0"/>
    <n v="91"/>
    <b v="1"/>
    <s v="theater/musical"/>
    <n v="1.010154"/>
    <n v="55.502967032967035"/>
    <s v="theater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  <s v="GBP"/>
    <n v="1439247600"/>
    <n v="1434625937"/>
    <b v="0"/>
    <n v="3"/>
    <b v="1"/>
    <s v="theater/musical"/>
    <n v="1"/>
    <n v="166.66666666666666"/>
    <s v="theater"/>
    <s v="musical"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  <s v="GBP"/>
    <n v="1438543889"/>
    <n v="1436383889"/>
    <b v="0"/>
    <n v="28"/>
    <b v="1"/>
    <s v="theater/musical"/>
    <n v="1.0624"/>
    <n v="47.428571428571431"/>
    <s v="theater"/>
    <s v="musical"/>
  </r>
  <r>
    <n v="3763"/>
    <s v="[title of show] â€” The Chicago Storefront Premiere"/>
    <s v="A musical about two guys writing a musical about...two guys writing a musical."/>
    <n v="5000"/>
    <n v="5000"/>
    <s v="successful"/>
    <s v="US"/>
    <s v="USD"/>
    <n v="1427907626"/>
    <n v="1425319226"/>
    <b v="0"/>
    <n v="77"/>
    <b v="1"/>
    <s v="theater/musical"/>
    <n v="1"/>
    <n v="64.935064935064929"/>
    <s v="theater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  <s v="USD"/>
    <n v="1464482160"/>
    <n v="1462824832"/>
    <b v="0"/>
    <n v="27"/>
    <b v="1"/>
    <s v="theater/musical"/>
    <n v="1"/>
    <n v="55.555555555555557"/>
    <s v="theater"/>
    <s v="musical"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  <s v="USD"/>
    <n v="1406745482"/>
    <n v="1404153482"/>
    <b v="0"/>
    <n v="107"/>
    <b v="1"/>
    <s v="theater/musical"/>
    <n v="1.1345714285714286"/>
    <n v="74.224299065420567"/>
    <s v="theater"/>
    <s v="musical"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  <s v="USD"/>
    <n v="1404360045"/>
    <n v="1401336045"/>
    <b v="0"/>
    <n v="96"/>
    <b v="1"/>
    <s v="theater/musical"/>
    <n v="1.0265010000000001"/>
    <n v="106.9271875"/>
    <s v="theater"/>
    <s v="musical"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  <s v="USD"/>
    <n v="1425185940"/>
    <n v="1423960097"/>
    <b v="0"/>
    <n v="56"/>
    <b v="1"/>
    <s v="theater/musical"/>
    <n v="1.1675"/>
    <n v="41.696428571428569"/>
    <s v="theater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  <s v="USD"/>
    <n v="1402594090"/>
    <n v="1400002090"/>
    <b v="0"/>
    <n v="58"/>
    <b v="1"/>
    <s v="theater/musical"/>
    <n v="1.0765274999999999"/>
    <n v="74.243275862068955"/>
    <s v="theater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  <s v="USD"/>
    <n v="1460730079"/>
    <n v="1458138079"/>
    <b v="0"/>
    <n v="15"/>
    <b v="1"/>
    <s v="theater/musical"/>
    <n v="1"/>
    <n v="73.333333333333329"/>
    <s v="theater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  <s v="GBP"/>
    <n v="1434234010"/>
    <n v="1431642010"/>
    <b v="0"/>
    <n v="20"/>
    <b v="1"/>
    <s v="theater/musical"/>
    <n v="1"/>
    <n v="100"/>
    <s v="theater"/>
    <s v="musical"/>
  </r>
  <r>
    <n v="3771"/>
    <s v="COME OUT SWINGIN'!"/>
    <s v="I would like to make a demo recording of six songs from COME OUT SWINGIN'!"/>
    <n v="1000"/>
    <n v="1460"/>
    <s v="successful"/>
    <s v="US"/>
    <s v="USD"/>
    <n v="1463529600"/>
    <n v="1462307652"/>
    <b v="0"/>
    <n v="38"/>
    <b v="1"/>
    <s v="theater/musical"/>
    <n v="1.46"/>
    <n v="38.421052631578945"/>
    <s v="theater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  <s v="USD"/>
    <n v="1480399200"/>
    <n v="1478616506"/>
    <b v="0"/>
    <n v="33"/>
    <b v="1"/>
    <s v="theater/musical"/>
    <n v="1.1020000000000001"/>
    <n v="166.96969696969697"/>
    <s v="theater"/>
    <s v="musical"/>
  </r>
  <r>
    <n v="3773"/>
    <s v="Dundee: A Hip-Hopera"/>
    <s v="A dramatic hip-hopera, inspired from monologues written by the performers."/>
    <n v="5000"/>
    <n v="5410"/>
    <s v="successful"/>
    <s v="US"/>
    <s v="USD"/>
    <n v="1479175680"/>
    <n v="1476317247"/>
    <b v="0"/>
    <n v="57"/>
    <b v="1"/>
    <s v="theater/musical"/>
    <n v="1.0820000000000001"/>
    <n v="94.912280701754383"/>
    <s v="theater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  <s v="CAD"/>
    <n v="1428606055"/>
    <n v="1427223655"/>
    <b v="0"/>
    <n v="25"/>
    <b v="1"/>
    <s v="theater/musical"/>
    <n v="1"/>
    <n v="100"/>
    <s v="theater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  <s v="USD"/>
    <n v="1428552000"/>
    <n v="1426199843"/>
    <b v="0"/>
    <n v="14"/>
    <b v="1"/>
    <s v="theater/musical"/>
    <n v="1.0024999999999999"/>
    <n v="143.21428571428572"/>
    <s v="theater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  <s v="USD"/>
    <n v="1406854800"/>
    <n v="1403599778"/>
    <b v="0"/>
    <n v="94"/>
    <b v="1"/>
    <s v="theater/musical"/>
    <n v="1.0671250000000001"/>
    <n v="90.819148936170208"/>
    <s v="theater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  <s v="USD"/>
    <n v="1411790400"/>
    <n v="1409884821"/>
    <b v="0"/>
    <n v="59"/>
    <b v="1"/>
    <s v="theater/musical"/>
    <n v="1.4319999999999999"/>
    <n v="48.542372881355931"/>
    <s v="theater"/>
    <s v="musical"/>
  </r>
  <r>
    <n v="3778"/>
    <s v="Give a Puppet a Hand"/>
    <s v="Sponsor an AVENUE Q puppet for The Barn Players April 2015 production."/>
    <n v="2400"/>
    <n v="2521"/>
    <s v="successful"/>
    <s v="US"/>
    <s v="USD"/>
    <n v="1423942780"/>
    <n v="1418758780"/>
    <b v="0"/>
    <n v="36"/>
    <b v="1"/>
    <s v="theater/musical"/>
    <n v="1.0504166666666668"/>
    <n v="70.027777777777771"/>
    <s v="theater"/>
    <s v="musical"/>
  </r>
  <r>
    <n v="3779"/>
    <s v="&quot;The Last Adam&quot; A New Musical, NYC reading"/>
    <s v="A fresh, re-telling of the Jesus story for a new generation."/>
    <n v="15000"/>
    <n v="15597"/>
    <s v="successful"/>
    <s v="US"/>
    <s v="USD"/>
    <n v="1459010340"/>
    <n v="1456421940"/>
    <b v="0"/>
    <n v="115"/>
    <b v="1"/>
    <s v="theater/musical"/>
    <n v="1.0398000000000001"/>
    <n v="135.62608695652173"/>
    <s v="theater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  <s v="USD"/>
    <n v="1436817960"/>
    <n v="1433999785"/>
    <b v="0"/>
    <n v="30"/>
    <b v="1"/>
    <s v="theater/musical"/>
    <n v="1.2"/>
    <n v="100"/>
    <s v="theater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  <s v="USD"/>
    <n v="1410210685"/>
    <n v="1408050685"/>
    <b v="0"/>
    <n v="52"/>
    <b v="1"/>
    <s v="theater/musical"/>
    <n v="1.0966666666666667"/>
    <n v="94.90384615384616"/>
    <s v="theater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  <s v="GBP"/>
    <n v="1469401200"/>
    <n v="1466887297"/>
    <b v="0"/>
    <n v="27"/>
    <b v="1"/>
    <s v="theater/musical"/>
    <n v="1.0175000000000001"/>
    <n v="75.370370370370367"/>
    <s v="theater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  <s v="USD"/>
    <n v="1458057600"/>
    <n v="1455938520"/>
    <b v="0"/>
    <n v="24"/>
    <b v="1"/>
    <s v="theater/musical"/>
    <n v="1.2891666666666666"/>
    <n v="64.458333333333329"/>
    <s v="theater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  <s v="CAD"/>
    <n v="1468193532"/>
    <n v="1465601532"/>
    <b v="0"/>
    <n v="10"/>
    <b v="1"/>
    <s v="theater/musical"/>
    <n v="1.1499999999999999"/>
    <n v="115"/>
    <s v="theater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  <s v="GBP"/>
    <n v="1470132180"/>
    <n v="1467040769"/>
    <b v="0"/>
    <n v="30"/>
    <b v="1"/>
    <s v="theater/musical"/>
    <n v="1.5075000000000001"/>
    <n v="100.5"/>
    <s v="theater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  <s v="USD"/>
    <n v="1464310475"/>
    <n v="1461718475"/>
    <b v="0"/>
    <n v="71"/>
    <b v="1"/>
    <s v="theater/musical"/>
    <n v="1.1096666666666666"/>
    <n v="93.774647887323937"/>
    <s v="theater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  <s v="USD"/>
    <n v="1436587140"/>
    <n v="1434113406"/>
    <b v="0"/>
    <n v="10"/>
    <b v="1"/>
    <s v="theater/musical"/>
    <n v="1.0028571428571429"/>
    <n v="35.1"/>
    <s v="theater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  <s v="USD"/>
    <n v="1450887480"/>
    <n v="1448469719"/>
    <b v="0"/>
    <n v="1"/>
    <b v="0"/>
    <s v="theater/musical"/>
    <n v="6.6666666666666671E-3"/>
    <n v="500"/>
    <s v="theater"/>
    <s v="musical"/>
  </r>
  <r>
    <n v="3789"/>
    <s v="Austen a New Musical Play"/>
    <s v="This fabulous new play explores the little known love life of England's most famous romantic novelist, Jane Austen."/>
    <n v="3550"/>
    <n v="116"/>
    <s v="failed"/>
    <s v="GB"/>
    <s v="GBP"/>
    <n v="1434395418"/>
    <n v="1431630618"/>
    <b v="0"/>
    <n v="4"/>
    <b v="0"/>
    <s v="theater/musical"/>
    <n v="3.267605633802817E-2"/>
    <n v="29"/>
    <s v="theater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  <s v="USD"/>
    <n v="1479834023"/>
    <n v="1477238423"/>
    <b v="0"/>
    <n v="0"/>
    <b v="0"/>
    <s v="theater/musical"/>
    <n v="0"/>
    <e v="#DIV/0!"/>
    <s v="theater"/>
    <s v="musical"/>
  </r>
  <r>
    <n v="3791"/>
    <s v="Spin! at The Cumming Playhouse"/>
    <s v="Spin! is an original musical comedy-drama presented by Blue Palm Productions."/>
    <n v="1500"/>
    <n v="0"/>
    <s v="failed"/>
    <s v="US"/>
    <s v="USD"/>
    <n v="1404664592"/>
    <n v="1399480592"/>
    <b v="0"/>
    <n v="0"/>
    <b v="0"/>
    <s v="theater/musical"/>
    <n v="0"/>
    <e v="#DIV/0!"/>
    <s v="theater"/>
    <s v="musical"/>
  </r>
  <r>
    <n v="3792"/>
    <s v="BorikÃ©n: The Show"/>
    <s v="A cultural and historic journey through Puerto Rico's music and dance!"/>
    <n v="12500"/>
    <n v="35"/>
    <s v="failed"/>
    <s v="US"/>
    <s v="USD"/>
    <n v="1436957022"/>
    <n v="1434365022"/>
    <b v="0"/>
    <n v="2"/>
    <b v="0"/>
    <s v="theater/musical"/>
    <n v="2.8E-3"/>
    <n v="17.5"/>
    <s v="theater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  <s v="USD"/>
    <n v="1418769129"/>
    <n v="1416954729"/>
    <b v="0"/>
    <n v="24"/>
    <b v="0"/>
    <s v="theater/musical"/>
    <n v="0.59657142857142853"/>
    <n v="174"/>
    <s v="theater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  <s v="GBP"/>
    <n v="1433685354"/>
    <n v="1431093354"/>
    <b v="0"/>
    <n v="1"/>
    <b v="0"/>
    <s v="theater/musical"/>
    <n v="0.01"/>
    <n v="50"/>
    <s v="theater"/>
    <s v="musical"/>
  </r>
  <r>
    <n v="3795"/>
    <s v="Duodeca"/>
    <s v="Poppin Productions are currently entering the development stage of their very first production -  &quot;Duodeca&quot;."/>
    <n v="600"/>
    <n v="10"/>
    <s v="failed"/>
    <s v="GB"/>
    <s v="GBP"/>
    <n v="1440801000"/>
    <n v="1437042490"/>
    <b v="0"/>
    <n v="2"/>
    <b v="0"/>
    <s v="theater/musical"/>
    <n v="1.6666666666666666E-2"/>
    <n v="5"/>
    <s v="theater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  <s v="USD"/>
    <n v="1484354556"/>
    <n v="1479170556"/>
    <b v="0"/>
    <n v="1"/>
    <b v="0"/>
    <s v="theater/musical"/>
    <n v="4.4444444444444447E-5"/>
    <n v="1"/>
    <s v="theater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  <s v="USD"/>
    <n v="1429564165"/>
    <n v="1426972165"/>
    <b v="0"/>
    <n v="37"/>
    <b v="0"/>
    <s v="theater/musical"/>
    <n v="0.89666666666666661"/>
    <n v="145.40540540540542"/>
    <s v="theater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  <s v="USD"/>
    <n v="1407691248"/>
    <n v="1405099248"/>
    <b v="0"/>
    <n v="5"/>
    <b v="0"/>
    <s v="theater/musical"/>
    <n v="1.4642857142857143E-2"/>
    <n v="205"/>
    <s v="theater"/>
    <s v="musical"/>
  </r>
  <r>
    <n v="3799"/>
    <s v="A Story Once Told"/>
    <s v="An original musical on it's way to the stage in Minneapolis, MN. Feel free to ask any questions."/>
    <n v="10000"/>
    <n v="402"/>
    <s v="failed"/>
    <s v="US"/>
    <s v="USD"/>
    <n v="1457734843"/>
    <n v="1455142843"/>
    <b v="0"/>
    <n v="4"/>
    <b v="0"/>
    <s v="theater/musical"/>
    <n v="4.02E-2"/>
    <n v="100.5"/>
    <s v="theater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  <s v="USD"/>
    <n v="1420952340"/>
    <n v="1418146883"/>
    <b v="0"/>
    <n v="16"/>
    <b v="0"/>
    <s v="theater/musical"/>
    <n v="4.0045454545454544E-2"/>
    <n v="55.0625"/>
    <s v="theater"/>
    <s v="musical"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  <s v="USD"/>
    <n v="1420215216"/>
    <n v="1417536816"/>
    <b v="0"/>
    <n v="9"/>
    <b v="0"/>
    <s v="theater/musical"/>
    <n v="8.5199999999999998E-2"/>
    <n v="47.333333333333336"/>
    <s v="theater"/>
    <s v="musical"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  <s v="USD"/>
    <n v="1445482906"/>
    <n v="1442890906"/>
    <b v="0"/>
    <n v="0"/>
    <b v="0"/>
    <s v="theater/musical"/>
    <n v="0"/>
    <e v="#DIV/0!"/>
    <s v="theater"/>
    <s v="musical"/>
  </r>
  <r>
    <n v="3803"/>
    <s v="Benjamin Button the Musical Concept Album"/>
    <s v="A fully orchestrated concept album of Benjamin Button the Musical!"/>
    <n v="12000"/>
    <n v="2358"/>
    <s v="failed"/>
    <s v="US"/>
    <s v="USD"/>
    <n v="1457133568"/>
    <n v="1454541568"/>
    <b v="0"/>
    <n v="40"/>
    <b v="0"/>
    <s v="theater/musical"/>
    <n v="0.19650000000000001"/>
    <n v="58.95"/>
    <s v="theater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  <s v="USD"/>
    <n v="1469948400"/>
    <n v="1465172024"/>
    <b v="0"/>
    <n v="0"/>
    <b v="0"/>
    <s v="theater/musical"/>
    <n v="0"/>
    <e v="#DIV/0!"/>
    <s v="theater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  <s v="USD"/>
    <n v="1411852640"/>
    <n v="1406668640"/>
    <b v="0"/>
    <n v="2"/>
    <b v="0"/>
    <s v="theater/musical"/>
    <n v="2.0000000000000002E-5"/>
    <n v="1.5"/>
    <s v="theater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  <s v="AUD"/>
    <n v="1404022381"/>
    <n v="1402294381"/>
    <b v="0"/>
    <n v="1"/>
    <b v="0"/>
    <s v="theater/musical"/>
    <n v="6.6666666666666664E-4"/>
    <n v="5"/>
    <s v="theater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  <s v="USD"/>
    <n v="1428097739"/>
    <n v="1427492939"/>
    <b v="0"/>
    <n v="9"/>
    <b v="0"/>
    <s v="theater/musical"/>
    <n v="0.30333333333333334"/>
    <n v="50.555555555555557"/>
    <s v="theater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  <s v="GBP"/>
    <n v="1429955619"/>
    <n v="1424775219"/>
    <b v="0"/>
    <n v="24"/>
    <b v="1"/>
    <s v="theater/plays"/>
    <n v="1"/>
    <n v="41.666666666666664"/>
    <s v="theater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  <s v="GBP"/>
    <n v="1406761200"/>
    <n v="1402403907"/>
    <b v="0"/>
    <n v="38"/>
    <b v="1"/>
    <s v="theater/plays"/>
    <n v="1.0125"/>
    <n v="53.289473684210527"/>
    <s v="theater"/>
    <s v="plays"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  <s v="USD"/>
    <n v="1426965758"/>
    <n v="1424377358"/>
    <b v="0"/>
    <n v="26"/>
    <b v="1"/>
    <s v="theater/plays"/>
    <n v="1.2173333333333334"/>
    <n v="70.230769230769226"/>
    <s v="theater"/>
    <s v="plays"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  <s v="GBP"/>
    <n v="1464692400"/>
    <n v="1461769373"/>
    <b v="0"/>
    <n v="19"/>
    <b v="1"/>
    <s v="theater/plays"/>
    <n v="3.3"/>
    <n v="43.421052631578945"/>
    <s v="theater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  <s v="CAD"/>
    <n v="1433131140"/>
    <n v="1429120908"/>
    <b v="0"/>
    <n v="11"/>
    <b v="1"/>
    <s v="theater/plays"/>
    <n v="1.0954999999999999"/>
    <n v="199.18181818181819"/>
    <s v="theater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  <s v="USD"/>
    <n v="1465940580"/>
    <n v="1462603021"/>
    <b v="0"/>
    <n v="27"/>
    <b v="1"/>
    <s v="theater/plays"/>
    <n v="1.0095190476190474"/>
    <n v="78.518148148148143"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  <s v="USD"/>
    <n v="1427860740"/>
    <n v="1424727712"/>
    <b v="0"/>
    <n v="34"/>
    <b v="1"/>
    <s v="theater/plays"/>
    <n v="1.4013333333333333"/>
    <n v="61.823529411764703"/>
    <s v="theater"/>
    <s v="plays"/>
  </r>
  <r>
    <n v="3815"/>
    <s v="The Canterbury Shakespeare Festival - first season"/>
    <s v="Come and help us make the Canterbury Shakespeare Festival a reality"/>
    <n v="1000"/>
    <n v="1000.01"/>
    <s v="successful"/>
    <s v="GB"/>
    <s v="GBP"/>
    <n v="1440111600"/>
    <n v="1437545657"/>
    <b v="0"/>
    <n v="20"/>
    <b v="1"/>
    <s v="theater/plays"/>
    <n v="1.0000100000000001"/>
    <n v="50.000500000000002"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  <s v="USD"/>
    <n v="1405614823"/>
    <n v="1403022823"/>
    <b v="0"/>
    <n v="37"/>
    <b v="1"/>
    <s v="theater/plays"/>
    <n v="1.19238"/>
    <n v="48.339729729729726"/>
    <s v="theater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  <s v="USD"/>
    <n v="1445659140"/>
    <n v="1444236216"/>
    <b v="0"/>
    <n v="20"/>
    <b v="1"/>
    <s v="theater/plays"/>
    <n v="1.0725"/>
    <n v="107.25"/>
    <s v="theater"/>
    <s v="plays"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  <s v="USD"/>
    <n v="1426187582"/>
    <n v="1423599182"/>
    <b v="0"/>
    <n v="10"/>
    <b v="1"/>
    <s v="theater/plays"/>
    <n v="2.2799999999999998"/>
    <n v="57"/>
    <s v="theater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  <s v="USD"/>
    <n v="1437166920"/>
    <n v="1435554104"/>
    <b v="0"/>
    <n v="26"/>
    <b v="1"/>
    <s v="theater/plays"/>
    <n v="1.0640000000000001"/>
    <n v="40.92307692307692"/>
    <s v="theater"/>
    <s v="plays"/>
  </r>
  <r>
    <n v="3820"/>
    <s v="TUSENTACK THEATRE"/>
    <s v="Tusentack Theatre is a professional theatre company providing opportunities to adults who access Mental Health Services."/>
    <n v="300"/>
    <n v="430"/>
    <s v="successful"/>
    <s v="GB"/>
    <s v="GBP"/>
    <n v="1436110717"/>
    <n v="1433518717"/>
    <b v="0"/>
    <n v="20"/>
    <b v="1"/>
    <s v="theater/plays"/>
    <n v="1.4333333333333333"/>
    <n v="21.5"/>
    <s v="theater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  <s v="USD"/>
    <n v="1451881207"/>
    <n v="1449116407"/>
    <b v="0"/>
    <n v="46"/>
    <b v="1"/>
    <s v="theater/plays"/>
    <n v="1.0454285714285714"/>
    <n v="79.543478260869563"/>
    <s v="theater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  <s v="EUR"/>
    <n v="1453244340"/>
    <n v="1448136417"/>
    <b v="0"/>
    <n v="76"/>
    <b v="1"/>
    <s v="theater/plays"/>
    <n v="1.1002000000000001"/>
    <n v="72.381578947368425"/>
    <s v="theater"/>
    <s v="plays"/>
  </r>
  <r>
    <n v="3823"/>
    <s v="FEED"/>
    <s v="Feed, a new play by Garrett Markgraf (based on the novel by M.T. Anderson), Directed by Anna Marck at Oakland University."/>
    <n v="2500"/>
    <n v="2650"/>
    <s v="successful"/>
    <s v="US"/>
    <s v="USD"/>
    <n v="1437364740"/>
    <n v="1434405044"/>
    <b v="0"/>
    <n v="41"/>
    <b v="1"/>
    <s v="theater/plays"/>
    <n v="1.06"/>
    <n v="64.634146341463421"/>
    <s v="theater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  <s v="GBP"/>
    <n v="1470058860"/>
    <n v="1469026903"/>
    <b v="0"/>
    <n v="7"/>
    <b v="1"/>
    <s v="theater/plays"/>
    <n v="1.08"/>
    <n v="38.571428571428569"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  <s v="USD"/>
    <n v="1434505214"/>
    <n v="1432690814"/>
    <b v="0"/>
    <n v="49"/>
    <b v="1"/>
    <s v="theater/plays"/>
    <n v="1.0542"/>
    <n v="107.57142857142857"/>
    <s v="theater"/>
    <s v="plays"/>
  </r>
  <r>
    <n v="3826"/>
    <s v="DAY OF THE DOG by Blue Sparrow Theatre Company"/>
    <s v="This is the story about the Westons. One family who live with mental illness on a daily basis."/>
    <n v="600"/>
    <n v="715"/>
    <s v="successful"/>
    <s v="GB"/>
    <s v="GBP"/>
    <n v="1430993394"/>
    <n v="1428401394"/>
    <b v="0"/>
    <n v="26"/>
    <b v="1"/>
    <s v="theater/plays"/>
    <n v="1.1916666666666667"/>
    <n v="27.5"/>
    <s v="theater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  <s v="GBP"/>
    <n v="1427414400"/>
    <n v="1422656201"/>
    <b v="0"/>
    <n v="65"/>
    <b v="1"/>
    <s v="theater/plays"/>
    <n v="1.5266666666666666"/>
    <n v="70.461538461538467"/>
    <s v="theater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  <s v="USD"/>
    <n v="1420033187"/>
    <n v="1414845587"/>
    <b v="0"/>
    <n v="28"/>
    <b v="1"/>
    <s v="theater/plays"/>
    <n v="1"/>
    <n v="178.57142857142858"/>
    <s v="theater"/>
    <s v="plays"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  <s v="USD"/>
    <n v="1472676371"/>
    <n v="1470948371"/>
    <b v="0"/>
    <n v="8"/>
    <b v="1"/>
    <s v="theater/plays"/>
    <n v="1.002"/>
    <n v="62.625"/>
    <s v="theater"/>
    <s v="plays"/>
  </r>
  <r>
    <n v="3830"/>
    <s v="Run Away"/>
    <s v="The Aeon Theatre company is producing another original play by Parker Hale at the Manhattan Reportory Theatre"/>
    <n v="100"/>
    <n v="225"/>
    <s v="successful"/>
    <s v="US"/>
    <s v="USD"/>
    <n v="1464371211"/>
    <n v="1463161611"/>
    <b v="0"/>
    <n v="3"/>
    <b v="1"/>
    <s v="theater/plays"/>
    <n v="2.25"/>
    <n v="75"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  <s v="USD"/>
    <n v="1415222545"/>
    <n v="1413404545"/>
    <b v="0"/>
    <n v="9"/>
    <b v="1"/>
    <s v="theater/plays"/>
    <n v="1.0602199999999999"/>
    <n v="58.901111111111113"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  <s v="USD"/>
    <n v="1455936335"/>
    <n v="1452048335"/>
    <b v="0"/>
    <n v="9"/>
    <b v="1"/>
    <s v="theater/plays"/>
    <n v="1.0466666666666666"/>
    <n v="139.55555555555554"/>
    <s v="theater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  <s v="CAD"/>
    <n v="1417460940"/>
    <n v="1416516972"/>
    <b v="0"/>
    <n v="20"/>
    <b v="1"/>
    <s v="theater/plays"/>
    <n v="1.1666666666666667"/>
    <n v="70"/>
    <s v="theater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  <s v="GBP"/>
    <n v="1434624067"/>
    <n v="1432032067"/>
    <b v="0"/>
    <n v="57"/>
    <b v="1"/>
    <s v="theater/plays"/>
    <n v="1.0903333333333334"/>
    <n v="57.385964912280699"/>
    <s v="theater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  <s v="GBP"/>
    <n v="1461278208"/>
    <n v="1459463808"/>
    <b v="0"/>
    <n v="8"/>
    <b v="1"/>
    <s v="theater/plays"/>
    <n v="1.6"/>
    <n v="40"/>
    <s v="theater"/>
    <s v="plays"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  <s v="USD"/>
    <n v="1470197340"/>
    <n v="1467497652"/>
    <b v="0"/>
    <n v="14"/>
    <b v="1"/>
    <s v="theater/plays"/>
    <n v="1.125"/>
    <n v="64.285714285714292"/>
    <s v="theater"/>
    <s v="plays"/>
  </r>
  <r>
    <n v="3837"/>
    <s v="Farcical Elements Presents Boeing-Boeing"/>
    <s v="A high-flying French farce with the thrust of a well-tuned jet engine"/>
    <n v="2000"/>
    <n v="2042"/>
    <s v="successful"/>
    <s v="GB"/>
    <s v="GBP"/>
    <n v="1435947758"/>
    <n v="1432837358"/>
    <b v="0"/>
    <n v="17"/>
    <b v="1"/>
    <s v="theater/plays"/>
    <n v="1.0209999999999999"/>
    <n v="120.11764705882354"/>
    <s v="theater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  <s v="SEK"/>
    <n v="1432314209"/>
    <n v="1429722209"/>
    <b v="0"/>
    <n v="100"/>
    <b v="1"/>
    <s v="theater/plays"/>
    <n v="1.00824"/>
    <n v="1008.24"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  <s v="USD"/>
    <n v="1438226724"/>
    <n v="1433042724"/>
    <b v="0"/>
    <n v="32"/>
    <b v="1"/>
    <s v="theater/plays"/>
    <n v="1.0125"/>
    <n v="63.28125"/>
    <s v="theater"/>
    <s v="plays"/>
  </r>
  <r>
    <n v="3840"/>
    <s v="Tonight I'll be April"/>
    <s v="A gritty play looking at a modern day relationship, highlighting issues of mental health and abuse suffered by men."/>
    <n v="1"/>
    <n v="65"/>
    <s v="successful"/>
    <s v="GB"/>
    <s v="GBP"/>
    <n v="1459180229"/>
    <n v="1457023829"/>
    <b v="0"/>
    <n v="3"/>
    <b v="1"/>
    <s v="theater/plays"/>
    <n v="65"/>
    <n v="21.666666666666668"/>
    <s v="theater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  <s v="USD"/>
    <n v="1405882287"/>
    <n v="1400698287"/>
    <b v="1"/>
    <n v="34"/>
    <b v="0"/>
    <s v="theater/plays"/>
    <n v="8.72E-2"/>
    <n v="25.647058823529413"/>
    <s v="theater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  <s v="GBP"/>
    <n v="1399809052"/>
    <n v="1397217052"/>
    <b v="1"/>
    <n v="23"/>
    <b v="0"/>
    <s v="theater/plays"/>
    <n v="0.21940000000000001"/>
    <n v="47.695652173913047"/>
    <s v="theater"/>
    <s v="plays"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  <s v="USD"/>
    <n v="1401587064"/>
    <n v="1399427064"/>
    <b v="1"/>
    <n v="19"/>
    <b v="0"/>
    <s v="theater/plays"/>
    <n v="0.21299999999999999"/>
    <n v="56.05263157894737"/>
    <s v="theater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  <s v="USD"/>
    <n v="1401778740"/>
    <n v="1399474134"/>
    <b v="1"/>
    <n v="50"/>
    <b v="0"/>
    <s v="theater/plays"/>
    <n v="0.41489795918367345"/>
    <n v="81.319999999999993"/>
    <s v="theater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  <s v="USD"/>
    <n v="1443711774"/>
    <n v="1441119774"/>
    <b v="1"/>
    <n v="12"/>
    <b v="0"/>
    <s v="theater/plays"/>
    <n v="2.1049999999999999E-2"/>
    <n v="70.166666666666671"/>
    <s v="theater"/>
    <s v="plays"/>
  </r>
  <r>
    <n v="3846"/>
    <s v="My Insane Shakespeare"/>
    <s v="My Insane Shakespeare. An original play by Arthur Elbakyan premiering October 13th at United Solo, New York City."/>
    <n v="7000"/>
    <n v="189"/>
    <s v="failed"/>
    <s v="US"/>
    <s v="USD"/>
    <n v="1412405940"/>
    <n v="1409721542"/>
    <b v="1"/>
    <n v="8"/>
    <b v="0"/>
    <s v="theater/plays"/>
    <n v="2.7E-2"/>
    <n v="23.625"/>
    <s v="theater"/>
    <s v="plays"/>
  </r>
  <r>
    <n v="3847"/>
    <s v="Madame X"/>
    <s v="The production of the original play &quot;Madame X&quot; by Amanda Davison. Inspired by the painting by John Singer Sargent."/>
    <n v="10500"/>
    <n v="1697"/>
    <s v="failed"/>
    <s v="US"/>
    <s v="USD"/>
    <n v="1437283391"/>
    <n v="1433395391"/>
    <b v="1"/>
    <n v="9"/>
    <b v="0"/>
    <s v="theater/plays"/>
    <n v="0.16161904761904761"/>
    <n v="188.55555555555554"/>
    <s v="theater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  <s v="USD"/>
    <n v="1445196989"/>
    <n v="1442604989"/>
    <b v="1"/>
    <n v="43"/>
    <b v="0"/>
    <s v="theater/plays"/>
    <n v="0.16376923076923078"/>
    <n v="49.511627906976742"/>
    <s v="theater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  <s v="EUR"/>
    <n v="1434047084"/>
    <n v="1431455084"/>
    <b v="1"/>
    <n v="28"/>
    <b v="0"/>
    <s v="theater/plays"/>
    <n v="7.0433333333333334E-2"/>
    <n v="75.464285714285708"/>
    <s v="theater"/>
    <s v="plays"/>
  </r>
  <r>
    <n v="3850"/>
    <s v="The Vagina Monologues 2015"/>
    <s v="V-Day is a global activist movement to end violence against women and girls."/>
    <n v="1000"/>
    <n v="38"/>
    <s v="failed"/>
    <s v="US"/>
    <s v="USD"/>
    <n v="1420081143"/>
    <n v="1417489143"/>
    <b v="1"/>
    <n v="4"/>
    <b v="0"/>
    <s v="theater/plays"/>
    <n v="3.7999999999999999E-2"/>
    <n v="9.5"/>
    <s v="theater"/>
    <s v="plays"/>
  </r>
  <r>
    <n v="3851"/>
    <s v="Waving Goodbye"/>
    <s v="A play about the horrible choices we have to make every day. Should we take a risk, or take the road most travelled?"/>
    <n v="2500"/>
    <n v="852"/>
    <s v="failed"/>
    <s v="GB"/>
    <s v="GBP"/>
    <n v="1437129179"/>
    <n v="1434537179"/>
    <b v="1"/>
    <n v="24"/>
    <b v="0"/>
    <s v="theater/plays"/>
    <n v="0.34079999999999999"/>
    <n v="35.5"/>
    <s v="theater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  <s v="USD"/>
    <n v="1427427276"/>
    <n v="1425270876"/>
    <b v="0"/>
    <n v="2"/>
    <b v="0"/>
    <s v="theater/plays"/>
    <n v="2E-3"/>
    <n v="10"/>
    <s v="theater"/>
    <s v="plays"/>
  </r>
  <r>
    <n v="3853"/>
    <s v="The Original Laughter Therapist"/>
    <s v="A dose of One-woman &quot;Dramedy&quot; to cure those daily blues is just what the doctor ordered!"/>
    <n v="100000"/>
    <n v="26"/>
    <s v="failed"/>
    <s v="US"/>
    <s v="USD"/>
    <n v="1409602178"/>
    <n v="1406578178"/>
    <b v="0"/>
    <n v="2"/>
    <b v="0"/>
    <s v="theater/plays"/>
    <n v="2.5999999999999998E-4"/>
    <n v="13"/>
    <s v="theater"/>
    <s v="plays"/>
  </r>
  <r>
    <n v="3854"/>
    <s v="The Case Of Soghomon Tehlirian"/>
    <s v="A play dedicated to the 100th anniversary of the Armenian Genocide."/>
    <n v="11000"/>
    <n v="1788"/>
    <s v="failed"/>
    <s v="US"/>
    <s v="USD"/>
    <n v="1431206058"/>
    <n v="1428614058"/>
    <b v="0"/>
    <n v="20"/>
    <b v="0"/>
    <s v="theater/plays"/>
    <n v="0.16254545454545455"/>
    <n v="89.4"/>
    <s v="theater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  <s v="USD"/>
    <n v="1427408271"/>
    <n v="1424819871"/>
    <b v="0"/>
    <n v="1"/>
    <b v="0"/>
    <s v="theater/plays"/>
    <n v="2.5000000000000001E-2"/>
    <n v="25"/>
    <s v="theater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  <s v="USD"/>
    <n v="1425833403"/>
    <n v="1423245003"/>
    <b v="0"/>
    <n v="1"/>
    <b v="0"/>
    <s v="theater/plays"/>
    <n v="2.0000000000000001E-4"/>
    <n v="1"/>
    <s v="theater"/>
    <s v="plays"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  <s v="USD"/>
    <n v="1406913120"/>
    <n v="1404927690"/>
    <b v="0"/>
    <n v="4"/>
    <b v="0"/>
    <s v="theater/plays"/>
    <n v="5.1999999999999998E-2"/>
    <n v="65"/>
    <s v="theater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  <s v="GBP"/>
    <n v="1432328400"/>
    <n v="1430734844"/>
    <b v="0"/>
    <n v="1"/>
    <b v="0"/>
    <s v="theater/plays"/>
    <n v="0.02"/>
    <n v="10"/>
    <s v="theater"/>
    <s v="plays"/>
  </r>
  <r>
    <n v="3859"/>
    <s v="What Dreams Were Made Of"/>
    <s v="This is a play that will have each and everyone that sees it thinking about the dreams they had growing up. It's a dramady"/>
    <n v="2500"/>
    <n v="1"/>
    <s v="failed"/>
    <s v="US"/>
    <s v="USD"/>
    <n v="1403730000"/>
    <n v="1401485207"/>
    <b v="0"/>
    <n v="1"/>
    <b v="0"/>
    <s v="theater/plays"/>
    <n v="4.0000000000000002E-4"/>
    <n v="1"/>
    <s v="theater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  <s v="USD"/>
    <n v="1407858710"/>
    <n v="1405266710"/>
    <b v="0"/>
    <n v="13"/>
    <b v="0"/>
    <s v="theater/plays"/>
    <n v="0.17666666666666667"/>
    <n v="81.538461538461533"/>
    <s v="theater"/>
    <s v="plays"/>
  </r>
  <r>
    <n v="3861"/>
    <s v="READY OR NOT HERE I COME"/>
    <s v="THE COMING OF THE LORD!"/>
    <n v="2000"/>
    <n v="100"/>
    <s v="failed"/>
    <s v="US"/>
    <s v="USD"/>
    <n v="1415828820"/>
    <n v="1412258977"/>
    <b v="0"/>
    <n v="1"/>
    <b v="0"/>
    <s v="theater/plays"/>
    <n v="0.05"/>
    <n v="100"/>
    <s v="theater"/>
    <s v="plays"/>
  </r>
  <r>
    <n v="3862"/>
    <s v="The Container Play"/>
    <s v="The hit immersive theatre experience of England comes to Corpus Christi!"/>
    <n v="7500"/>
    <n v="1"/>
    <s v="failed"/>
    <s v="US"/>
    <s v="USD"/>
    <n v="1473699540"/>
    <n v="1472451356"/>
    <b v="0"/>
    <n v="1"/>
    <b v="0"/>
    <s v="theater/plays"/>
    <n v="1.3333333333333334E-4"/>
    <n v="1"/>
    <s v="theater"/>
    <s v="plays"/>
  </r>
  <r>
    <n v="3863"/>
    <s v="Umma Yemaya"/>
    <s v="Umma Yemaya is  a play that examines the challenges of unconventional love. The Lady  and the Artist create their own world for love."/>
    <n v="6000"/>
    <n v="0"/>
    <s v="failed"/>
    <s v="US"/>
    <s v="USD"/>
    <n v="1446739905"/>
    <n v="1441552305"/>
    <b v="0"/>
    <n v="0"/>
    <b v="0"/>
    <s v="theater/plays"/>
    <n v="0"/>
    <e v="#DIV/0!"/>
    <s v="theater"/>
    <s v="plays"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  <s v="USD"/>
    <n v="1447799054"/>
    <n v="1445203454"/>
    <b v="0"/>
    <n v="3"/>
    <b v="0"/>
    <s v="theater/plays"/>
    <n v="1.2E-2"/>
    <n v="20"/>
    <s v="theater"/>
    <s v="plays"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  <s v="CAD"/>
    <n v="1409376600"/>
    <n v="1405957098"/>
    <b v="0"/>
    <n v="14"/>
    <b v="0"/>
    <s v="theater/plays"/>
    <n v="0.26937422295897223"/>
    <n v="46.428571428571431"/>
    <s v="theater"/>
    <s v="plays"/>
  </r>
  <r>
    <n v="3866"/>
    <s v="a feminine ending, brought to you by the East End Theatre Co"/>
    <s v="A funny, moving, witty piece about a girl, her oboe, and her dreams."/>
    <n v="2000"/>
    <n v="11"/>
    <s v="failed"/>
    <s v="US"/>
    <s v="USD"/>
    <n v="1458703740"/>
    <n v="1454453021"/>
    <b v="0"/>
    <n v="2"/>
    <b v="0"/>
    <s v="theater/plays"/>
    <n v="5.4999999999999997E-3"/>
    <n v="5.5"/>
    <s v="theater"/>
    <s v="plays"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  <s v="USD"/>
    <n v="1466278339"/>
    <n v="1463686339"/>
    <b v="0"/>
    <n v="5"/>
    <b v="0"/>
    <s v="theater/plays"/>
    <n v="0.1255"/>
    <n v="50.2"/>
    <s v="theater"/>
    <s v="plays"/>
  </r>
  <r>
    <n v="3868"/>
    <s v="1000 words (Canceled)"/>
    <s v="New collection of music by Scott Evan Davis!"/>
    <n v="5000"/>
    <n v="10"/>
    <s v="canceled"/>
    <s v="GB"/>
    <s v="GBP"/>
    <n v="1410191405"/>
    <n v="1408031405"/>
    <b v="0"/>
    <n v="1"/>
    <b v="0"/>
    <s v="theater/musical"/>
    <n v="2E-3"/>
    <n v="10"/>
    <s v="theater"/>
    <s v="musical"/>
  </r>
  <r>
    <n v="3869"/>
    <s v="The Masturbation Musical (Canceled)"/>
    <s v="A Musical about 3 women who pursue their Pleasure and end up finding themselves."/>
    <n v="13111"/>
    <n v="452"/>
    <s v="canceled"/>
    <s v="US"/>
    <s v="USD"/>
    <n v="1426302660"/>
    <n v="1423761792"/>
    <b v="0"/>
    <n v="15"/>
    <b v="0"/>
    <s v="theater/musical"/>
    <n v="3.44748684310884E-2"/>
    <n v="30.133333333333333"/>
    <s v="theater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  <s v="USD"/>
    <n v="1404360478"/>
    <n v="1401768478"/>
    <b v="0"/>
    <n v="10"/>
    <b v="0"/>
    <s v="theater/musical"/>
    <n v="0.15"/>
    <n v="150"/>
    <s v="theater"/>
    <s v="musical"/>
  </r>
  <r>
    <n v="3871"/>
    <s v="Pocket Monsters: A Musical Parody (Canceled)"/>
    <s v="Our musical is finally ready to come to life, and we're raising funds to help make that happen!"/>
    <n v="1500"/>
    <n v="40"/>
    <s v="canceled"/>
    <s v="US"/>
    <s v="USD"/>
    <n v="1490809450"/>
    <n v="1485629050"/>
    <b v="0"/>
    <n v="3"/>
    <b v="0"/>
    <s v="theater/musical"/>
    <n v="2.6666666666666668E-2"/>
    <n v="13.333333333333334"/>
    <s v="theater"/>
    <s v="musical"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  <s v="USD"/>
    <n v="1439522996"/>
    <n v="1435202996"/>
    <b v="0"/>
    <n v="0"/>
    <b v="0"/>
    <s v="theater/musical"/>
    <n v="0"/>
    <e v="#DIV/0!"/>
    <s v="theater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  <s v="USD"/>
    <n v="1444322535"/>
    <n v="1441730535"/>
    <b v="0"/>
    <n v="0"/>
    <b v="0"/>
    <s v="theater/musical"/>
    <n v="0"/>
    <e v="#DIV/0!"/>
    <s v="theater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  <s v="NZD"/>
    <n v="1422061200"/>
    <n v="1420244622"/>
    <b v="0"/>
    <n v="0"/>
    <b v="0"/>
    <s v="theater/musical"/>
    <n v="0"/>
    <e v="#DIV/0!"/>
    <s v="theater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  <s v="DKK"/>
    <n v="1472896800"/>
    <n v="1472804365"/>
    <b v="0"/>
    <n v="0"/>
    <b v="0"/>
    <s v="theater/musical"/>
    <n v="0"/>
    <e v="#DIV/0!"/>
    <s v="theater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  <s v="GBP"/>
    <n v="1454425128"/>
    <n v="1451833128"/>
    <b v="0"/>
    <n v="46"/>
    <b v="0"/>
    <s v="theater/musical"/>
    <n v="0.52794871794871789"/>
    <n v="44.760869565217391"/>
    <s v="theater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  <s v="USD"/>
    <n v="1481213752"/>
    <n v="1478621752"/>
    <b v="0"/>
    <n v="14"/>
    <b v="0"/>
    <s v="theater/musical"/>
    <n v="4.9639999999999997E-2"/>
    <n v="88.642857142857139"/>
    <s v="theater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  <s v="USD"/>
    <n v="1435636740"/>
    <n v="1433014746"/>
    <b v="0"/>
    <n v="1"/>
    <b v="0"/>
    <s v="theater/musical"/>
    <n v="5.5555555555555556E-4"/>
    <n v="10"/>
    <s v="theater"/>
    <s v="musical"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  <s v="GBP"/>
    <n v="1422218396"/>
    <n v="1419626396"/>
    <b v="0"/>
    <n v="0"/>
    <b v="0"/>
    <s v="theater/musical"/>
    <n v="0"/>
    <e v="#DIV/0!"/>
    <s v="theater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  <s v="GBP"/>
    <n v="1406761200"/>
    <n v="1403724820"/>
    <b v="0"/>
    <n v="17"/>
    <b v="0"/>
    <s v="theater/musical"/>
    <n v="0.13066666666666665"/>
    <n v="57.647058823529413"/>
    <s v="theater"/>
    <s v="musical"/>
  </r>
  <r>
    <n v="3881"/>
    <s v="My Real Mother's Name is... (Canceled)"/>
    <s v="A musical journey coming to the Blue Venue at the 2017 Orlando Fringe Festival!"/>
    <n v="500"/>
    <n v="25"/>
    <s v="canceled"/>
    <s v="US"/>
    <s v="USD"/>
    <n v="1487550399"/>
    <n v="1484958399"/>
    <b v="0"/>
    <n v="1"/>
    <b v="0"/>
    <s v="theater/musical"/>
    <n v="0.05"/>
    <n v="25"/>
    <s v="theater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  <s v="AUD"/>
    <n v="1454281380"/>
    <n v="1451950570"/>
    <b v="0"/>
    <n v="0"/>
    <b v="0"/>
    <s v="theater/musical"/>
    <n v="0"/>
    <e v="#DIV/0!"/>
    <s v="theater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  <s v="GBP"/>
    <n v="1409668069"/>
    <n v="1407076069"/>
    <b v="0"/>
    <n v="0"/>
    <b v="0"/>
    <s v="theater/musical"/>
    <n v="0"/>
    <e v="#DIV/0!"/>
    <s v="theater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  <s v="USD"/>
    <n v="1427479192"/>
    <n v="1425322792"/>
    <b v="0"/>
    <n v="0"/>
    <b v="0"/>
    <s v="theater/musical"/>
    <n v="0"/>
    <e v="#DIV/0!"/>
    <s v="theater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  <s v="USD"/>
    <n v="1462834191"/>
    <n v="1460242191"/>
    <b v="0"/>
    <n v="0"/>
    <b v="0"/>
    <s v="theater/musical"/>
    <n v="0"/>
    <e v="#DIV/0!"/>
    <s v="theater"/>
    <s v="musical"/>
  </r>
  <r>
    <n v="3886"/>
    <s v="a (Canceled)"/>
    <n v="1"/>
    <n v="10000"/>
    <n v="0"/>
    <s v="canceled"/>
    <s v="AU"/>
    <s v="AUD"/>
    <n v="1418275702"/>
    <n v="1415683702"/>
    <b v="0"/>
    <n v="0"/>
    <b v="0"/>
    <s v="theater/musical"/>
    <n v="0"/>
    <e v="#DIV/0!"/>
    <s v="theater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  <s v="USD"/>
    <n v="1430517600"/>
    <n v="1426538129"/>
    <b v="0"/>
    <n v="2"/>
    <b v="0"/>
    <s v="theater/musical"/>
    <n v="1.7500000000000002E-2"/>
    <n v="17.5"/>
    <s v="theater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  <s v="GBP"/>
    <n v="1488114358"/>
    <n v="1485522358"/>
    <b v="0"/>
    <n v="14"/>
    <b v="0"/>
    <s v="theater/plays"/>
    <n v="0.27100000000000002"/>
    <n v="38.714285714285715"/>
    <s v="theater"/>
    <s v="plays"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  <s v="USD"/>
    <n v="1420413960"/>
    <n v="1417651630"/>
    <b v="0"/>
    <n v="9"/>
    <b v="0"/>
    <s v="theater/plays"/>
    <n v="1.4749999999999999E-2"/>
    <n v="13.111111111111111"/>
    <s v="theater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  <s v="USD"/>
    <n v="1439662344"/>
    <n v="1434478344"/>
    <b v="0"/>
    <n v="8"/>
    <b v="0"/>
    <s v="theater/plays"/>
    <n v="0.16826666666666668"/>
    <n v="315.5"/>
    <s v="theater"/>
    <s v="plays"/>
  </r>
  <r>
    <n v="3891"/>
    <s v="Out of the Box: A Mime Story"/>
    <s v="A comedy about a mime who dreams of becoming a stand up comedian."/>
    <n v="800"/>
    <n v="260"/>
    <s v="failed"/>
    <s v="US"/>
    <s v="USD"/>
    <n v="1427086740"/>
    <n v="1424488244"/>
    <b v="0"/>
    <n v="7"/>
    <b v="0"/>
    <s v="theater/plays"/>
    <n v="0.32500000000000001"/>
    <n v="37.142857142857146"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  <s v="USD"/>
    <n v="1408863600"/>
    <n v="1408203557"/>
    <b v="0"/>
    <n v="0"/>
    <b v="0"/>
    <s v="theater/plays"/>
    <n v="0"/>
    <e v="#DIV/0!"/>
    <s v="theater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  <s v="USD"/>
    <n v="1404194400"/>
    <n v="1400600840"/>
    <b v="0"/>
    <n v="84"/>
    <b v="0"/>
    <s v="theater/plays"/>
    <n v="0.2155"/>
    <n v="128.27380952380952"/>
    <s v="theater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  <s v="USD"/>
    <n v="1481000340"/>
    <n v="1478386812"/>
    <b v="0"/>
    <n v="11"/>
    <b v="0"/>
    <s v="theater/plays"/>
    <n v="3.4666666666666665E-2"/>
    <n v="47.272727272727273"/>
    <s v="theater"/>
    <s v="plays"/>
  </r>
  <r>
    <n v="3895"/>
    <s v="Vestige"/>
    <s v="A Transgender makeup artist calls into question the loyalty of her best friend in a 1980's circus while dealing with her dying mother."/>
    <n v="1000"/>
    <n v="50"/>
    <s v="failed"/>
    <s v="US"/>
    <s v="USD"/>
    <n v="1425103218"/>
    <n v="1422424818"/>
    <b v="0"/>
    <n v="1"/>
    <b v="0"/>
    <s v="theater/plays"/>
    <n v="0.05"/>
    <n v="50"/>
    <s v="theater"/>
    <s v="plays"/>
  </r>
  <r>
    <n v="3896"/>
    <s v="Yorick and Company"/>
    <s v="Yorick and Co. is a comedy about a struggling theatre company whose mysterious benefactor starts haunting the show!"/>
    <n v="1600"/>
    <n v="170"/>
    <s v="failed"/>
    <s v="US"/>
    <s v="USD"/>
    <n v="1402979778"/>
    <n v="1401770178"/>
    <b v="0"/>
    <n v="4"/>
    <b v="0"/>
    <s v="theater/plays"/>
    <n v="0.10625"/>
    <n v="42.5"/>
    <s v="theater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  <s v="NZD"/>
    <n v="1420750683"/>
    <n v="1418158683"/>
    <b v="0"/>
    <n v="10"/>
    <b v="0"/>
    <s v="theater/plays"/>
    <n v="0.17599999999999999"/>
    <n v="44"/>
    <s v="theater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  <s v="GBP"/>
    <n v="1439827200"/>
    <n v="1436355270"/>
    <b v="0"/>
    <n v="16"/>
    <b v="0"/>
    <s v="theater/plays"/>
    <n v="0.3256"/>
    <n v="50.875"/>
    <s v="theater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  <s v="USD"/>
    <n v="1407868561"/>
    <n v="1406140561"/>
    <b v="0"/>
    <n v="2"/>
    <b v="0"/>
    <s v="theater/plays"/>
    <n v="1.2500000000000001E-2"/>
    <n v="62.5"/>
    <s v="theater"/>
    <s v="plays"/>
  </r>
  <r>
    <n v="3900"/>
    <s v="HUB Theatre Group presents John Logan's RED"/>
    <s v="HUB Theatre Group collaborates with local artists to present John Logan's RED to the community."/>
    <n v="2500"/>
    <n v="135"/>
    <s v="failed"/>
    <s v="US"/>
    <s v="USD"/>
    <n v="1433988791"/>
    <n v="1431396791"/>
    <b v="0"/>
    <n v="5"/>
    <b v="0"/>
    <s v="theater/plays"/>
    <n v="5.3999999999999999E-2"/>
    <n v="27"/>
    <s v="theater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  <s v="USD"/>
    <n v="1450554599"/>
    <n v="1447098599"/>
    <b v="0"/>
    <n v="1"/>
    <b v="0"/>
    <s v="theater/plays"/>
    <n v="8.3333333333333332E-3"/>
    <n v="25"/>
    <s v="theater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  <s v="GBP"/>
    <n v="1479125642"/>
    <n v="1476962042"/>
    <b v="0"/>
    <n v="31"/>
    <b v="0"/>
    <s v="theater/plays"/>
    <n v="0.48833333333333334"/>
    <n v="47.258064516129032"/>
    <s v="theater"/>
    <s v="plays"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  <s v="USD"/>
    <n v="1439581080"/>
    <n v="1435709765"/>
    <b v="0"/>
    <n v="0"/>
    <b v="0"/>
    <s v="theater/plays"/>
    <n v="0"/>
    <e v="#DIV/0!"/>
    <s v="theater"/>
    <s v="plays"/>
  </r>
  <r>
    <n v="3904"/>
    <s v="Black America from Prophets to Pimps"/>
    <s v="A play that will cover 4000 years of black history."/>
    <n v="10000"/>
    <n v="3"/>
    <s v="failed"/>
    <s v="US"/>
    <s v="USD"/>
    <n v="1429074240"/>
    <n v="1427866200"/>
    <b v="0"/>
    <n v="2"/>
    <b v="0"/>
    <s v="theater/plays"/>
    <n v="2.9999999999999997E-4"/>
    <n v="1.5"/>
    <s v="theater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  <s v="GBP"/>
    <n v="1434063600"/>
    <n v="1430405903"/>
    <b v="0"/>
    <n v="7"/>
    <b v="0"/>
    <s v="theater/plays"/>
    <n v="0.11533333333333333"/>
    <n v="24.714285714285715"/>
    <s v="theater"/>
    <s v="plays"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  <s v="GBP"/>
    <n v="1435325100"/>
    <n v="1432072893"/>
    <b v="0"/>
    <n v="16"/>
    <b v="0"/>
    <s v="theater/plays"/>
    <n v="0.67333333333333334"/>
    <n v="63.125"/>
    <s v="theater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  <s v="USD"/>
    <n v="1414354080"/>
    <n v="1411587606"/>
    <b v="0"/>
    <n v="4"/>
    <b v="0"/>
    <s v="theater/plays"/>
    <n v="0.153"/>
    <n v="38.25"/>
    <s v="theater"/>
    <s v="plays"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  <s v="USD"/>
    <n v="1406603696"/>
    <n v="1405307696"/>
    <b v="0"/>
    <n v="4"/>
    <b v="0"/>
    <s v="theater/plays"/>
    <n v="8.666666666666667E-2"/>
    <n v="16.25"/>
    <s v="theater"/>
    <s v="plays"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  <s v="USD"/>
    <n v="1410424642"/>
    <n v="1407832642"/>
    <b v="0"/>
    <n v="4"/>
    <b v="0"/>
    <s v="theater/plays"/>
    <n v="2.2499999999999998E-3"/>
    <n v="33.75"/>
    <s v="theater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  <s v="USD"/>
    <n v="1441649397"/>
    <n v="1439057397"/>
    <b v="0"/>
    <n v="3"/>
    <b v="0"/>
    <s v="theater/plays"/>
    <n v="3.0833333333333334E-2"/>
    <n v="61.666666666666664"/>
    <s v="theater"/>
    <s v="plays"/>
  </r>
  <r>
    <n v="3911"/>
    <s v="Ministers of Grace"/>
    <s v="â€˜Ministers of Graceâ€™ imagines what the movie Ghostbusters would be like if written by William Shakespeare."/>
    <n v="8000"/>
    <n v="2993"/>
    <s v="failed"/>
    <s v="US"/>
    <s v="USD"/>
    <n v="1417033777"/>
    <n v="1414438177"/>
    <b v="0"/>
    <n v="36"/>
    <b v="0"/>
    <s v="theater/plays"/>
    <n v="0.37412499999999999"/>
    <n v="83.138888888888886"/>
    <s v="theater"/>
    <s v="plays"/>
  </r>
  <r>
    <n v="3912"/>
    <s v="JoLee Productions"/>
    <s v="Producing &amp; directing Jake's Women by Neil Simon opening July 9 and running through July 26 for Sonoma Arts Live"/>
    <n v="15000"/>
    <n v="1"/>
    <s v="failed"/>
    <s v="US"/>
    <s v="USD"/>
    <n v="1429936500"/>
    <n v="1424759330"/>
    <b v="0"/>
    <n v="1"/>
    <b v="0"/>
    <s v="theater/plays"/>
    <n v="6.666666666666667E-5"/>
    <n v="1"/>
    <s v="theater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  <s v="USD"/>
    <n v="1448863449"/>
    <n v="1446267849"/>
    <b v="0"/>
    <n v="7"/>
    <b v="0"/>
    <s v="theater/plays"/>
    <n v="0.1"/>
    <n v="142.85714285714286"/>
    <s v="theater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  <s v="GBP"/>
    <n v="1431298740"/>
    <n v="1429558756"/>
    <b v="0"/>
    <n v="27"/>
    <b v="0"/>
    <s v="theater/plays"/>
    <n v="0.36359999999999998"/>
    <n v="33.666666666666664"/>
    <s v="theater"/>
    <s v="plays"/>
  </r>
  <r>
    <n v="3915"/>
    <s v="Hardcross"/>
    <s v="Following the enormous success of Hardcross, we are looking for new ways to bring this wonderful play to a wider audience."/>
    <n v="1500"/>
    <n v="5"/>
    <s v="failed"/>
    <s v="GB"/>
    <s v="GBP"/>
    <n v="1464824309"/>
    <n v="1462232309"/>
    <b v="0"/>
    <n v="1"/>
    <b v="0"/>
    <s v="theater/plays"/>
    <n v="3.3333333333333335E-3"/>
    <n v="5"/>
    <s v="theater"/>
    <s v="plays"/>
  </r>
  <r>
    <n v="3916"/>
    <s v="Final exam"/>
    <s v="We're a small group of University students who need a little help making our final exam production the best product possible."/>
    <n v="2000"/>
    <n v="0"/>
    <s v="failed"/>
    <s v="DK"/>
    <s v="DKK"/>
    <n v="1464952752"/>
    <n v="1462360752"/>
    <b v="0"/>
    <n v="0"/>
    <b v="0"/>
    <s v="theater/plays"/>
    <n v="0"/>
    <e v="#DIV/0!"/>
    <s v="theater"/>
    <s v="plays"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  <s v="GBP"/>
    <n v="1410439161"/>
    <n v="1407847161"/>
    <b v="0"/>
    <n v="1"/>
    <b v="0"/>
    <s v="theater/plays"/>
    <n v="2.8571428571428571E-3"/>
    <n v="10"/>
    <s v="theater"/>
    <s v="plays"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  <s v="GBP"/>
    <n v="1407168000"/>
    <n v="1406131023"/>
    <b v="0"/>
    <n v="3"/>
    <b v="0"/>
    <s v="theater/plays"/>
    <n v="2E-3"/>
    <n v="40"/>
    <s v="theater"/>
    <s v="plays"/>
  </r>
  <r>
    <n v="3919"/>
    <s v="After The Blue"/>
    <s v="Two sisters living in a Cornish seaside town attempt to hide and escape from a life- circle of deceit, abuse, incest and revenge."/>
    <n v="5000"/>
    <n v="90"/>
    <s v="failed"/>
    <s v="GB"/>
    <s v="GBP"/>
    <n v="1453075200"/>
    <n v="1450628773"/>
    <b v="0"/>
    <n v="3"/>
    <b v="0"/>
    <s v="theater/plays"/>
    <n v="1.7999999999999999E-2"/>
    <n v="30"/>
    <s v="theater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  <s v="GBP"/>
    <n v="1479032260"/>
    <n v="1476436660"/>
    <b v="0"/>
    <n v="3"/>
    <b v="0"/>
    <s v="theater/plays"/>
    <n v="5.3999999999999999E-2"/>
    <n v="45"/>
    <s v="theater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  <s v="GBP"/>
    <n v="1414346400"/>
    <n v="1413291655"/>
    <b v="0"/>
    <n v="0"/>
    <b v="0"/>
    <s v="theater/plays"/>
    <n v="0"/>
    <e v="#DIV/0!"/>
    <s v="theater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  <s v="USD"/>
    <n v="1425337200"/>
    <n v="1421432810"/>
    <b v="0"/>
    <n v="6"/>
    <b v="0"/>
    <s v="theater/plays"/>
    <n v="8.1333333333333327E-2"/>
    <n v="10.166666666666666"/>
    <s v="theater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  <s v="GBP"/>
    <n v="1428622271"/>
    <n v="1426203071"/>
    <b v="0"/>
    <n v="17"/>
    <b v="0"/>
    <s v="theater/plays"/>
    <n v="0.12034782608695652"/>
    <n v="81.411764705882348"/>
    <s v="theater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  <s v="USD"/>
    <n v="1403823722"/>
    <n v="1401231722"/>
    <b v="0"/>
    <n v="40"/>
    <b v="0"/>
    <s v="theater/plays"/>
    <n v="0.15266666666666667"/>
    <n v="57.25"/>
    <s v="theater"/>
    <s v="plays"/>
  </r>
  <r>
    <n v="3925"/>
    <s v="Help Save High School Theater"/>
    <s v="Help Save High School Theater Program_x000a_Your donations will be used to purchase props, build sets, and costumes."/>
    <n v="150"/>
    <n v="15"/>
    <s v="failed"/>
    <s v="US"/>
    <s v="USD"/>
    <n v="1406753639"/>
    <n v="1404161639"/>
    <b v="0"/>
    <n v="3"/>
    <b v="0"/>
    <s v="theater/plays"/>
    <n v="0.1"/>
    <n v="5"/>
    <s v="theater"/>
    <s v="plays"/>
  </r>
  <r>
    <n v="3926"/>
    <s v="Caryl Churchill's 'Top Girls' - NSW HSC Text"/>
    <s v="Producing syllabus-relevant theatre targeted to HSC students on the NSW Central Coast"/>
    <n v="5000"/>
    <n v="15"/>
    <s v="failed"/>
    <s v="AU"/>
    <s v="AUD"/>
    <n v="1419645748"/>
    <n v="1417053748"/>
    <b v="0"/>
    <n v="1"/>
    <b v="0"/>
    <s v="theater/plays"/>
    <n v="3.0000000000000001E-3"/>
    <n v="15"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  <s v="GBP"/>
    <n v="1407565504"/>
    <n v="1404973504"/>
    <b v="0"/>
    <n v="2"/>
    <b v="0"/>
    <s v="theater/plays"/>
    <n v="0.01"/>
    <n v="12.5"/>
    <s v="theater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  <s v="USD"/>
    <n v="1444971540"/>
    <n v="1442593427"/>
    <b v="0"/>
    <n v="7"/>
    <b v="0"/>
    <s v="theater/plays"/>
    <n v="0.13020000000000001"/>
    <n v="93"/>
    <s v="theater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  <s v="USD"/>
    <n v="1474228265"/>
    <n v="1471636265"/>
    <b v="0"/>
    <n v="14"/>
    <b v="0"/>
    <s v="theater/plays"/>
    <n v="2.265E-2"/>
    <n v="32.357142857142854"/>
    <s v="theater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  <s v="AUD"/>
    <n v="1459490400"/>
    <n v="1457078868"/>
    <b v="0"/>
    <n v="0"/>
    <b v="0"/>
    <s v="theater/plays"/>
    <n v="0"/>
    <e v="#DIV/0!"/>
    <s v="theater"/>
    <s v="plays"/>
  </r>
  <r>
    <n v="3931"/>
    <s v="Still I Weep"/>
    <s v="An original stage play designed to bring to light the long-term effects on adult survivors of childhood sexual abuse. We do survive!"/>
    <n v="8000"/>
    <n v="0"/>
    <s v="failed"/>
    <s v="US"/>
    <s v="USD"/>
    <n v="1441510707"/>
    <n v="1439350707"/>
    <b v="0"/>
    <n v="0"/>
    <b v="0"/>
    <s v="theater/plays"/>
    <n v="0"/>
    <e v="#DIV/0!"/>
    <s v="theater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  <s v="USD"/>
    <n v="1458097364"/>
    <n v="1455508964"/>
    <b v="0"/>
    <n v="1"/>
    <b v="0"/>
    <s v="theater/plays"/>
    <n v="8.3333333333333331E-5"/>
    <n v="1"/>
    <s v="theater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  <s v="USD"/>
    <n v="1468716180"/>
    <n v="1466205262"/>
    <b v="0"/>
    <n v="12"/>
    <b v="0"/>
    <s v="theater/plays"/>
    <n v="0.15742857142857142"/>
    <n v="91.833333333333329"/>
    <s v="theater"/>
    <s v="plays"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  <s v="USD"/>
    <n v="1443704400"/>
    <n v="1439827639"/>
    <b v="0"/>
    <n v="12"/>
    <b v="0"/>
    <s v="theater/plays"/>
    <n v="0.11"/>
    <n v="45.833333333333336"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  <s v="GBP"/>
    <n v="1443973546"/>
    <n v="1438789546"/>
    <b v="0"/>
    <n v="23"/>
    <b v="0"/>
    <s v="theater/plays"/>
    <n v="0.43833333333333335"/>
    <n v="57.173913043478258"/>
    <s v="theater"/>
    <s v="plays"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  <s v="USD"/>
    <n v="1480576720"/>
    <n v="1477981120"/>
    <b v="0"/>
    <n v="0"/>
    <b v="0"/>
    <s v="theater/plays"/>
    <n v="0"/>
    <e v="#DIV/0!"/>
    <s v="theater"/>
    <s v="plays"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  <s v="USD"/>
    <n v="1468249760"/>
    <n v="1465830560"/>
    <b v="0"/>
    <n v="10"/>
    <b v="0"/>
    <s v="theater/plays"/>
    <n v="0.86135181975736563"/>
    <n v="248.5"/>
    <s v="theater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  <s v="USD"/>
    <n v="1435441454"/>
    <n v="1432763054"/>
    <b v="0"/>
    <n v="5"/>
    <b v="0"/>
    <s v="theater/plays"/>
    <n v="0.12196620583717357"/>
    <n v="79.400000000000006"/>
    <s v="theater"/>
    <s v="plays"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  <s v="AUD"/>
    <n v="1412656200"/>
    <n v="1412328979"/>
    <b v="0"/>
    <n v="1"/>
    <b v="0"/>
    <s v="theater/plays"/>
    <n v="1E-3"/>
    <n v="5"/>
    <s v="theater"/>
    <s v="plays"/>
  </r>
  <r>
    <n v="3940"/>
    <s v="Attraction"/>
    <s v="A Stage Play that will bring you to the edge of your seat , leave you thinkin and will also have you laughing while enjoyin the talent"/>
    <n v="5000"/>
    <n v="11"/>
    <s v="failed"/>
    <s v="US"/>
    <s v="USD"/>
    <n v="1420199351"/>
    <n v="1416311351"/>
    <b v="0"/>
    <n v="2"/>
    <b v="0"/>
    <s v="theater/plays"/>
    <n v="2.2000000000000001E-3"/>
    <n v="5.5"/>
    <s v="theater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  <s v="USD"/>
    <n v="1416877200"/>
    <n v="1414505137"/>
    <b v="0"/>
    <n v="2"/>
    <b v="0"/>
    <s v="theater/plays"/>
    <n v="9.0909090909090905E-3"/>
    <n v="25"/>
    <s v="theater"/>
    <s v="plays"/>
  </r>
  <r>
    <n v="3942"/>
    <s v="Epic Proportions"/>
    <s v="In the 30's, two brothers, Benny and Phil, who go to the Arizona desert to be extras in a huge Biblical epic. Riotous comedy!"/>
    <n v="1200"/>
    <n v="0"/>
    <s v="failed"/>
    <s v="US"/>
    <s v="USD"/>
    <n v="1434490914"/>
    <n v="1429306914"/>
    <b v="0"/>
    <n v="0"/>
    <b v="0"/>
    <s v="theater/plays"/>
    <n v="0"/>
    <e v="#DIV/0!"/>
    <s v="theater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  <s v="USD"/>
    <n v="1446483000"/>
    <n v="1443811268"/>
    <b v="0"/>
    <n v="13"/>
    <b v="0"/>
    <s v="theater/plays"/>
    <n v="0.35639999999999999"/>
    <n v="137.07692307692307"/>
    <s v="theater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  <s v="USD"/>
    <n v="1440690875"/>
    <n v="1438098875"/>
    <b v="0"/>
    <n v="0"/>
    <b v="0"/>
    <s v="theater/plays"/>
    <n v="0"/>
    <e v="#DIV/0!"/>
    <s v="theater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  <s v="USD"/>
    <n v="1431717268"/>
    <n v="1429125268"/>
    <b v="0"/>
    <n v="1"/>
    <b v="0"/>
    <s v="theater/plays"/>
    <n v="2.5000000000000001E-3"/>
    <n v="5"/>
    <s v="theater"/>
    <s v="plays"/>
  </r>
  <r>
    <n v="3946"/>
    <s v="DR. Mecurio's Mythical Marvels &amp; Beastiry"/>
    <s v="Dr. Mecurio's is an original work of fantasy designed and written for the stage."/>
    <n v="6000"/>
    <n v="195"/>
    <s v="failed"/>
    <s v="US"/>
    <s v="USD"/>
    <n v="1425110400"/>
    <n v="1422388822"/>
    <b v="0"/>
    <n v="5"/>
    <b v="0"/>
    <s v="theater/plays"/>
    <n v="3.2500000000000001E-2"/>
    <n v="39"/>
    <s v="theater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  <s v="USD"/>
    <n v="1475378744"/>
    <n v="1472786744"/>
    <b v="0"/>
    <n v="2"/>
    <b v="0"/>
    <s v="theater/plays"/>
    <n v="3.3666666666666664E-2"/>
    <n v="50.5"/>
    <s v="theater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  <s v="AUD"/>
    <n v="1410076123"/>
    <n v="1404892123"/>
    <b v="0"/>
    <n v="0"/>
    <b v="0"/>
    <s v="theater/plays"/>
    <n v="0"/>
    <e v="#DIV/0!"/>
    <s v="theater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  <s v="AUD"/>
    <n v="1423623221"/>
    <n v="1421031221"/>
    <b v="0"/>
    <n v="32"/>
    <b v="0"/>
    <s v="theater/plays"/>
    <n v="0.15770000000000001"/>
    <n v="49.28125"/>
    <s v="theater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  <s v="USD"/>
    <n v="1460140500"/>
    <n v="1457628680"/>
    <b v="0"/>
    <n v="1"/>
    <b v="0"/>
    <s v="theater/plays"/>
    <n v="6.2500000000000003E-3"/>
    <n v="25"/>
    <s v="theater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  <s v="EUR"/>
    <n v="1462301342"/>
    <n v="1457120942"/>
    <b v="0"/>
    <n v="1"/>
    <b v="0"/>
    <s v="theater/plays"/>
    <n v="5.0000000000000004E-6"/>
    <n v="1"/>
    <s v="theater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  <s v="USD"/>
    <n v="1445885890"/>
    <n v="1440701890"/>
    <b v="0"/>
    <n v="1"/>
    <b v="0"/>
    <s v="theater/plays"/>
    <n v="9.6153846153846159E-4"/>
    <n v="25"/>
    <s v="theater"/>
    <s v="plays"/>
  </r>
  <r>
    <n v="3953"/>
    <s v="A Time Pirate's Love"/>
    <s v="Actors and actresses are needed to help me create a stage play. A stage play needs to be adapted from the book I wrote."/>
    <n v="17600"/>
    <n v="0"/>
    <s v="failed"/>
    <s v="US"/>
    <s v="USD"/>
    <n v="1469834940"/>
    <n v="1467162586"/>
    <b v="0"/>
    <n v="0"/>
    <b v="0"/>
    <s v="theater/plays"/>
    <n v="0"/>
    <e v="#DIV/0!"/>
    <s v="theater"/>
    <s v="plays"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  <s v="CAD"/>
    <n v="1405352264"/>
    <n v="1400168264"/>
    <b v="0"/>
    <n v="0"/>
    <b v="0"/>
    <s v="theater/plays"/>
    <n v="0"/>
    <e v="#DIV/0!"/>
    <s v="theater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  <s v="USD"/>
    <n v="1448745741"/>
    <n v="1446150141"/>
    <b v="0"/>
    <n v="8"/>
    <b v="0"/>
    <s v="theater/plays"/>
    <n v="0.24285714285714285"/>
    <n v="53.125"/>
    <s v="theater"/>
    <s v="plays"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  <s v="USD"/>
    <n v="1461543600"/>
    <n v="1459203727"/>
    <b v="0"/>
    <n v="0"/>
    <b v="0"/>
    <s v="theater/plays"/>
    <n v="0"/>
    <e v="#DIV/0!"/>
    <s v="theater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  <s v="USD"/>
    <n v="1468020354"/>
    <n v="1464045954"/>
    <b v="0"/>
    <n v="1"/>
    <b v="0"/>
    <s v="theater/plays"/>
    <n v="2.5000000000000001E-4"/>
    <n v="7"/>
    <s v="theater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  <s v="USD"/>
    <n v="1406988000"/>
    <n v="1403822912"/>
    <b v="0"/>
    <n v="16"/>
    <b v="0"/>
    <s v="theater/plays"/>
    <n v="0.32050000000000001"/>
    <n v="40.0625"/>
    <s v="theater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  <s v="USD"/>
    <n v="1411930556"/>
    <n v="1409338556"/>
    <b v="0"/>
    <n v="12"/>
    <b v="0"/>
    <s v="theater/plays"/>
    <n v="0.24333333333333335"/>
    <n v="24.333333333333332"/>
    <s v="theater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  <s v="USD"/>
    <n v="1451852256"/>
    <n v="1449260256"/>
    <b v="0"/>
    <n v="4"/>
    <b v="0"/>
    <s v="theater/plays"/>
    <n v="1.4999999999999999E-2"/>
    <n v="11.25"/>
    <s v="theater"/>
    <s v="plays"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  <s v="GBP"/>
    <n v="1399584210"/>
    <n v="1397683410"/>
    <b v="0"/>
    <n v="2"/>
    <b v="0"/>
    <s v="theater/plays"/>
    <n v="4.1999999999999997E-3"/>
    <n v="10.5"/>
    <s v="theater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  <s v="GBP"/>
    <n v="1448722494"/>
    <n v="1446562494"/>
    <b v="0"/>
    <n v="3"/>
    <b v="0"/>
    <s v="theater/plays"/>
    <n v="3.214285714285714E-2"/>
    <n v="15"/>
    <s v="theater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  <s v="CAD"/>
    <n v="1447821717"/>
    <n v="1445226117"/>
    <b v="0"/>
    <n v="0"/>
    <b v="0"/>
    <s v="theater/plays"/>
    <n v="0"/>
    <e v="#DIV/0!"/>
    <s v="theater"/>
    <s v="plays"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  <s v="USD"/>
    <n v="1429460386"/>
    <n v="1424279986"/>
    <b v="0"/>
    <n v="3"/>
    <b v="0"/>
    <s v="theater/plays"/>
    <n v="6.3E-2"/>
    <n v="42"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  <s v="USD"/>
    <n v="1460608780"/>
    <n v="1455428380"/>
    <b v="0"/>
    <n v="4"/>
    <b v="0"/>
    <s v="theater/plays"/>
    <n v="0.14249999999999999"/>
    <n v="71.25"/>
    <s v="theater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  <s v="USD"/>
    <n v="1406170740"/>
    <n v="1402506278"/>
    <b v="0"/>
    <n v="2"/>
    <b v="0"/>
    <s v="theater/plays"/>
    <n v="6.0000000000000001E-3"/>
    <n v="22.5"/>
    <s v="theater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  <s v="USD"/>
    <n v="1488783507"/>
    <n v="1486191507"/>
    <b v="0"/>
    <n v="10"/>
    <b v="0"/>
    <s v="theater/plays"/>
    <n v="0.2411764705882353"/>
    <n v="41"/>
    <s v="theater"/>
    <s v="plays"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  <s v="USD"/>
    <n v="1463945673"/>
    <n v="1458761673"/>
    <b v="0"/>
    <n v="11"/>
    <b v="0"/>
    <s v="theater/plays"/>
    <n v="0.10539999999999999"/>
    <n v="47.909090909090907"/>
    <s v="theater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  <s v="USD"/>
    <n v="1472442900"/>
    <n v="1471638646"/>
    <b v="0"/>
    <n v="6"/>
    <b v="0"/>
    <s v="theater/plays"/>
    <n v="7.4690265486725665E-2"/>
    <n v="35.166666666666664"/>
    <s v="theater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  <s v="USD"/>
    <n v="1460925811"/>
    <n v="1458333811"/>
    <b v="0"/>
    <n v="2"/>
    <b v="0"/>
    <s v="theater/plays"/>
    <n v="7.3333333333333334E-4"/>
    <n v="5.5"/>
    <s v="theater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  <s v="USD"/>
    <n v="1405947126"/>
    <n v="1403355126"/>
    <b v="0"/>
    <n v="6"/>
    <b v="0"/>
    <s v="theater/plays"/>
    <n v="9.7142857142857135E-3"/>
    <n v="22.666666666666668"/>
    <s v="theater"/>
    <s v="plays"/>
  </r>
  <r>
    <n v="3972"/>
    <s v="Valkyrie Theatre Company"/>
    <s v="We're a horror based theatre company in Oklahoma City beginning our first season of shows."/>
    <n v="1000"/>
    <n v="211"/>
    <s v="failed"/>
    <s v="US"/>
    <s v="USD"/>
    <n v="1423186634"/>
    <n v="1418002634"/>
    <b v="0"/>
    <n v="8"/>
    <b v="0"/>
    <s v="theater/plays"/>
    <n v="0.21099999999999999"/>
    <n v="26.375"/>
    <s v="theater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  <s v="USD"/>
    <n v="1462766400"/>
    <n v="1460219110"/>
    <b v="0"/>
    <n v="37"/>
    <b v="0"/>
    <s v="theater/plays"/>
    <n v="0.78100000000000003"/>
    <n v="105.54054054054055"/>
    <s v="theater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  <s v="GBP"/>
    <n v="1464872848"/>
    <n v="1462280848"/>
    <b v="0"/>
    <n v="11"/>
    <b v="0"/>
    <s v="theater/plays"/>
    <n v="0.32"/>
    <n v="29.09090909090909"/>
    <s v="theater"/>
    <s v="plays"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  <s v="USD"/>
    <n v="1468442898"/>
    <n v="1465850898"/>
    <b v="0"/>
    <n v="0"/>
    <b v="0"/>
    <s v="theater/plays"/>
    <n v="0"/>
    <e v="#DIV/0!"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  <s v="USD"/>
    <n v="1406876400"/>
    <n v="1405024561"/>
    <b v="0"/>
    <n v="10"/>
    <b v="0"/>
    <s v="theater/plays"/>
    <n v="0.47692307692307695"/>
    <n v="62"/>
    <s v="theater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  <s v="USD"/>
    <n v="1469213732"/>
    <n v="1466621732"/>
    <b v="0"/>
    <n v="6"/>
    <b v="0"/>
    <s v="theater/plays"/>
    <n v="1.4500000000000001E-2"/>
    <n v="217.5"/>
    <s v="theater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  <s v="USD"/>
    <n v="1422717953"/>
    <n v="1417533953"/>
    <b v="0"/>
    <n v="8"/>
    <b v="0"/>
    <s v="theater/plays"/>
    <n v="0.107"/>
    <n v="26.75"/>
    <s v="theater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  <s v="GBP"/>
    <n v="1427659200"/>
    <n v="1425678057"/>
    <b v="0"/>
    <n v="6"/>
    <b v="0"/>
    <s v="theater/plays"/>
    <n v="1.8333333333333333E-2"/>
    <n v="18.333333333333332"/>
    <s v="theater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  <s v="USD"/>
    <n v="1404570147"/>
    <n v="1401978147"/>
    <b v="0"/>
    <n v="7"/>
    <b v="0"/>
    <s v="theater/plays"/>
    <n v="0.18"/>
    <n v="64.285714285714292"/>
    <s v="theater"/>
    <s v="plays"/>
  </r>
  <r>
    <n v="3981"/>
    <s v="BEIRUT, LADY OF LEBANON"/>
    <s v="A Theatrical Production Celebrating the Lebanese Culture and the Human Spirit in Time of War."/>
    <n v="30000"/>
    <n v="1225"/>
    <s v="failed"/>
    <s v="US"/>
    <s v="USD"/>
    <n v="1468729149"/>
    <n v="1463545149"/>
    <b v="0"/>
    <n v="7"/>
    <b v="0"/>
    <s v="theater/plays"/>
    <n v="4.0833333333333333E-2"/>
    <n v="175"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  <s v="GBP"/>
    <n v="1436297180"/>
    <n v="1431113180"/>
    <b v="0"/>
    <n v="5"/>
    <b v="0"/>
    <s v="theater/plays"/>
    <n v="0.2"/>
    <n v="34"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  <s v="USD"/>
    <n v="1400569140"/>
    <n v="1397854356"/>
    <b v="0"/>
    <n v="46"/>
    <b v="0"/>
    <s v="theater/plays"/>
    <n v="0.34802513464991025"/>
    <n v="84.282608695652172"/>
    <s v="theater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  <s v="GBP"/>
    <n v="1415404800"/>
    <n v="1412809644"/>
    <b v="0"/>
    <n v="10"/>
    <b v="0"/>
    <s v="theater/plays"/>
    <n v="6.3333333333333339E-2"/>
    <n v="9.5"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  <s v="USD"/>
    <n v="1456002300"/>
    <n v="1454173120"/>
    <b v="0"/>
    <n v="19"/>
    <b v="0"/>
    <s v="theater/plays"/>
    <n v="0.32050000000000001"/>
    <n v="33.736842105263158"/>
    <s v="theater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  <s v="GBP"/>
    <n v="1462539840"/>
    <n v="1460034594"/>
    <b v="0"/>
    <n v="13"/>
    <b v="0"/>
    <s v="theater/plays"/>
    <n v="9.7600000000000006E-2"/>
    <n v="37.53846153846154"/>
    <s v="theater"/>
    <s v="plays"/>
  </r>
  <r>
    <n v="3987"/>
    <s v="Write Now 5"/>
    <s v="Write Now 5 is a new writing festival in south east London promoting new work from emerging playwrights."/>
    <n v="400"/>
    <n v="151"/>
    <s v="failed"/>
    <s v="GB"/>
    <s v="GBP"/>
    <n v="1400278290"/>
    <n v="1399414290"/>
    <b v="0"/>
    <n v="13"/>
    <b v="0"/>
    <s v="theater/plays"/>
    <n v="0.3775"/>
    <n v="11.615384615384615"/>
    <s v="theater"/>
    <s v="plays"/>
  </r>
  <r>
    <n v="3988"/>
    <s v="Folk-Tales: What Stories Do Your Folks Tell?"/>
    <s v="An evening of of stories based both in myth and truth."/>
    <n v="1500"/>
    <n v="32"/>
    <s v="failed"/>
    <s v="US"/>
    <s v="USD"/>
    <n v="1440813413"/>
    <n v="1439517413"/>
    <b v="0"/>
    <n v="4"/>
    <b v="0"/>
    <s v="theater/plays"/>
    <n v="2.1333333333333333E-2"/>
    <n v="8"/>
    <s v="theater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  <s v="USD"/>
    <n v="1447009181"/>
    <n v="1444413581"/>
    <b v="0"/>
    <n v="0"/>
    <b v="0"/>
    <s v="theater/plays"/>
    <n v="0"/>
    <e v="#DIV/0!"/>
    <s v="theater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  <s v="GBP"/>
    <n v="1456934893"/>
    <n v="1454342893"/>
    <b v="0"/>
    <n v="3"/>
    <b v="0"/>
    <s v="theater/plays"/>
    <n v="4.1818181818181817E-2"/>
    <n v="23"/>
    <s v="theater"/>
    <s v="plays"/>
  </r>
  <r>
    <n v="3991"/>
    <s v="NTACTheatre - North Texas Actor's Collaborative Theatre"/>
    <s v="North Texas first actor-driven theatre company needs your help"/>
    <n v="500"/>
    <n v="100"/>
    <s v="failed"/>
    <s v="US"/>
    <s v="USD"/>
    <n v="1433086082"/>
    <n v="1430494082"/>
    <b v="0"/>
    <n v="1"/>
    <b v="0"/>
    <s v="theater/plays"/>
    <n v="0.2"/>
    <n v="100"/>
    <s v="theater"/>
    <s v="plays"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  <s v="USD"/>
    <n v="1449876859"/>
    <n v="1444689259"/>
    <b v="0"/>
    <n v="9"/>
    <b v="0"/>
    <s v="theater/plays"/>
    <n v="5.4100000000000002E-2"/>
    <n v="60.111111111111114"/>
    <s v="theater"/>
    <s v="plays"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  <s v="USD"/>
    <n v="1431549912"/>
    <n v="1428957912"/>
    <b v="0"/>
    <n v="1"/>
    <b v="0"/>
    <s v="theater/plays"/>
    <n v="6.0000000000000002E-5"/>
    <n v="3"/>
    <s v="theater"/>
    <s v="plays"/>
  </r>
  <r>
    <n v="3994"/>
    <s v="Poles Apart - A Play in 2 Acts"/>
    <s v="Is Henson willing to dare risk a theatrical speaking tour of his North Pole adventures...and more?"/>
    <n v="2000"/>
    <n v="5"/>
    <s v="failed"/>
    <s v="US"/>
    <s v="USD"/>
    <n v="1405761690"/>
    <n v="1403169690"/>
    <b v="0"/>
    <n v="1"/>
    <b v="0"/>
    <s v="theater/plays"/>
    <n v="2.5000000000000001E-3"/>
    <n v="5"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  <s v="GBP"/>
    <n v="1423913220"/>
    <n v="1421339077"/>
    <b v="0"/>
    <n v="4"/>
    <b v="0"/>
    <s v="theater/plays"/>
    <n v="0.35"/>
    <n v="17.5"/>
    <s v="theater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  <s v="USD"/>
    <n v="1416499440"/>
    <n v="1415341464"/>
    <b v="0"/>
    <n v="17"/>
    <b v="0"/>
    <s v="theater/plays"/>
    <n v="0.16566666666666666"/>
    <n v="29.235294117647058"/>
    <s v="theater"/>
    <s v="plays"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  <s v="GBP"/>
    <n v="1428222221"/>
    <n v="1425633821"/>
    <b v="0"/>
    <n v="0"/>
    <b v="0"/>
    <s v="theater/plays"/>
    <n v="0"/>
    <e v="#DIV/0!"/>
    <s v="theater"/>
    <s v="plays"/>
  </r>
  <r>
    <n v="3998"/>
    <s v="Forsaken Angels-A New Play"/>
    <s v="Forsaken Angels, a powerful new play by William Leary, author of DCMTA's Best Of 2014 Play Masquerade."/>
    <n v="1250"/>
    <n v="715"/>
    <s v="failed"/>
    <s v="US"/>
    <s v="USD"/>
    <n v="1427580426"/>
    <n v="1424992026"/>
    <b v="0"/>
    <n v="12"/>
    <b v="0"/>
    <s v="theater/plays"/>
    <n v="0.57199999999999995"/>
    <n v="59.583333333333336"/>
    <s v="theater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  <s v="USD"/>
    <n v="1409514709"/>
    <n v="1406058798"/>
    <b v="0"/>
    <n v="14"/>
    <b v="0"/>
    <s v="theater/plays"/>
    <n v="0.16514285714285715"/>
    <n v="82.571428571428569"/>
    <s v="theater"/>
    <s v="plays"/>
  </r>
  <r>
    <n v="4000"/>
    <s v="The Escorts"/>
    <s v="An Enticing Trip into the World of Assisted Dying"/>
    <n v="8000"/>
    <n v="10"/>
    <s v="failed"/>
    <s v="US"/>
    <s v="USD"/>
    <n v="1462631358"/>
    <n v="1457450958"/>
    <b v="0"/>
    <n v="1"/>
    <b v="0"/>
    <s v="theater/plays"/>
    <n v="1.25E-3"/>
    <n v="10"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  <s v="GBP"/>
    <n v="1488394800"/>
    <n v="1486681708"/>
    <b v="0"/>
    <n v="14"/>
    <b v="0"/>
    <s v="theater/plays"/>
    <n v="0.3775"/>
    <n v="32.357142857142854"/>
    <s v="theater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  <s v="USD"/>
    <n v="1411779761"/>
    <n v="1409187761"/>
    <b v="0"/>
    <n v="4"/>
    <b v="0"/>
    <s v="theater/plays"/>
    <n v="1.84E-2"/>
    <n v="5.75"/>
    <s v="theater"/>
    <s v="plays"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  <s v="USD"/>
    <n v="1424009147"/>
    <n v="1421417147"/>
    <b v="0"/>
    <n v="2"/>
    <b v="0"/>
    <s v="theater/plays"/>
    <n v="0.10050000000000001"/>
    <n v="100.5"/>
    <s v="theater"/>
    <s v="plays"/>
  </r>
  <r>
    <n v="4004"/>
    <s v="South Florida Tours"/>
    <s v="Help Launch The Queen Into South Florida!"/>
    <n v="500"/>
    <n v="1"/>
    <s v="failed"/>
    <s v="US"/>
    <s v="USD"/>
    <n v="1412740457"/>
    <n v="1410148457"/>
    <b v="0"/>
    <n v="1"/>
    <b v="0"/>
    <s v="theater/plays"/>
    <n v="2E-3"/>
    <n v="1"/>
    <s v="theater"/>
    <s v="plays"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  <s v="USD"/>
    <n v="1413832985"/>
    <n v="1408648985"/>
    <b v="0"/>
    <n v="2"/>
    <b v="0"/>
    <s v="theater/plays"/>
    <n v="1.3333333333333334E-2"/>
    <n v="20"/>
    <s v="theater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  <s v="USD"/>
    <n v="1455647587"/>
    <n v="1453487587"/>
    <b v="0"/>
    <n v="1"/>
    <b v="0"/>
    <s v="theater/plays"/>
    <n v="6.666666666666667E-5"/>
    <n v="2"/>
    <s v="theater"/>
    <s v="plays"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  <s v="USD"/>
    <n v="1409070480"/>
    <n v="1406572381"/>
    <b v="0"/>
    <n v="1"/>
    <b v="0"/>
    <s v="theater/plays"/>
    <n v="2.5000000000000001E-3"/>
    <n v="5"/>
    <s v="theater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  <s v="GBP"/>
    <n v="1437606507"/>
    <n v="1435014507"/>
    <b v="0"/>
    <n v="4"/>
    <b v="0"/>
    <s v="theater/plays"/>
    <n v="0.06"/>
    <n v="15"/>
    <s v="theater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  <s v="GBP"/>
    <n v="1410281360"/>
    <n v="1406825360"/>
    <b v="0"/>
    <n v="3"/>
    <b v="0"/>
    <s v="theater/plays"/>
    <n v="3.8860103626943004E-2"/>
    <n v="25"/>
    <s v="theater"/>
    <s v="plays"/>
  </r>
  <r>
    <n v="4010"/>
    <s v="The Connection Play 2014"/>
    <s v="JUNTO Productions is proud to present our first production, the premiere of The Connection, a play by Jeffrey Paul."/>
    <n v="7200"/>
    <n v="1742"/>
    <s v="failed"/>
    <s v="US"/>
    <s v="USD"/>
    <n v="1414348166"/>
    <n v="1412879366"/>
    <b v="0"/>
    <n v="38"/>
    <b v="0"/>
    <s v="theater/plays"/>
    <n v="0.24194444444444443"/>
    <n v="45.842105263157897"/>
    <s v="theater"/>
    <s v="plays"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  <s v="GBP"/>
    <n v="1422450278"/>
    <n v="1419858278"/>
    <b v="0"/>
    <n v="4"/>
    <b v="0"/>
    <s v="theater/plays"/>
    <n v="7.5999999999999998E-2"/>
    <n v="4.75"/>
    <s v="theater"/>
    <s v="plays"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  <s v="GBP"/>
    <n v="1430571849"/>
    <n v="1427979849"/>
    <b v="0"/>
    <n v="0"/>
    <b v="0"/>
    <s v="theater/plays"/>
    <n v="0"/>
    <e v="#DIV/0!"/>
    <s v="theater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  <s v="USD"/>
    <n v="1424070823"/>
    <n v="1421478823"/>
    <b v="0"/>
    <n v="2"/>
    <b v="0"/>
    <s v="theater/plays"/>
    <n v="1.2999999999999999E-2"/>
    <n v="13"/>
    <s v="theater"/>
    <s v="plays"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  <s v="USD"/>
    <n v="1457157269"/>
    <n v="1455861269"/>
    <b v="0"/>
    <n v="0"/>
    <b v="0"/>
    <s v="theater/plays"/>
    <n v="0"/>
    <e v="#DIV/0!"/>
    <s v="theater"/>
    <s v="plays"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  <s v="USD"/>
    <n v="1437331463"/>
    <n v="1434739463"/>
    <b v="0"/>
    <n v="1"/>
    <b v="0"/>
    <s v="theater/plays"/>
    <n v="1.4285714285714287E-4"/>
    <n v="1"/>
    <s v="theater"/>
    <s v="plays"/>
  </r>
  <r>
    <n v="4016"/>
    <s v="MENTAL Play"/>
    <s v="A new play and project exploring challenges faced by young adults struggling with mental health issues in contemporary Britain."/>
    <n v="500"/>
    <n v="70"/>
    <s v="failed"/>
    <s v="GB"/>
    <s v="GBP"/>
    <n v="1410987400"/>
    <n v="1408395400"/>
    <b v="0"/>
    <n v="7"/>
    <b v="0"/>
    <s v="theater/plays"/>
    <n v="0.14000000000000001"/>
    <n v="10"/>
    <s v="theater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  <s v="USD"/>
    <n v="1409846874"/>
    <n v="1407254874"/>
    <b v="0"/>
    <n v="2"/>
    <b v="0"/>
    <s v="theater/plays"/>
    <n v="1.0500000000000001E-2"/>
    <n v="52.5"/>
    <s v="theater"/>
    <s v="plays"/>
  </r>
  <r>
    <n v="4018"/>
    <s v="Time Please Fringe"/>
    <s v="Funding for a production of Time Please at the Brighton Fringe 2017... and beyond."/>
    <n v="1500"/>
    <n v="130"/>
    <s v="failed"/>
    <s v="GB"/>
    <s v="GBP"/>
    <n v="1475877108"/>
    <n v="1473285108"/>
    <b v="0"/>
    <n v="4"/>
    <b v="0"/>
    <s v="theater/plays"/>
    <n v="8.666666666666667E-2"/>
    <n v="32.5"/>
    <s v="theater"/>
    <s v="plays"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  <s v="USD"/>
    <n v="1460737680"/>
    <n v="1455725596"/>
    <b v="0"/>
    <n v="4"/>
    <b v="0"/>
    <s v="theater/plays"/>
    <n v="8.2857142857142851E-3"/>
    <n v="7.25"/>
    <s v="theater"/>
    <s v="plays"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  <s v="USD"/>
    <n v="1427168099"/>
    <n v="1424579699"/>
    <b v="0"/>
    <n v="3"/>
    <b v="0"/>
    <s v="theater/plays"/>
    <n v="0.16666666666666666"/>
    <n v="33.333333333333336"/>
    <s v="theater"/>
    <s v="plays"/>
  </r>
  <r>
    <n v="4021"/>
    <s v="Angels in Houston"/>
    <s v="Help a group of actors end bigotry in Houston, TX by supporting a  full production of Angels in America."/>
    <n v="15000"/>
    <n v="125"/>
    <s v="failed"/>
    <s v="US"/>
    <s v="USD"/>
    <n v="1414360358"/>
    <n v="1409176358"/>
    <b v="0"/>
    <n v="2"/>
    <b v="0"/>
    <s v="theater/plays"/>
    <n v="8.3333333333333332E-3"/>
    <n v="62.5"/>
    <s v="theater"/>
    <s v="plays"/>
  </r>
  <r>
    <n v="4022"/>
    <s v="The Merchant of Venice as Shakespeare Heard It"/>
    <s v="Help us produce a video of the first Original Pronunciation Merchant of Venice."/>
    <n v="18000"/>
    <n v="12521"/>
    <s v="failed"/>
    <s v="US"/>
    <s v="USD"/>
    <n v="1422759240"/>
    <n v="1418824867"/>
    <b v="0"/>
    <n v="197"/>
    <b v="0"/>
    <s v="theater/plays"/>
    <n v="0.69561111111111107"/>
    <n v="63.558375634517766"/>
    <s v="theater"/>
    <s v="plays"/>
  </r>
  <r>
    <n v="4023"/>
    <s v="Forgive &amp; Forget"/>
    <s v="An original gospel stage play that explores the pain and hurt caused by those who struggle to forgive others!"/>
    <n v="7000"/>
    <n v="0"/>
    <s v="failed"/>
    <s v="US"/>
    <s v="USD"/>
    <n v="1458860363"/>
    <n v="1454975963"/>
    <b v="0"/>
    <n v="0"/>
    <b v="0"/>
    <s v="theater/plays"/>
    <n v="0"/>
    <e v="#DIV/0!"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  <s v="USD"/>
    <n v="1441037097"/>
    <n v="1438445097"/>
    <b v="0"/>
    <n v="1"/>
    <b v="0"/>
    <s v="theater/plays"/>
    <n v="1.2500000000000001E-2"/>
    <n v="10"/>
    <s v="theater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  <s v="EUR"/>
    <n v="1437889336"/>
    <n v="1432705336"/>
    <b v="0"/>
    <n v="4"/>
    <b v="0"/>
    <s v="theater/plays"/>
    <n v="0.05"/>
    <n v="62.5"/>
    <s v="theater"/>
    <s v="plays"/>
  </r>
  <r>
    <n v="4026"/>
    <s v="Speak to my Soul: A Montage of Voices"/>
    <s v="This is a play that voices that stories of the black experience in America using spoken word, song and dance."/>
    <n v="4000"/>
    <n v="0"/>
    <s v="failed"/>
    <s v="US"/>
    <s v="USD"/>
    <n v="1449247439"/>
    <n v="1444059839"/>
    <b v="0"/>
    <n v="0"/>
    <b v="0"/>
    <s v="theater/plays"/>
    <n v="0"/>
    <e v="#DIV/0!"/>
    <s v="theater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  <s v="USD"/>
    <n v="1487811600"/>
    <n v="1486077481"/>
    <b v="0"/>
    <n v="7"/>
    <b v="0"/>
    <s v="theater/plays"/>
    <n v="7.166666666666667E-2"/>
    <n v="30.714285714285715"/>
    <s v="theater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  <s v="USD"/>
    <n v="1402007500"/>
    <n v="1399415500"/>
    <b v="0"/>
    <n v="11"/>
    <b v="0"/>
    <s v="theater/plays"/>
    <n v="0.28050000000000003"/>
    <n v="51"/>
    <s v="theater"/>
    <s v="plays"/>
  </r>
  <r>
    <n v="4029"/>
    <s v="Next 2 the Stage"/>
    <s v="A theater complex that educates as we entertain.  We will provide shows that inspire and theater classes that motivate."/>
    <n v="20000"/>
    <n v="0"/>
    <s v="failed"/>
    <s v="US"/>
    <s v="USD"/>
    <n v="1450053370"/>
    <n v="1447461370"/>
    <b v="0"/>
    <n v="0"/>
    <b v="0"/>
    <s v="theater/plays"/>
    <n v="0"/>
    <e v="#DIV/0!"/>
    <s v="theater"/>
    <s v="plays"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  <s v="USD"/>
    <n v="1454525340"/>
    <n v="1452008599"/>
    <b v="0"/>
    <n v="6"/>
    <b v="0"/>
    <s v="theater/plays"/>
    <n v="0.16"/>
    <n v="66.666666666666671"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  <s v="USD"/>
    <n v="1418914964"/>
    <n v="1414591364"/>
    <b v="0"/>
    <n v="0"/>
    <b v="0"/>
    <s v="theater/plays"/>
    <n v="0"/>
    <e v="#DIV/0!"/>
    <s v="theater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  <s v="USD"/>
    <n v="1450211116"/>
    <n v="1445023516"/>
    <b v="0"/>
    <n v="7"/>
    <b v="0"/>
    <s v="theater/plays"/>
    <n v="6.8287037037037035E-2"/>
    <n v="59"/>
    <s v="theater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  <s v="GBP"/>
    <n v="1475398800"/>
    <n v="1472711224"/>
    <b v="0"/>
    <n v="94"/>
    <b v="0"/>
    <s v="theater/plays"/>
    <n v="0.25698702928870293"/>
    <n v="65.340319148936175"/>
    <s v="theater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  <s v="USD"/>
    <n v="1428097450"/>
    <n v="1425509050"/>
    <b v="0"/>
    <n v="2"/>
    <b v="0"/>
    <s v="theater/plays"/>
    <n v="1.4814814814814815E-2"/>
    <n v="100"/>
    <s v="theater"/>
    <s v="plays"/>
  </r>
  <r>
    <n v="4035"/>
    <s v="The Lost Boy"/>
    <s v="&quot;Stories are where you go to look for the truth of your own life.&quot; (Frank Delaney)"/>
    <n v="10000"/>
    <n v="3685"/>
    <s v="failed"/>
    <s v="US"/>
    <s v="USD"/>
    <n v="1413925887"/>
    <n v="1411333887"/>
    <b v="0"/>
    <n v="25"/>
    <b v="0"/>
    <s v="theater/plays"/>
    <n v="0.36849999999999999"/>
    <n v="147.4"/>
    <s v="theater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  <s v="USD"/>
    <n v="1404253800"/>
    <n v="1402784964"/>
    <b v="0"/>
    <n v="17"/>
    <b v="0"/>
    <s v="theater/plays"/>
    <n v="0.47049999999999997"/>
    <n v="166.05882352941177"/>
    <s v="theater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  <s v="USD"/>
    <n v="1464099900"/>
    <n v="1462585315"/>
    <b v="0"/>
    <n v="2"/>
    <b v="0"/>
    <s v="theater/plays"/>
    <n v="0.11428571428571428"/>
    <n v="40"/>
    <s v="theater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  <s v="USD"/>
    <n v="1413573010"/>
    <n v="1408389010"/>
    <b v="0"/>
    <n v="4"/>
    <b v="0"/>
    <s v="theater/plays"/>
    <n v="0.12039999999999999"/>
    <n v="75.25"/>
    <s v="theater"/>
    <s v="plays"/>
  </r>
  <r>
    <n v="4039"/>
    <s v="Defiant Entertainment presents: The Park Bench"/>
    <s v="Help stage an original One Act Play that brings awareness to Alzheimer's in its debut performance."/>
    <n v="500"/>
    <n v="300"/>
    <s v="failed"/>
    <s v="US"/>
    <s v="USD"/>
    <n v="1448949540"/>
    <n v="1446048367"/>
    <b v="0"/>
    <n v="5"/>
    <b v="0"/>
    <s v="theater/plays"/>
    <n v="0.6"/>
    <n v="60"/>
    <s v="theater"/>
    <s v="plays"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  <s v="USD"/>
    <n v="1437188400"/>
    <n v="1432100004"/>
    <b v="0"/>
    <n v="2"/>
    <b v="0"/>
    <s v="theater/plays"/>
    <n v="0.3125"/>
    <n v="1250"/>
    <s v="theater"/>
    <s v="plays"/>
  </r>
  <r>
    <n v="4041"/>
    <s v="In the Land of Gold"/>
    <s v="A bold, colouful, vibrant play centred around the last remaining monarchy of Africa."/>
    <n v="5000"/>
    <n v="21"/>
    <s v="failed"/>
    <s v="GB"/>
    <s v="GBP"/>
    <n v="1473160954"/>
    <n v="1467976954"/>
    <b v="0"/>
    <n v="2"/>
    <b v="0"/>
    <s v="theater/plays"/>
    <n v="4.1999999999999997E-3"/>
    <n v="10.5"/>
    <s v="theater"/>
    <s v="plays"/>
  </r>
  <r>
    <n v="4042"/>
    <s v="Messages"/>
    <s v="Acting group and production for inner city youth, about inner city youth. The problems and stuation that they see everyday."/>
    <n v="10000"/>
    <n v="21"/>
    <s v="failed"/>
    <s v="US"/>
    <s v="USD"/>
    <n v="1421781360"/>
    <n v="1419213664"/>
    <b v="0"/>
    <n v="3"/>
    <b v="0"/>
    <s v="theater/plays"/>
    <n v="2.0999999999999999E-3"/>
    <n v="7"/>
    <s v="theater"/>
    <s v="plays"/>
  </r>
  <r>
    <n v="4043"/>
    <s v="Not making potato salad here!"/>
    <s v="This could be my last play, need to bring my son out to see it before it's over.  Need to fly him here from BC"/>
    <n v="300"/>
    <n v="0"/>
    <s v="failed"/>
    <s v="CA"/>
    <s v="CAD"/>
    <n v="1416524325"/>
    <n v="1415228325"/>
    <b v="0"/>
    <n v="0"/>
    <b v="0"/>
    <s v="theater/plays"/>
    <n v="0"/>
    <e v="#DIV/0!"/>
    <s v="theater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  <s v="USD"/>
    <n v="1428642000"/>
    <n v="1426050982"/>
    <b v="0"/>
    <n v="4"/>
    <b v="0"/>
    <s v="theater/plays"/>
    <n v="0.375"/>
    <n v="56.25"/>
    <s v="theater"/>
    <s v="plays"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  <s v="AUD"/>
    <n v="1408596589"/>
    <n v="1406004589"/>
    <b v="0"/>
    <n v="1"/>
    <b v="0"/>
    <s v="theater/plays"/>
    <n v="2.0000000000000001E-4"/>
    <n v="1"/>
    <s v="theater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  <s v="USD"/>
    <n v="1413992210"/>
    <n v="1411400210"/>
    <b v="0"/>
    <n v="12"/>
    <b v="0"/>
    <s v="theater/plays"/>
    <n v="8.2142857142857142E-2"/>
    <n v="38.333333333333336"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  <s v="USD"/>
    <n v="1420938000"/>
    <n v="1418862743"/>
    <b v="0"/>
    <n v="4"/>
    <b v="0"/>
    <s v="theater/plays"/>
    <n v="2.1999999999999999E-2"/>
    <n v="27.5"/>
    <s v="theater"/>
    <s v="plays"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  <s v="GBP"/>
    <n v="1460373187"/>
    <n v="1457352787"/>
    <b v="0"/>
    <n v="91"/>
    <b v="0"/>
    <s v="theater/plays"/>
    <n v="0.17652941176470588"/>
    <n v="32.978021978021978"/>
    <s v="theater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  <s v="USD"/>
    <n v="1436914815"/>
    <n v="1434322815"/>
    <b v="0"/>
    <n v="1"/>
    <b v="0"/>
    <s v="theater/plays"/>
    <n v="8.0000000000000004E-4"/>
    <n v="16"/>
    <s v="theater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  <s v="USD"/>
    <n v="1414077391"/>
    <n v="1411485391"/>
    <b v="0"/>
    <n v="1"/>
    <b v="0"/>
    <s v="theater/plays"/>
    <n v="6.6666666666666664E-4"/>
    <n v="1"/>
    <s v="theater"/>
    <s v="plays"/>
  </r>
  <r>
    <n v="4051"/>
    <s v="Phantom of the Kun Opera"/>
    <s v="It is a heart-breaking life story of Wu family who tries to preserve the gem of Chinese Kun Opera through generations."/>
    <n v="500"/>
    <n v="0"/>
    <s v="failed"/>
    <s v="US"/>
    <s v="USD"/>
    <n v="1399618380"/>
    <n v="1399058797"/>
    <b v="0"/>
    <n v="0"/>
    <b v="0"/>
    <s v="theater/plays"/>
    <n v="0"/>
    <e v="#DIV/0!"/>
    <s v="theater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  <s v="USD"/>
    <n v="1413234316"/>
    <n v="1408050316"/>
    <b v="0"/>
    <n v="13"/>
    <b v="0"/>
    <s v="theater/plays"/>
    <n v="0.37533333333333335"/>
    <n v="86.615384615384613"/>
    <s v="theater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  <s v="GBP"/>
    <n v="1416081600"/>
    <n v="1413477228"/>
    <b v="0"/>
    <n v="2"/>
    <b v="0"/>
    <s v="theater/plays"/>
    <n v="0.22"/>
    <n v="55"/>
    <s v="theater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  <s v="USD"/>
    <n v="1475294400"/>
    <n v="1472674285"/>
    <b v="0"/>
    <n v="0"/>
    <b v="0"/>
    <s v="theater/plays"/>
    <n v="0"/>
    <e v="#DIV/0!"/>
    <s v="theater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  <s v="GBP"/>
    <n v="1403192031"/>
    <n v="1400600031"/>
    <b v="0"/>
    <n v="21"/>
    <b v="0"/>
    <s v="theater/plays"/>
    <n v="0.1762"/>
    <n v="41.952380952380949"/>
    <s v="theater"/>
    <s v="plays"/>
  </r>
  <r>
    <n v="4056"/>
    <s v="American Pride"/>
    <s v="American Pride is a play centered on the Poetry of one Iraq War veteran, and follows her journey through war and back home."/>
    <n v="1500"/>
    <n v="795"/>
    <s v="failed"/>
    <s v="US"/>
    <s v="USD"/>
    <n v="1467575940"/>
    <n v="1465856639"/>
    <b v="0"/>
    <n v="9"/>
    <b v="0"/>
    <s v="theater/plays"/>
    <n v="0.53"/>
    <n v="88.333333333333329"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  <s v="GBP"/>
    <n v="1448492400"/>
    <n v="1446506080"/>
    <b v="0"/>
    <n v="6"/>
    <b v="0"/>
    <s v="theater/plays"/>
    <n v="0.22142857142857142"/>
    <n v="129.16666666666666"/>
    <s v="theater"/>
    <s v="plays"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  <s v="USD"/>
    <n v="1459483140"/>
    <n v="1458178044"/>
    <b v="0"/>
    <n v="4"/>
    <b v="0"/>
    <s v="theater/plays"/>
    <n v="2.5333333333333333E-2"/>
    <n v="23.75"/>
    <s v="theater"/>
    <s v="plays"/>
  </r>
  <r>
    <n v="4059"/>
    <s v="The Million Dollar Shot"/>
    <s v="A very Canadian children's play inspired by the tradition of British pantomimes like Aladdin, and the Nutcracker."/>
    <n v="10000"/>
    <n v="250"/>
    <s v="failed"/>
    <s v="CA"/>
    <s v="CAD"/>
    <n v="1410836400"/>
    <n v="1408116152"/>
    <b v="0"/>
    <n v="7"/>
    <b v="0"/>
    <s v="theater/plays"/>
    <n v="2.5000000000000001E-2"/>
    <n v="35.714285714285715"/>
    <s v="theater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  <s v="CAD"/>
    <n v="1403539200"/>
    <n v="1400604056"/>
    <b v="0"/>
    <n v="5"/>
    <b v="0"/>
    <s v="theater/plays"/>
    <n v="2.8500000000000001E-2"/>
    <n v="57"/>
    <s v="theater"/>
    <s v="plays"/>
  </r>
  <r>
    <n v="4061"/>
    <s v="PRODUCE the Stage Play SKYLAR'S SYNDROME by Gavin Kayner"/>
    <s v="SKYLAR'S SYNDROME is a tremendous psychodrama by master playwright Gavin Kayner!"/>
    <n v="525"/>
    <n v="0"/>
    <s v="failed"/>
    <s v="US"/>
    <s v="USD"/>
    <n v="1461205423"/>
    <n v="1456025023"/>
    <b v="0"/>
    <n v="0"/>
    <b v="0"/>
    <s v="theater/plays"/>
    <n v="0"/>
    <e v="#DIV/0!"/>
    <s v="theater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  <s v="USD"/>
    <n v="1467481468"/>
    <n v="1464889468"/>
    <b v="0"/>
    <n v="3"/>
    <b v="0"/>
    <s v="theater/plays"/>
    <n v="2.4500000000000001E-2"/>
    <n v="163.33333333333334"/>
    <s v="theater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  <s v="GBP"/>
    <n v="1403886084"/>
    <n v="1401294084"/>
    <b v="0"/>
    <n v="9"/>
    <b v="0"/>
    <s v="theater/plays"/>
    <n v="1.4210526315789474E-2"/>
    <n v="15"/>
    <s v="theater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  <s v="AUD"/>
    <n v="1430316426"/>
    <n v="1427724426"/>
    <b v="0"/>
    <n v="6"/>
    <b v="0"/>
    <s v="theater/plays"/>
    <n v="0.1925"/>
    <n v="64.166666666666671"/>
    <s v="theater"/>
    <s v="plays"/>
  </r>
  <r>
    <n v="4065"/>
    <s v="A Midsummer's Night's Dream"/>
    <s v="A classical/ fantasy version of midsummers done by professionally trained actors in Tulsa!"/>
    <n v="4000"/>
    <n v="27"/>
    <s v="failed"/>
    <s v="US"/>
    <s v="USD"/>
    <n v="1407883811"/>
    <n v="1405291811"/>
    <b v="0"/>
    <n v="4"/>
    <b v="0"/>
    <s v="theater/plays"/>
    <n v="6.7499999999999999E-3"/>
    <n v="6.75"/>
    <s v="theater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  <s v="USD"/>
    <n v="1463619388"/>
    <n v="1461027388"/>
    <b v="0"/>
    <n v="1"/>
    <b v="0"/>
    <s v="theater/plays"/>
    <n v="1.6666666666666668E-3"/>
    <n v="25"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  <s v="USD"/>
    <n v="1443408550"/>
    <n v="1439952550"/>
    <b v="0"/>
    <n v="17"/>
    <b v="0"/>
    <s v="theater/plays"/>
    <n v="0.60899999999999999"/>
    <n v="179.11764705882354"/>
    <s v="theater"/>
    <s v="plays"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  <s v="USD"/>
    <n v="1484348700"/>
    <n v="1481756855"/>
    <b v="0"/>
    <n v="1"/>
    <b v="0"/>
    <s v="theater/plays"/>
    <n v="0.01"/>
    <n v="34.950000000000003"/>
    <s v="theater"/>
    <s v="plays"/>
  </r>
  <r>
    <n v="4069"/>
    <s v="The Pendulum Swings"/>
    <s v="'The Pendulum Swings' is a three-act dark comedy that sees Frank and Michael await their execution on Death Row."/>
    <n v="1250"/>
    <n v="430"/>
    <s v="failed"/>
    <s v="GB"/>
    <s v="GBP"/>
    <n v="1425124800"/>
    <n v="1421596356"/>
    <b v="0"/>
    <n v="13"/>
    <b v="0"/>
    <s v="theater/plays"/>
    <n v="0.34399999999999997"/>
    <n v="33.07692307692308"/>
    <s v="theater"/>
    <s v="plays"/>
  </r>
  <r>
    <n v="4070"/>
    <s v="Southern Utah University: V-Day 2015"/>
    <s v="V-Day Southern Utah University 2015 and Second Studio Players presents: The Vagina Monologues"/>
    <n v="1000"/>
    <n v="165"/>
    <s v="failed"/>
    <s v="US"/>
    <s v="USD"/>
    <n v="1425178800"/>
    <n v="1422374420"/>
    <b v="0"/>
    <n v="6"/>
    <b v="0"/>
    <s v="theater/plays"/>
    <n v="0.16500000000000001"/>
    <n v="27.5"/>
    <s v="theater"/>
    <s v="plays"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  <s v="MXN"/>
    <n v="1482779931"/>
    <n v="1480187931"/>
    <b v="0"/>
    <n v="0"/>
    <b v="0"/>
    <s v="theater/plays"/>
    <n v="0"/>
    <e v="#DIV/0!"/>
    <s v="theater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  <s v="GBP"/>
    <n v="1408646111"/>
    <n v="1403462111"/>
    <b v="0"/>
    <n v="2"/>
    <b v="0"/>
    <s v="theater/plays"/>
    <n v="4.0000000000000001E-3"/>
    <n v="2"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  <s v="USD"/>
    <n v="1431144000"/>
    <n v="1426407426"/>
    <b v="0"/>
    <n v="2"/>
    <b v="0"/>
    <s v="theater/plays"/>
    <n v="1.0571428571428572E-2"/>
    <n v="18.5"/>
    <s v="theater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  <s v="GBP"/>
    <n v="1446732975"/>
    <n v="1444137375"/>
    <b v="0"/>
    <n v="21"/>
    <b v="0"/>
    <s v="theater/plays"/>
    <n v="0.26727272727272727"/>
    <n v="35"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  <s v="GBP"/>
    <n v="1404149280"/>
    <n v="1400547969"/>
    <b v="0"/>
    <n v="13"/>
    <b v="0"/>
    <s v="theater/plays"/>
    <n v="0.28799999999999998"/>
    <n v="44.307692307692307"/>
    <s v="theater"/>
    <s v="plays"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  <s v="USD"/>
    <n v="1413921060"/>
    <n v="1411499149"/>
    <b v="0"/>
    <n v="0"/>
    <b v="0"/>
    <s v="theater/plays"/>
    <n v="0"/>
    <e v="#DIV/0!"/>
    <s v="theater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  <s v="USD"/>
    <n v="1482339794"/>
    <n v="1479747794"/>
    <b v="0"/>
    <n v="6"/>
    <b v="0"/>
    <s v="theater/plays"/>
    <n v="8.8999999999999996E-2"/>
    <n v="222.5"/>
    <s v="theater"/>
    <s v="plays"/>
  </r>
  <r>
    <n v="4078"/>
    <s v="Theatre Memoire"/>
    <s v="Theatre Memoire are a High Wycombe based theatre company. Performing plays about multi-culturalism and interconectedness."/>
    <n v="250"/>
    <n v="0"/>
    <s v="failed"/>
    <s v="GB"/>
    <s v="GBP"/>
    <n v="1485543242"/>
    <n v="1482951242"/>
    <b v="0"/>
    <n v="0"/>
    <b v="0"/>
    <s v="theater/plays"/>
    <n v="0"/>
    <e v="#DIV/0!"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  <s v="USD"/>
    <n v="1466375521"/>
    <n v="1463783521"/>
    <b v="0"/>
    <n v="1"/>
    <b v="0"/>
    <s v="theater/plays"/>
    <n v="1.6666666666666668E-3"/>
    <n v="5"/>
    <s v="theater"/>
    <s v="plays"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  <s v="USD"/>
    <n v="1465930440"/>
    <n v="1463849116"/>
    <b v="0"/>
    <n v="0"/>
    <b v="0"/>
    <s v="theater/plays"/>
    <n v="0"/>
    <e v="#DIV/0!"/>
    <s v="theater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  <s v="USD"/>
    <n v="1425819425"/>
    <n v="1423231025"/>
    <b v="0"/>
    <n v="12"/>
    <b v="0"/>
    <s v="theater/plays"/>
    <n v="0.15737410071942445"/>
    <n v="29.166666666666668"/>
    <s v="theater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  <s v="USD"/>
    <n v="1447542000"/>
    <n v="1446179553"/>
    <b v="0"/>
    <n v="2"/>
    <b v="0"/>
    <s v="theater/plays"/>
    <n v="0.02"/>
    <n v="1.5"/>
    <s v="theater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  <s v="USD"/>
    <n v="1452795416"/>
    <n v="1450203416"/>
    <b v="0"/>
    <n v="6"/>
    <b v="0"/>
    <s v="theater/plays"/>
    <n v="0.21685714285714286"/>
    <n v="126.5"/>
    <s v="theater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  <s v="EUR"/>
    <n v="1476008906"/>
    <n v="1473416906"/>
    <b v="0"/>
    <n v="1"/>
    <b v="0"/>
    <s v="theater/plays"/>
    <n v="3.3333333333333335E-3"/>
    <n v="10"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  <s v="USD"/>
    <n v="1427169540"/>
    <n v="1424701775"/>
    <b v="0"/>
    <n v="1"/>
    <b v="0"/>
    <s v="theater/plays"/>
    <n v="2.8571428571428571E-3"/>
    <n v="10"/>
    <s v="theater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  <s v="USD"/>
    <n v="1448078400"/>
    <n v="1445985299"/>
    <b v="0"/>
    <n v="5"/>
    <b v="0"/>
    <s v="theater/plays"/>
    <n v="4.7E-2"/>
    <n v="9.4"/>
    <s v="theater"/>
    <s v="plays"/>
  </r>
  <r>
    <n v="4087"/>
    <s v="Stage Production &quot;The Nail Shop&quot;"/>
    <s v="Comedy Stage Play"/>
    <n v="9600"/>
    <n v="0"/>
    <s v="failed"/>
    <s v="US"/>
    <s v="USD"/>
    <n v="1468777786"/>
    <n v="1466185786"/>
    <b v="0"/>
    <n v="0"/>
    <b v="0"/>
    <s v="theater/plays"/>
    <n v="0"/>
    <e v="#DIV/0!"/>
    <s v="theater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  <s v="GBP"/>
    <n v="1421403960"/>
    <n v="1418827324"/>
    <b v="0"/>
    <n v="3"/>
    <b v="0"/>
    <s v="theater/plays"/>
    <n v="0.108"/>
    <n v="72"/>
    <s v="theater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  <s v="USD"/>
    <n v="1433093700"/>
    <n v="1430242488"/>
    <b v="0"/>
    <n v="8"/>
    <b v="0"/>
    <s v="theater/plays"/>
    <n v="4.8000000000000001E-2"/>
    <n v="30"/>
    <s v="theater"/>
    <s v="plays"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  <s v="USD"/>
    <n v="1438959600"/>
    <n v="1437754137"/>
    <b v="0"/>
    <n v="3"/>
    <b v="0"/>
    <s v="theater/plays"/>
    <n v="3.2000000000000001E-2"/>
    <n v="10.666666666666666"/>
    <s v="theater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  <s v="USD"/>
    <n v="1421410151"/>
    <n v="1418818151"/>
    <b v="0"/>
    <n v="8"/>
    <b v="0"/>
    <s v="theater/plays"/>
    <n v="0.1275"/>
    <n v="25.5"/>
    <s v="theater"/>
    <s v="plays"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  <s v="USD"/>
    <n v="1428205247"/>
    <n v="1423024847"/>
    <b v="0"/>
    <n v="1"/>
    <b v="0"/>
    <s v="theater/plays"/>
    <n v="1.8181818181818181E-4"/>
    <n v="20"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  <s v="GBP"/>
    <n v="1440272093"/>
    <n v="1435088093"/>
    <b v="0"/>
    <n v="4"/>
    <b v="0"/>
    <s v="theater/plays"/>
    <n v="2.4E-2"/>
    <n v="15"/>
    <s v="theater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  <s v="USD"/>
    <n v="1413953940"/>
    <n v="1410141900"/>
    <b v="0"/>
    <n v="8"/>
    <b v="0"/>
    <s v="theater/plays"/>
    <n v="0.36499999999999999"/>
    <n v="91.25"/>
    <s v="theater"/>
    <s v="plays"/>
  </r>
  <r>
    <n v="4095"/>
    <s v="LOPE ENAMORADO"/>
    <s v="Proyecto teatral dirigido por MartÃ­n Acosta que habla y reflexiona sobre el amor y su naturaleza."/>
    <n v="30000"/>
    <n v="800"/>
    <s v="failed"/>
    <s v="MX"/>
    <s v="MXN"/>
    <n v="1482108350"/>
    <n v="1479516350"/>
    <b v="0"/>
    <n v="1"/>
    <b v="0"/>
    <s v="theater/plays"/>
    <n v="2.6666666666666668E-2"/>
    <n v="800"/>
    <s v="theater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  <s v="GBP"/>
    <n v="1488271860"/>
    <n v="1484484219"/>
    <b v="0"/>
    <n v="5"/>
    <b v="0"/>
    <s v="theater/plays"/>
    <n v="0.11428571428571428"/>
    <n v="80"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  <s v="GBP"/>
    <n v="1454284500"/>
    <n v="1449431237"/>
    <b v="0"/>
    <n v="0"/>
    <b v="0"/>
    <s v="theater/plays"/>
    <n v="0"/>
    <e v="#DIV/0!"/>
    <s v="theater"/>
    <s v="plays"/>
  </r>
  <r>
    <n v="4098"/>
    <s v="Life is simple"/>
    <s v="Community Youth play, written by and performed by the youth about finding joy in the simple things in life"/>
    <n v="75000"/>
    <n v="0"/>
    <s v="failed"/>
    <s v="US"/>
    <s v="USD"/>
    <n v="1465060797"/>
    <n v="1462468797"/>
    <b v="0"/>
    <n v="0"/>
    <b v="0"/>
    <s v="theater/plays"/>
    <n v="0"/>
    <e v="#DIV/0!"/>
    <s v="theater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  <s v="USD"/>
    <n v="1472847873"/>
    <n v="1468959873"/>
    <b v="0"/>
    <n v="1"/>
    <b v="0"/>
    <s v="theater/plays"/>
    <n v="1.1111111111111112E-2"/>
    <n v="50"/>
    <s v="theater"/>
    <s v="plays"/>
  </r>
  <r>
    <n v="4100"/>
    <s v="America is at the Mall: A Play in Three Acts"/>
    <s v="How does war change a family?  A peek into one family's kitchen as their soldier fights in Iraq."/>
    <n v="270"/>
    <n v="0"/>
    <s v="failed"/>
    <s v="US"/>
    <s v="USD"/>
    <n v="1414205990"/>
    <n v="1413341990"/>
    <b v="0"/>
    <n v="0"/>
    <b v="0"/>
    <s v="theater/plays"/>
    <n v="0"/>
    <e v="#DIV/0!"/>
    <s v="theater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  <s v="USD"/>
    <n v="1485380482"/>
    <n v="1482788482"/>
    <b v="0"/>
    <n v="0"/>
    <b v="0"/>
    <s v="theater/plays"/>
    <n v="0"/>
    <e v="#DIV/0!"/>
    <s v="theater"/>
    <s v="plays"/>
  </r>
  <r>
    <n v="4102"/>
    <s v="4th Wall Theatre Project"/>
    <s v="Local Community theater to get up and running in the Idaho Falls area. Something new, something different!"/>
    <n v="500"/>
    <n v="137"/>
    <s v="failed"/>
    <s v="US"/>
    <s v="USD"/>
    <n v="1463343673"/>
    <n v="1460751673"/>
    <b v="0"/>
    <n v="6"/>
    <b v="0"/>
    <s v="theater/plays"/>
    <n v="0.27400000000000002"/>
    <n v="22.833333333333332"/>
    <s v="theater"/>
    <s v="plays"/>
  </r>
  <r>
    <n v="4103"/>
    <s v="Weather Men"/>
    <s v="Weather Men is a play, written by Nathan Black.  A comedy/drama that explores the question of 'why people stay together?'"/>
    <n v="1000"/>
    <n v="100"/>
    <s v="failed"/>
    <s v="US"/>
    <s v="USD"/>
    <n v="1440613920"/>
    <n v="1435953566"/>
    <b v="0"/>
    <n v="6"/>
    <b v="0"/>
    <s v="theater/plays"/>
    <n v="0.1"/>
    <n v="16.666666666666668"/>
    <s v="theater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  <s v="AUD"/>
    <n v="1477550434"/>
    <n v="1474958434"/>
    <b v="0"/>
    <n v="14"/>
    <b v="0"/>
    <s v="theater/plays"/>
    <n v="0.21366666666666667"/>
    <n v="45.785714285714285"/>
    <s v="theater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  <s v="MXN"/>
    <n v="1482711309"/>
    <n v="1479860109"/>
    <b v="0"/>
    <n v="6"/>
    <b v="0"/>
    <s v="theater/plays"/>
    <n v="6.9696969696969702E-2"/>
    <n v="383.33333333333331"/>
    <s v="theater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  <s v="USD"/>
    <n v="1427936400"/>
    <n v="1424221866"/>
    <b v="0"/>
    <n v="33"/>
    <b v="0"/>
    <s v="theater/plays"/>
    <n v="0.70599999999999996"/>
    <n v="106.96969696969697"/>
    <s v="theater"/>
    <s v="plays"/>
  </r>
  <r>
    <n v="4107"/>
    <s v="Sacrifice"/>
    <s v="A new dramatic comedy dealing with a father's unwillingness to let go of his past causes major problems for the future of his daughter."/>
    <n v="2000"/>
    <n v="41"/>
    <s v="failed"/>
    <s v="US"/>
    <s v="USD"/>
    <n v="1411596001"/>
    <n v="1409608801"/>
    <b v="0"/>
    <n v="4"/>
    <b v="0"/>
    <s v="theater/plays"/>
    <n v="2.0500000000000001E-2"/>
    <n v="10.25"/>
    <s v="theater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  <s v="USD"/>
    <n v="1488517200"/>
    <n v="1485909937"/>
    <b v="0"/>
    <n v="1"/>
    <b v="0"/>
    <s v="theater/plays"/>
    <n v="1.9666666666666666E-2"/>
    <n v="59"/>
    <s v="theater"/>
    <s v="plays"/>
  </r>
  <r>
    <n v="4109"/>
    <s v="Jack the Lad"/>
    <s v="Jack the Lad - a new play that explores how far the boundaries of friendship will stretch when morality and loyalties clash."/>
    <n v="500"/>
    <n v="0"/>
    <s v="failed"/>
    <s v="GB"/>
    <s v="GBP"/>
    <n v="1448805404"/>
    <n v="1446209804"/>
    <b v="0"/>
    <n v="0"/>
    <b v="0"/>
    <s v="theater/plays"/>
    <n v="0"/>
    <e v="#DIV/0!"/>
    <s v="theater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  <s v="GBP"/>
    <n v="1469113351"/>
    <n v="1463929351"/>
    <b v="0"/>
    <n v="6"/>
    <b v="0"/>
    <s v="theater/plays"/>
    <n v="0.28666666666666668"/>
    <n v="14.333333333333334"/>
    <s v="theater"/>
    <s v="plays"/>
  </r>
  <r>
    <n v="4111"/>
    <s v="REBORN IN LOVE"/>
    <s v="REBORN IN LOVE is the sequel to REBORN FROM ABOVE: A Tale of Eternal Love.  This is part two, of a One-Act play series."/>
    <n v="3000"/>
    <n v="94"/>
    <s v="failed"/>
    <s v="US"/>
    <s v="USD"/>
    <n v="1424747740"/>
    <n v="1422155740"/>
    <b v="0"/>
    <n v="6"/>
    <b v="0"/>
    <s v="theater/plays"/>
    <n v="3.1333333333333331E-2"/>
    <n v="15.666666666666666"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  <s v="EUR"/>
    <n v="1456617600"/>
    <n v="1454280186"/>
    <b v="0"/>
    <n v="1"/>
    <b v="0"/>
    <s v="theater/plays"/>
    <n v="4.0000000000000002E-4"/>
    <n v="1"/>
    <s v="theater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  <s v="USD"/>
    <n v="1452234840"/>
    <n v="1450619123"/>
    <b v="0"/>
    <n v="3"/>
    <b v="0"/>
    <s v="theater/plays"/>
    <n v="2E-3"/>
    <n v="1"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2811C-3A29-4589-9E65-1525A8ADBAAB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7708-C34B-4031-B16D-7DEEEB5AA22C}">
  <dimension ref="A3:C20"/>
  <sheetViews>
    <sheetView tabSelected="1" workbookViewId="0">
      <selection activeCell="A3" sqref="A3"/>
    </sheetView>
  </sheetViews>
  <sheetFormatPr defaultRowHeight="15" x14ac:dyDescent="0.25"/>
  <sheetData>
    <row r="3" spans="1:3" x14ac:dyDescent="0.25">
      <c r="A3" s="8"/>
      <c r="B3" s="9"/>
      <c r="C3" s="10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x14ac:dyDescent="0.25">
      <c r="A11" s="11"/>
      <c r="B11" s="12"/>
      <c r="C11" s="13"/>
    </row>
    <row r="12" spans="1:3" x14ac:dyDescent="0.25">
      <c r="A12" s="11"/>
      <c r="B12" s="12"/>
      <c r="C12" s="13"/>
    </row>
    <row r="13" spans="1:3" x14ac:dyDescent="0.25">
      <c r="A13" s="11"/>
      <c r="B13" s="12"/>
      <c r="C13" s="13"/>
    </row>
    <row r="14" spans="1:3" x14ac:dyDescent="0.25">
      <c r="A14" s="11"/>
      <c r="B14" s="12"/>
      <c r="C14" s="13"/>
    </row>
    <row r="15" spans="1:3" x14ac:dyDescent="0.25">
      <c r="A15" s="11"/>
      <c r="B15" s="12"/>
      <c r="C15" s="13"/>
    </row>
    <row r="16" spans="1:3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1"/>
      <c r="B18" s="12"/>
      <c r="C18" s="13"/>
    </row>
    <row r="19" spans="1:3" x14ac:dyDescent="0.25">
      <c r="A19" s="11"/>
      <c r="B19" s="12"/>
      <c r="C19" s="13"/>
    </row>
    <row r="20" spans="1:3" x14ac:dyDescent="0.25">
      <c r="A20" s="14"/>
      <c r="B20" s="15"/>
      <c r="C2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70" zoomScaleNormal="70" workbookViewId="0">
      <selection activeCell="O5" sqref="O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140625" style="7" bestFit="1" customWidth="1"/>
    <col min="16" max="16" width="22.42578125" bestFit="1" customWidth="1"/>
    <col min="17" max="17" width="12" bestFit="1" customWidth="1"/>
    <col min="18" max="18" width="17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5" t="s">
        <v>8307</v>
      </c>
      <c r="Q1" s="5" t="s">
        <v>8308</v>
      </c>
      <c r="R1" s="5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E2/D2</f>
        <v>1.3685882352941177</v>
      </c>
      <c r="P2">
        <f>E2/L2</f>
        <v>63.917582417582416</v>
      </c>
      <c r="Q2" t="str">
        <f>LEFT(N2, FIND("/", N2)-1)</f>
        <v>film &amp; video</v>
      </c>
      <c r="R2" t="str">
        <f>RIGHT(N2, LEN(N2)-FIND("/",N2))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E3/D3</f>
        <v>1.4260827250608272</v>
      </c>
      <c r="P3">
        <f t="shared" ref="P3:P66" si="1">E3/L3</f>
        <v>185.48101265822785</v>
      </c>
      <c r="Q3" t="str">
        <f>LEFT(N3, FIND("/", N3)-1)</f>
        <v>film &amp; video</v>
      </c>
      <c r="R3" t="str">
        <f t="shared" ref="R3:R66" si="2">RIGHT(N3, LEN(N3)-FIND("/",N3))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1.05</v>
      </c>
      <c r="P4">
        <f t="shared" si="1"/>
        <v>15</v>
      </c>
      <c r="Q4" t="str">
        <f t="shared" ref="Q4:Q67" si="3">LEFT(N4, FIND("/", N4)-1)</f>
        <v>film &amp; video</v>
      </c>
      <c r="R4" t="str">
        <f t="shared" si="2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1.0389999999999999</v>
      </c>
      <c r="P5">
        <f t="shared" si="1"/>
        <v>69.266666666666666</v>
      </c>
      <c r="Q5" t="str">
        <f t="shared" si="3"/>
        <v>film &amp; video</v>
      </c>
      <c r="R5" t="str">
        <f t="shared" si="2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1.2299154545454545</v>
      </c>
      <c r="P6">
        <f t="shared" si="1"/>
        <v>190.55028169014085</v>
      </c>
      <c r="Q6" t="str">
        <f t="shared" si="3"/>
        <v>film &amp; video</v>
      </c>
      <c r="R6" t="str">
        <f t="shared" si="2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1.0977744436109027</v>
      </c>
      <c r="P7">
        <f t="shared" si="1"/>
        <v>93.40425531914893</v>
      </c>
      <c r="Q7" t="str">
        <f t="shared" si="3"/>
        <v>film &amp; video</v>
      </c>
      <c r="R7" t="str">
        <f t="shared" si="2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1.064875</v>
      </c>
      <c r="P8">
        <f t="shared" si="1"/>
        <v>146.87931034482759</v>
      </c>
      <c r="Q8" t="str">
        <f t="shared" si="3"/>
        <v>film &amp; video</v>
      </c>
      <c r="R8" t="str">
        <f t="shared" si="2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1.0122222222222221</v>
      </c>
      <c r="P9">
        <f t="shared" si="1"/>
        <v>159.82456140350877</v>
      </c>
      <c r="Q9" t="str">
        <f t="shared" si="3"/>
        <v>film &amp; video</v>
      </c>
      <c r="R9" t="str">
        <f t="shared" si="2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1.0004342857142856</v>
      </c>
      <c r="P10">
        <f t="shared" si="1"/>
        <v>291.79333333333335</v>
      </c>
      <c r="Q10" t="str">
        <f t="shared" si="3"/>
        <v>film &amp; video</v>
      </c>
      <c r="R10" t="str">
        <f t="shared" si="2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1.2599800000000001</v>
      </c>
      <c r="P11">
        <f t="shared" si="1"/>
        <v>31.499500000000001</v>
      </c>
      <c r="Q11" t="str">
        <f t="shared" si="3"/>
        <v>film &amp; video</v>
      </c>
      <c r="R11" t="str">
        <f t="shared" si="2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1.0049999999999999</v>
      </c>
      <c r="P12">
        <f t="shared" si="1"/>
        <v>158.68421052631578</v>
      </c>
      <c r="Q12" t="str">
        <f t="shared" si="3"/>
        <v>film &amp; video</v>
      </c>
      <c r="R12" t="str">
        <f t="shared" si="2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1.2050000000000001</v>
      </c>
      <c r="P13">
        <f t="shared" si="1"/>
        <v>80.333333333333329</v>
      </c>
      <c r="Q13" t="str">
        <f t="shared" si="3"/>
        <v>film &amp; video</v>
      </c>
      <c r="R13" t="str">
        <f t="shared" si="2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1.6529333333333334</v>
      </c>
      <c r="P14">
        <f t="shared" si="1"/>
        <v>59.961305925030231</v>
      </c>
      <c r="Q14" t="str">
        <f t="shared" si="3"/>
        <v>film &amp; video</v>
      </c>
      <c r="R14" t="str">
        <f t="shared" si="2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1.5997142857142856</v>
      </c>
      <c r="P15">
        <f t="shared" si="1"/>
        <v>109.78431372549019</v>
      </c>
      <c r="Q15" t="str">
        <f t="shared" si="3"/>
        <v>film &amp; video</v>
      </c>
      <c r="R15" t="str">
        <f t="shared" si="2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1.0093333333333334</v>
      </c>
      <c r="P16">
        <f t="shared" si="1"/>
        <v>147.70731707317074</v>
      </c>
      <c r="Q16" t="str">
        <f t="shared" si="3"/>
        <v>film &amp; video</v>
      </c>
      <c r="R16" t="str">
        <f t="shared" si="2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1.0660000000000001</v>
      </c>
      <c r="P17">
        <f t="shared" si="1"/>
        <v>21.755102040816325</v>
      </c>
      <c r="Q17" t="str">
        <f t="shared" si="3"/>
        <v>film &amp; video</v>
      </c>
      <c r="R17" t="str">
        <f t="shared" si="2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1.0024166666666667</v>
      </c>
      <c r="P18">
        <f t="shared" si="1"/>
        <v>171.84285714285716</v>
      </c>
      <c r="Q18" t="str">
        <f t="shared" si="3"/>
        <v>film &amp; video</v>
      </c>
      <c r="R18" t="str">
        <f t="shared" si="2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1.0066666666666666</v>
      </c>
      <c r="P19">
        <f t="shared" si="1"/>
        <v>41.944444444444443</v>
      </c>
      <c r="Q19" t="str">
        <f t="shared" si="3"/>
        <v>film &amp; video</v>
      </c>
      <c r="R19" t="str">
        <f t="shared" si="2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1.0632110000000001</v>
      </c>
      <c r="P20">
        <f t="shared" si="1"/>
        <v>93.264122807017543</v>
      </c>
      <c r="Q20" t="str">
        <f t="shared" si="3"/>
        <v>film &amp; video</v>
      </c>
      <c r="R20" t="str">
        <f t="shared" si="2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1.4529411764705882</v>
      </c>
      <c r="P21">
        <f t="shared" si="1"/>
        <v>56.136363636363633</v>
      </c>
      <c r="Q21" t="str">
        <f t="shared" si="3"/>
        <v>film &amp; video</v>
      </c>
      <c r="R21" t="str">
        <f t="shared" si="2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1.002</v>
      </c>
      <c r="P22">
        <f t="shared" si="1"/>
        <v>80.16</v>
      </c>
      <c r="Q22" t="str">
        <f t="shared" si="3"/>
        <v>film &amp; video</v>
      </c>
      <c r="R22" t="str">
        <f t="shared" si="2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1.0913513513513513</v>
      </c>
      <c r="P23">
        <f t="shared" si="1"/>
        <v>199.9009900990099</v>
      </c>
      <c r="Q23" t="str">
        <f t="shared" si="3"/>
        <v>film &amp; video</v>
      </c>
      <c r="R23" t="str">
        <f t="shared" si="2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1.1714285714285715</v>
      </c>
      <c r="P24">
        <f t="shared" si="1"/>
        <v>51.25</v>
      </c>
      <c r="Q24" t="str">
        <f t="shared" si="3"/>
        <v>film &amp; video</v>
      </c>
      <c r="R24" t="str">
        <f t="shared" si="2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1.1850000000000001</v>
      </c>
      <c r="P25">
        <f t="shared" si="1"/>
        <v>103.04347826086956</v>
      </c>
      <c r="Q25" t="str">
        <f t="shared" si="3"/>
        <v>film &amp; video</v>
      </c>
      <c r="R25" t="str">
        <f t="shared" si="2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1.0880768571428572</v>
      </c>
      <c r="P26">
        <f t="shared" si="1"/>
        <v>66.346149825783982</v>
      </c>
      <c r="Q26" t="str">
        <f t="shared" si="3"/>
        <v>film &amp; video</v>
      </c>
      <c r="R26" t="str">
        <f t="shared" si="2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1.3333333333333333</v>
      </c>
      <c r="P27">
        <f t="shared" si="1"/>
        <v>57.142857142857146</v>
      </c>
      <c r="Q27" t="str">
        <f t="shared" si="3"/>
        <v>film &amp; video</v>
      </c>
      <c r="R27" t="str">
        <f t="shared" si="2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1.552</v>
      </c>
      <c r="P28">
        <f t="shared" si="1"/>
        <v>102.10526315789474</v>
      </c>
      <c r="Q28" t="str">
        <f t="shared" si="3"/>
        <v>film &amp; video</v>
      </c>
      <c r="R28" t="str">
        <f t="shared" si="2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1.1172500000000001</v>
      </c>
      <c r="P29">
        <f t="shared" si="1"/>
        <v>148.96666666666667</v>
      </c>
      <c r="Q29" t="str">
        <f t="shared" si="3"/>
        <v>film &amp; video</v>
      </c>
      <c r="R29" t="str">
        <f t="shared" si="2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1.0035000000000001</v>
      </c>
      <c r="P30">
        <f t="shared" si="1"/>
        <v>169.6056338028169</v>
      </c>
      <c r="Q30" t="str">
        <f t="shared" si="3"/>
        <v>film &amp; video</v>
      </c>
      <c r="R30" t="str">
        <f t="shared" si="2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1.2333333333333334</v>
      </c>
      <c r="P31">
        <f t="shared" si="1"/>
        <v>31.623931623931625</v>
      </c>
      <c r="Q31" t="str">
        <f t="shared" si="3"/>
        <v>film &amp; video</v>
      </c>
      <c r="R31" t="str">
        <f t="shared" si="2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1.0129975</v>
      </c>
      <c r="P32">
        <f t="shared" si="1"/>
        <v>76.45264150943396</v>
      </c>
      <c r="Q32" t="str">
        <f t="shared" si="3"/>
        <v>film &amp; video</v>
      </c>
      <c r="R32" t="str">
        <f t="shared" si="2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</v>
      </c>
      <c r="P33">
        <f t="shared" si="1"/>
        <v>13</v>
      </c>
      <c r="Q33" t="str">
        <f t="shared" si="3"/>
        <v>film &amp; video</v>
      </c>
      <c r="R33" t="str">
        <f t="shared" si="2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1.0024604569420035</v>
      </c>
      <c r="P34">
        <f t="shared" si="1"/>
        <v>320.44943820224717</v>
      </c>
      <c r="Q34" t="str">
        <f t="shared" si="3"/>
        <v>film &amp; video</v>
      </c>
      <c r="R34" t="str">
        <f t="shared" si="2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1.0209523809523811</v>
      </c>
      <c r="P35">
        <f t="shared" si="1"/>
        <v>83.75</v>
      </c>
      <c r="Q35" t="str">
        <f t="shared" si="3"/>
        <v>film &amp; video</v>
      </c>
      <c r="R35" t="str">
        <f t="shared" si="2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1.3046153846153845</v>
      </c>
      <c r="P36">
        <f t="shared" si="1"/>
        <v>49.882352941176471</v>
      </c>
      <c r="Q36" t="str">
        <f t="shared" si="3"/>
        <v>film &amp; video</v>
      </c>
      <c r="R36" t="str">
        <f t="shared" si="2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1.665</v>
      </c>
      <c r="P37">
        <f t="shared" si="1"/>
        <v>59.464285714285715</v>
      </c>
      <c r="Q37" t="str">
        <f t="shared" si="3"/>
        <v>film &amp; video</v>
      </c>
      <c r="R37" t="str">
        <f t="shared" si="2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1.4215</v>
      </c>
      <c r="P38">
        <f t="shared" si="1"/>
        <v>193.84090909090909</v>
      </c>
      <c r="Q38" t="str">
        <f t="shared" si="3"/>
        <v>film &amp; video</v>
      </c>
      <c r="R38" t="str">
        <f t="shared" si="2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1.8344090909090909</v>
      </c>
      <c r="P39">
        <f t="shared" si="1"/>
        <v>159.51383399209487</v>
      </c>
      <c r="Q39" t="str">
        <f t="shared" si="3"/>
        <v>film &amp; video</v>
      </c>
      <c r="R39" t="str">
        <f t="shared" si="2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1.1004</v>
      </c>
      <c r="P40">
        <f t="shared" si="1"/>
        <v>41.68181818181818</v>
      </c>
      <c r="Q40" t="str">
        <f t="shared" si="3"/>
        <v>film &amp; video</v>
      </c>
      <c r="R40" t="str">
        <f t="shared" si="2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1.3098000000000001</v>
      </c>
      <c r="P41">
        <f t="shared" si="1"/>
        <v>150.89861751152074</v>
      </c>
      <c r="Q41" t="str">
        <f t="shared" si="3"/>
        <v>film &amp; video</v>
      </c>
      <c r="R41" t="str">
        <f t="shared" si="2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1.0135000000000001</v>
      </c>
      <c r="P42">
        <f t="shared" si="1"/>
        <v>126.6875</v>
      </c>
      <c r="Q42" t="str">
        <f t="shared" si="3"/>
        <v>film &amp; video</v>
      </c>
      <c r="R42" t="str">
        <f t="shared" si="2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</v>
      </c>
      <c r="P43">
        <f t="shared" si="1"/>
        <v>105.26315789473684</v>
      </c>
      <c r="Q43" t="str">
        <f t="shared" si="3"/>
        <v>film &amp; video</v>
      </c>
      <c r="R43" t="str">
        <f t="shared" si="2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1.4185714285714286</v>
      </c>
      <c r="P44">
        <f t="shared" si="1"/>
        <v>117.51479289940828</v>
      </c>
      <c r="Q44" t="str">
        <f t="shared" si="3"/>
        <v>film &amp; video</v>
      </c>
      <c r="R44" t="str">
        <f t="shared" si="2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3.0865999999999998</v>
      </c>
      <c r="P45">
        <f t="shared" si="1"/>
        <v>117.36121673003802</v>
      </c>
      <c r="Q45" t="str">
        <f t="shared" si="3"/>
        <v>film &amp; video</v>
      </c>
      <c r="R45" t="str">
        <f t="shared" si="2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</v>
      </c>
      <c r="P46">
        <f t="shared" si="1"/>
        <v>133.33333333333334</v>
      </c>
      <c r="Q46" t="str">
        <f t="shared" si="3"/>
        <v>film &amp; video</v>
      </c>
      <c r="R46" t="str">
        <f t="shared" si="2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1.2</v>
      </c>
      <c r="P47">
        <f t="shared" si="1"/>
        <v>98.360655737704917</v>
      </c>
      <c r="Q47" t="str">
        <f t="shared" si="3"/>
        <v>film &amp; video</v>
      </c>
      <c r="R47" t="str">
        <f t="shared" si="2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1.0416666666666667</v>
      </c>
      <c r="P48">
        <f t="shared" si="1"/>
        <v>194.44444444444446</v>
      </c>
      <c r="Q48" t="str">
        <f t="shared" si="3"/>
        <v>film &amp; video</v>
      </c>
      <c r="R48" t="str">
        <f t="shared" si="2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1.0761100000000001</v>
      </c>
      <c r="P49">
        <f t="shared" si="1"/>
        <v>76.865000000000009</v>
      </c>
      <c r="Q49" t="str">
        <f t="shared" si="3"/>
        <v>film &amp; video</v>
      </c>
      <c r="R49" t="str">
        <f t="shared" si="2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1.0794999999999999</v>
      </c>
      <c r="P50">
        <f t="shared" si="1"/>
        <v>56.815789473684212</v>
      </c>
      <c r="Q50" t="str">
        <f t="shared" si="3"/>
        <v>film &amp; video</v>
      </c>
      <c r="R50" t="str">
        <f t="shared" si="2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</v>
      </c>
      <c r="P51">
        <f t="shared" si="1"/>
        <v>137.93103448275863</v>
      </c>
      <c r="Q51" t="str">
        <f t="shared" si="3"/>
        <v>film &amp; video</v>
      </c>
      <c r="R51" t="str">
        <f t="shared" si="2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</v>
      </c>
      <c r="P52">
        <f t="shared" si="1"/>
        <v>27.272727272727273</v>
      </c>
      <c r="Q52" t="str">
        <f t="shared" si="3"/>
        <v>film &amp; video</v>
      </c>
      <c r="R52" t="str">
        <f t="shared" si="2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1.2801818181818181</v>
      </c>
      <c r="P53">
        <f t="shared" si="1"/>
        <v>118.33613445378151</v>
      </c>
      <c r="Q53" t="str">
        <f t="shared" si="3"/>
        <v>film &amp; video</v>
      </c>
      <c r="R53" t="str">
        <f t="shared" si="2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1.1620999999999999</v>
      </c>
      <c r="P54">
        <f t="shared" si="1"/>
        <v>223.48076923076923</v>
      </c>
      <c r="Q54" t="str">
        <f t="shared" si="3"/>
        <v>film &amp; video</v>
      </c>
      <c r="R54" t="str">
        <f t="shared" si="2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1.0963333333333334</v>
      </c>
      <c r="P55">
        <f t="shared" si="1"/>
        <v>28.111111111111111</v>
      </c>
      <c r="Q55" t="str">
        <f t="shared" si="3"/>
        <v>film &amp; video</v>
      </c>
      <c r="R55" t="str">
        <f t="shared" si="2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1.01</v>
      </c>
      <c r="P56">
        <f t="shared" si="1"/>
        <v>194.23076923076923</v>
      </c>
      <c r="Q56" t="str">
        <f t="shared" si="3"/>
        <v>film &amp; video</v>
      </c>
      <c r="R56" t="str">
        <f t="shared" si="2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1.2895348837209302</v>
      </c>
      <c r="P57">
        <f t="shared" si="1"/>
        <v>128.95348837209303</v>
      </c>
      <c r="Q57" t="str">
        <f t="shared" si="3"/>
        <v>film &amp; video</v>
      </c>
      <c r="R57" t="str">
        <f t="shared" si="2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1.0726249999999999</v>
      </c>
      <c r="P58">
        <f t="shared" si="1"/>
        <v>49.316091954022987</v>
      </c>
      <c r="Q58" t="str">
        <f t="shared" si="3"/>
        <v>film &amp; video</v>
      </c>
      <c r="R58" t="str">
        <f t="shared" si="2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1.0189999999999999</v>
      </c>
      <c r="P59">
        <f t="shared" si="1"/>
        <v>221.52173913043478</v>
      </c>
      <c r="Q59" t="str">
        <f t="shared" si="3"/>
        <v>film &amp; video</v>
      </c>
      <c r="R59" t="str">
        <f t="shared" si="2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1.0290999999999999</v>
      </c>
      <c r="P60">
        <f t="shared" si="1"/>
        <v>137.21333333333334</v>
      </c>
      <c r="Q60" t="str">
        <f t="shared" si="3"/>
        <v>film &amp; video</v>
      </c>
      <c r="R60" t="str">
        <f t="shared" si="2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1.0012570000000001</v>
      </c>
      <c r="P61">
        <f t="shared" si="1"/>
        <v>606.82242424242418</v>
      </c>
      <c r="Q61" t="str">
        <f t="shared" si="3"/>
        <v>film &amp; video</v>
      </c>
      <c r="R61" t="str">
        <f t="shared" si="2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1.0329622222222221</v>
      </c>
      <c r="P62">
        <f t="shared" si="1"/>
        <v>43.040092592592593</v>
      </c>
      <c r="Q62" t="str">
        <f t="shared" si="3"/>
        <v>film &amp; video</v>
      </c>
      <c r="R62" t="str">
        <f t="shared" si="2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1.4830000000000001</v>
      </c>
      <c r="P63">
        <f t="shared" si="1"/>
        <v>322.39130434782606</v>
      </c>
      <c r="Q63" t="str">
        <f t="shared" si="3"/>
        <v>film &amp; video</v>
      </c>
      <c r="R63" t="str">
        <f t="shared" si="2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1.5473333333333332</v>
      </c>
      <c r="P64">
        <f t="shared" si="1"/>
        <v>96.708333333333329</v>
      </c>
      <c r="Q64" t="str">
        <f t="shared" si="3"/>
        <v>film &amp; video</v>
      </c>
      <c r="R64" t="str">
        <f t="shared" si="2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1.1351849999999999</v>
      </c>
      <c r="P65">
        <f t="shared" si="1"/>
        <v>35.474531249999998</v>
      </c>
      <c r="Q65" t="str">
        <f t="shared" si="3"/>
        <v>film &amp; video</v>
      </c>
      <c r="R65" t="str">
        <f t="shared" si="2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1.7333333333333334</v>
      </c>
      <c r="P66">
        <f t="shared" si="1"/>
        <v>86.666666666666671</v>
      </c>
      <c r="Q66" t="str">
        <f t="shared" si="3"/>
        <v>film &amp; video</v>
      </c>
      <c r="R66" t="str">
        <f t="shared" si="2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4">E67/D67</f>
        <v>1.0752857142857142</v>
      </c>
      <c r="P67">
        <f t="shared" ref="P67:P130" si="5">E67/L67</f>
        <v>132.05263157894737</v>
      </c>
      <c r="Q67" t="str">
        <f t="shared" si="3"/>
        <v>film &amp; video</v>
      </c>
      <c r="R67" t="str">
        <f t="shared" ref="R67:R130" si="6">RIGHT(N67, LEN(N67)-FIND("/",N67))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1.1859999999999999</v>
      </c>
      <c r="P68">
        <f t="shared" si="5"/>
        <v>91.230769230769226</v>
      </c>
      <c r="Q68" t="str">
        <f t="shared" ref="Q68:Q131" si="7">LEFT(N68, FIND("/", N68)-1)</f>
        <v>film &amp; video</v>
      </c>
      <c r="R68" t="str">
        <f t="shared" si="6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1.1625000000000001</v>
      </c>
      <c r="P69">
        <f t="shared" si="5"/>
        <v>116.25</v>
      </c>
      <c r="Q69" t="str">
        <f t="shared" si="7"/>
        <v>film &amp; video</v>
      </c>
      <c r="R69" t="str">
        <f t="shared" si="6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1.2716666666666667</v>
      </c>
      <c r="P70">
        <f t="shared" si="5"/>
        <v>21.194444444444443</v>
      </c>
      <c r="Q70" t="str">
        <f t="shared" si="7"/>
        <v>film &amp; video</v>
      </c>
      <c r="R70" t="str">
        <f t="shared" si="6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1.109423</v>
      </c>
      <c r="P71">
        <f t="shared" si="5"/>
        <v>62.327134831460668</v>
      </c>
      <c r="Q71" t="str">
        <f t="shared" si="7"/>
        <v>film &amp; video</v>
      </c>
      <c r="R71" t="str">
        <f t="shared" si="6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1.272</v>
      </c>
      <c r="P72">
        <f t="shared" si="5"/>
        <v>37.411764705882355</v>
      </c>
      <c r="Q72" t="str">
        <f t="shared" si="7"/>
        <v>film &amp; video</v>
      </c>
      <c r="R72" t="str">
        <f t="shared" si="6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1.2394444444444443</v>
      </c>
      <c r="P73">
        <f t="shared" si="5"/>
        <v>69.71875</v>
      </c>
      <c r="Q73" t="str">
        <f t="shared" si="7"/>
        <v>film &amp; video</v>
      </c>
      <c r="R73" t="str">
        <f t="shared" si="6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4"/>
        <v>1.084090909090909</v>
      </c>
      <c r="P74">
        <f t="shared" si="5"/>
        <v>58.170731707317074</v>
      </c>
      <c r="Q74" t="str">
        <f t="shared" si="7"/>
        <v>film &amp; video</v>
      </c>
      <c r="R74" t="str">
        <f t="shared" si="6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</v>
      </c>
      <c r="P75">
        <f t="shared" si="5"/>
        <v>50</v>
      </c>
      <c r="Q75" t="str">
        <f t="shared" si="7"/>
        <v>film &amp; video</v>
      </c>
      <c r="R75" t="str">
        <f t="shared" si="6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1.1293199999999999</v>
      </c>
      <c r="P76">
        <f t="shared" si="5"/>
        <v>19.471034482758618</v>
      </c>
      <c r="Q76" t="str">
        <f t="shared" si="7"/>
        <v>film &amp; video</v>
      </c>
      <c r="R76" t="str">
        <f t="shared" si="6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1.1542857142857144</v>
      </c>
      <c r="P77">
        <f t="shared" si="5"/>
        <v>85.957446808510639</v>
      </c>
      <c r="Q77" t="str">
        <f t="shared" si="7"/>
        <v>film &amp; video</v>
      </c>
      <c r="R77" t="str">
        <f t="shared" si="6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1.5333333333333334</v>
      </c>
      <c r="P78">
        <f t="shared" si="5"/>
        <v>30.666666666666668</v>
      </c>
      <c r="Q78" t="str">
        <f t="shared" si="7"/>
        <v>film &amp; video</v>
      </c>
      <c r="R78" t="str">
        <f t="shared" si="6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3.9249999999999998</v>
      </c>
      <c r="P79">
        <f t="shared" si="5"/>
        <v>60.384615384615387</v>
      </c>
      <c r="Q79" t="str">
        <f t="shared" si="7"/>
        <v>film &amp; video</v>
      </c>
      <c r="R79" t="str">
        <f t="shared" si="6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27.02</v>
      </c>
      <c r="P80">
        <f t="shared" si="5"/>
        <v>38.6</v>
      </c>
      <c r="Q80" t="str">
        <f t="shared" si="7"/>
        <v>film &amp; video</v>
      </c>
      <c r="R80" t="str">
        <f t="shared" si="6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1.27</v>
      </c>
      <c r="P81">
        <f t="shared" si="5"/>
        <v>40.268292682926827</v>
      </c>
      <c r="Q81" t="str">
        <f t="shared" si="7"/>
        <v>film &amp; video</v>
      </c>
      <c r="R81" t="str">
        <f t="shared" si="6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1.0725</v>
      </c>
      <c r="P82">
        <f t="shared" si="5"/>
        <v>273.82978723404256</v>
      </c>
      <c r="Q82" t="str">
        <f t="shared" si="7"/>
        <v>film &amp; video</v>
      </c>
      <c r="R82" t="str">
        <f t="shared" si="6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1.98</v>
      </c>
      <c r="P83">
        <f t="shared" si="5"/>
        <v>53.035714285714285</v>
      </c>
      <c r="Q83" t="str">
        <f t="shared" si="7"/>
        <v>film &amp; video</v>
      </c>
      <c r="R83" t="str">
        <f t="shared" si="6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1.0001249999999999</v>
      </c>
      <c r="P84">
        <f t="shared" si="5"/>
        <v>40.005000000000003</v>
      </c>
      <c r="Q84" t="str">
        <f t="shared" si="7"/>
        <v>film &amp; video</v>
      </c>
      <c r="R84" t="str">
        <f t="shared" si="6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1.0249999999999999</v>
      </c>
      <c r="P85">
        <f t="shared" si="5"/>
        <v>15.76923076923077</v>
      </c>
      <c r="Q85" t="str">
        <f t="shared" si="7"/>
        <v>film &amp; video</v>
      </c>
      <c r="R85" t="str">
        <f t="shared" si="6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</v>
      </c>
      <c r="P86">
        <f t="shared" si="5"/>
        <v>71.428571428571431</v>
      </c>
      <c r="Q86" t="str">
        <f t="shared" si="7"/>
        <v>film &amp; video</v>
      </c>
      <c r="R86" t="str">
        <f t="shared" si="6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1.2549999999999999</v>
      </c>
      <c r="P87">
        <f t="shared" si="5"/>
        <v>71.714285714285708</v>
      </c>
      <c r="Q87" t="str">
        <f t="shared" si="7"/>
        <v>film &amp; video</v>
      </c>
      <c r="R87" t="str">
        <f t="shared" si="6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1.0646666666666667</v>
      </c>
      <c r="P88">
        <f t="shared" si="5"/>
        <v>375.76470588235293</v>
      </c>
      <c r="Q88" t="str">
        <f t="shared" si="7"/>
        <v>film &amp; video</v>
      </c>
      <c r="R88" t="str">
        <f t="shared" si="6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1.046</v>
      </c>
      <c r="P89">
        <f t="shared" si="5"/>
        <v>104.6</v>
      </c>
      <c r="Q89" t="str">
        <f t="shared" si="7"/>
        <v>film &amp; video</v>
      </c>
      <c r="R89" t="str">
        <f t="shared" si="6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1.0285714285714285</v>
      </c>
      <c r="P90">
        <f t="shared" si="5"/>
        <v>60</v>
      </c>
      <c r="Q90" t="str">
        <f t="shared" si="7"/>
        <v>film &amp; video</v>
      </c>
      <c r="R90" t="str">
        <f t="shared" si="6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1.1506666666666667</v>
      </c>
      <c r="P91">
        <f t="shared" si="5"/>
        <v>123.28571428571429</v>
      </c>
      <c r="Q91" t="str">
        <f t="shared" si="7"/>
        <v>film &amp; video</v>
      </c>
      <c r="R91" t="str">
        <f t="shared" si="6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1.004</v>
      </c>
      <c r="P92">
        <f t="shared" si="5"/>
        <v>31.375</v>
      </c>
      <c r="Q92" t="str">
        <f t="shared" si="7"/>
        <v>film &amp; video</v>
      </c>
      <c r="R92" t="str">
        <f t="shared" si="6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1.2</v>
      </c>
      <c r="P93">
        <f t="shared" si="5"/>
        <v>78.260869565217391</v>
      </c>
      <c r="Q93" t="str">
        <f t="shared" si="7"/>
        <v>film &amp; video</v>
      </c>
      <c r="R93" t="str">
        <f t="shared" si="6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1.052</v>
      </c>
      <c r="P94">
        <f t="shared" si="5"/>
        <v>122.32558139534883</v>
      </c>
      <c r="Q94" t="str">
        <f t="shared" si="7"/>
        <v>film &amp; video</v>
      </c>
      <c r="R94" t="str">
        <f t="shared" si="6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1.1060000000000001</v>
      </c>
      <c r="P95">
        <f t="shared" si="5"/>
        <v>73.733333333333334</v>
      </c>
      <c r="Q95" t="str">
        <f t="shared" si="7"/>
        <v>film &amp; video</v>
      </c>
      <c r="R95" t="str">
        <f t="shared" si="6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1.04</v>
      </c>
      <c r="P96">
        <f t="shared" si="5"/>
        <v>21.666666666666668</v>
      </c>
      <c r="Q96" t="str">
        <f t="shared" si="7"/>
        <v>film &amp; video</v>
      </c>
      <c r="R96" t="str">
        <f t="shared" si="6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1.3142857142857143</v>
      </c>
      <c r="P97">
        <f t="shared" si="5"/>
        <v>21.904761904761905</v>
      </c>
      <c r="Q97" t="str">
        <f t="shared" si="7"/>
        <v>film &amp; video</v>
      </c>
      <c r="R97" t="str">
        <f t="shared" si="6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1.1466666666666667</v>
      </c>
      <c r="P98">
        <f t="shared" si="5"/>
        <v>50.588235294117645</v>
      </c>
      <c r="Q98" t="str">
        <f t="shared" si="7"/>
        <v>film &amp; video</v>
      </c>
      <c r="R98" t="str">
        <f t="shared" si="6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1.0625</v>
      </c>
      <c r="P99">
        <f t="shared" si="5"/>
        <v>53.125</v>
      </c>
      <c r="Q99" t="str">
        <f t="shared" si="7"/>
        <v>film &amp; video</v>
      </c>
      <c r="R99" t="str">
        <f t="shared" si="6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1.0625</v>
      </c>
      <c r="P100">
        <f t="shared" si="5"/>
        <v>56.666666666666664</v>
      </c>
      <c r="Q100" t="str">
        <f t="shared" si="7"/>
        <v>film &amp; video</v>
      </c>
      <c r="R100" t="str">
        <f t="shared" si="6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1.0601933333333333</v>
      </c>
      <c r="P101">
        <f t="shared" si="5"/>
        <v>40.776666666666664</v>
      </c>
      <c r="Q101" t="str">
        <f t="shared" si="7"/>
        <v>film &amp; video</v>
      </c>
      <c r="R101" t="str">
        <f t="shared" si="6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</v>
      </c>
      <c r="P102">
        <f t="shared" si="5"/>
        <v>192.30769230769232</v>
      </c>
      <c r="Q102" t="str">
        <f t="shared" si="7"/>
        <v>film &amp; video</v>
      </c>
      <c r="R102" t="str">
        <f t="shared" si="6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</v>
      </c>
      <c r="P103">
        <f t="shared" si="5"/>
        <v>100</v>
      </c>
      <c r="Q103" t="str">
        <f t="shared" si="7"/>
        <v>film &amp; video</v>
      </c>
      <c r="R103" t="str">
        <f t="shared" si="6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1.2775000000000001</v>
      </c>
      <c r="P104">
        <f t="shared" si="5"/>
        <v>117.92307692307692</v>
      </c>
      <c r="Q104" t="str">
        <f t="shared" si="7"/>
        <v>film &amp; video</v>
      </c>
      <c r="R104" t="str">
        <f t="shared" si="6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1.0515384615384615</v>
      </c>
      <c r="P105">
        <f t="shared" si="5"/>
        <v>27.897959183673468</v>
      </c>
      <c r="Q105" t="str">
        <f t="shared" si="7"/>
        <v>film &amp; video</v>
      </c>
      <c r="R105" t="str">
        <f t="shared" si="6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1.2</v>
      </c>
      <c r="P106">
        <f t="shared" si="5"/>
        <v>60</v>
      </c>
      <c r="Q106" t="str">
        <f t="shared" si="7"/>
        <v>film &amp; video</v>
      </c>
      <c r="R106" t="str">
        <f t="shared" si="6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1.074090909090909</v>
      </c>
      <c r="P107">
        <f t="shared" si="5"/>
        <v>39.383333333333333</v>
      </c>
      <c r="Q107" t="str">
        <f t="shared" si="7"/>
        <v>film &amp; video</v>
      </c>
      <c r="R107" t="str">
        <f t="shared" si="6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1.0049999999999999</v>
      </c>
      <c r="P108">
        <f t="shared" si="5"/>
        <v>186.11111111111111</v>
      </c>
      <c r="Q108" t="str">
        <f t="shared" si="7"/>
        <v>film &amp; video</v>
      </c>
      <c r="R108" t="str">
        <f t="shared" si="6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1.0246666666666666</v>
      </c>
      <c r="P109">
        <f t="shared" si="5"/>
        <v>111.37681159420291</v>
      </c>
      <c r="Q109" t="str">
        <f t="shared" si="7"/>
        <v>film &amp; video</v>
      </c>
      <c r="R109" t="str">
        <f t="shared" si="6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2.4666666666666668</v>
      </c>
      <c r="P110">
        <f t="shared" si="5"/>
        <v>78.723404255319153</v>
      </c>
      <c r="Q110" t="str">
        <f t="shared" si="7"/>
        <v>film &amp; video</v>
      </c>
      <c r="R110" t="str">
        <f t="shared" si="6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2.1949999999999998</v>
      </c>
      <c r="P111">
        <f t="shared" si="5"/>
        <v>46.702127659574465</v>
      </c>
      <c r="Q111" t="str">
        <f t="shared" si="7"/>
        <v>film &amp; video</v>
      </c>
      <c r="R111" t="str">
        <f t="shared" si="6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1.3076923076923077</v>
      </c>
      <c r="P112">
        <f t="shared" si="5"/>
        <v>65.384615384615387</v>
      </c>
      <c r="Q112" t="str">
        <f t="shared" si="7"/>
        <v>film &amp; video</v>
      </c>
      <c r="R112" t="str">
        <f t="shared" si="6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1.5457142857142858</v>
      </c>
      <c r="P113">
        <f t="shared" si="5"/>
        <v>102.0754716981132</v>
      </c>
      <c r="Q113" t="str">
        <f t="shared" si="7"/>
        <v>film &amp; video</v>
      </c>
      <c r="R113" t="str">
        <f t="shared" si="6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1.04</v>
      </c>
      <c r="P114">
        <f t="shared" si="5"/>
        <v>64.197530864197532</v>
      </c>
      <c r="Q114" t="str">
        <f t="shared" si="7"/>
        <v>film &amp; video</v>
      </c>
      <c r="R114" t="str">
        <f t="shared" si="6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1.41</v>
      </c>
      <c r="P115">
        <f t="shared" si="5"/>
        <v>90.384615384615387</v>
      </c>
      <c r="Q115" t="str">
        <f t="shared" si="7"/>
        <v>film &amp; video</v>
      </c>
      <c r="R115" t="str">
        <f t="shared" si="6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1.0333333333333334</v>
      </c>
      <c r="P116">
        <f t="shared" si="5"/>
        <v>88.571428571428569</v>
      </c>
      <c r="Q116" t="str">
        <f t="shared" si="7"/>
        <v>film &amp; video</v>
      </c>
      <c r="R116" t="str">
        <f t="shared" si="6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1.4044444444444444</v>
      </c>
      <c r="P117">
        <f t="shared" si="5"/>
        <v>28.727272727272727</v>
      </c>
      <c r="Q117" t="str">
        <f t="shared" si="7"/>
        <v>film &amp; video</v>
      </c>
      <c r="R117" t="str">
        <f t="shared" si="6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1.1365714285714286</v>
      </c>
      <c r="P118">
        <f t="shared" si="5"/>
        <v>69.78947368421052</v>
      </c>
      <c r="Q118" t="str">
        <f t="shared" si="7"/>
        <v>film &amp; video</v>
      </c>
      <c r="R118" t="str">
        <f t="shared" si="6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1.0049377777777779</v>
      </c>
      <c r="P119">
        <f t="shared" si="5"/>
        <v>167.48962962962963</v>
      </c>
      <c r="Q119" t="str">
        <f t="shared" si="7"/>
        <v>film &amp; video</v>
      </c>
      <c r="R119" t="str">
        <f t="shared" si="6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1.1303159999999999</v>
      </c>
      <c r="P120">
        <f t="shared" si="5"/>
        <v>144.91230769230768</v>
      </c>
      <c r="Q120" t="str">
        <f t="shared" si="7"/>
        <v>film &amp; video</v>
      </c>
      <c r="R120" t="str">
        <f t="shared" si="6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1.0455692307692308</v>
      </c>
      <c r="P121">
        <f t="shared" si="5"/>
        <v>91.840540540540545</v>
      </c>
      <c r="Q121" t="str">
        <f t="shared" si="7"/>
        <v>film &amp; video</v>
      </c>
      <c r="R121" t="str">
        <f t="shared" si="6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1.4285714285714287E-4</v>
      </c>
      <c r="P122">
        <f t="shared" si="5"/>
        <v>10</v>
      </c>
      <c r="Q122" t="str">
        <f t="shared" si="7"/>
        <v>film &amp; video</v>
      </c>
      <c r="R122" t="str">
        <f t="shared" si="6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3.3333333333333332E-4</v>
      </c>
      <c r="P123">
        <f t="shared" si="5"/>
        <v>1</v>
      </c>
      <c r="Q123" t="str">
        <f t="shared" si="7"/>
        <v>film &amp; video</v>
      </c>
      <c r="R123" t="str">
        <f t="shared" si="6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t="e">
        <f t="shared" si="5"/>
        <v>#DIV/0!</v>
      </c>
      <c r="Q124" t="str">
        <f t="shared" si="7"/>
        <v>film &amp; video</v>
      </c>
      <c r="R124" t="str">
        <f t="shared" si="6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2.7454545454545453E-3</v>
      </c>
      <c r="P125">
        <f t="shared" si="5"/>
        <v>25.166666666666668</v>
      </c>
      <c r="Q125" t="str">
        <f t="shared" si="7"/>
        <v>film &amp; video</v>
      </c>
      <c r="R125" t="str">
        <f t="shared" si="6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t="e">
        <f t="shared" si="5"/>
        <v>#DIV/0!</v>
      </c>
      <c r="Q126" t="str">
        <f t="shared" si="7"/>
        <v>film &amp; video</v>
      </c>
      <c r="R126" t="str">
        <f t="shared" si="6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0.14000000000000001</v>
      </c>
      <c r="P127">
        <f t="shared" si="5"/>
        <v>11.666666666666666</v>
      </c>
      <c r="Q127" t="str">
        <f t="shared" si="7"/>
        <v>film &amp; video</v>
      </c>
      <c r="R127" t="str">
        <f t="shared" si="6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5.5480000000000002E-2</v>
      </c>
      <c r="P128">
        <f t="shared" si="5"/>
        <v>106.69230769230769</v>
      </c>
      <c r="Q128" t="str">
        <f t="shared" si="7"/>
        <v>film &amp; video</v>
      </c>
      <c r="R128" t="str">
        <f t="shared" si="6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2.375E-2</v>
      </c>
      <c r="P129">
        <f t="shared" si="5"/>
        <v>47.5</v>
      </c>
      <c r="Q129" t="str">
        <f t="shared" si="7"/>
        <v>film &amp; video</v>
      </c>
      <c r="R129" t="str">
        <f t="shared" si="6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1.8669999999999999E-2</v>
      </c>
      <c r="P130">
        <f t="shared" si="5"/>
        <v>311.16666666666669</v>
      </c>
      <c r="Q130" t="str">
        <f t="shared" si="7"/>
        <v>film &amp; video</v>
      </c>
      <c r="R130" t="str">
        <f t="shared" si="6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8">E131/D131</f>
        <v>0</v>
      </c>
      <c r="P131" t="e">
        <f t="shared" ref="P131:P194" si="9">E131/L131</f>
        <v>#DIV/0!</v>
      </c>
      <c r="Q131" t="str">
        <f t="shared" si="7"/>
        <v>film &amp; video</v>
      </c>
      <c r="R131" t="str">
        <f t="shared" ref="R131:R194" si="10">RIGHT(N131, LEN(N131)-FIND("/",N131))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 t="e">
        <f t="shared" si="9"/>
        <v>#DIV/0!</v>
      </c>
      <c r="Q132" t="str">
        <f t="shared" ref="Q132:Q195" si="11">LEFT(N132, FIND("/", N132)-1)</f>
        <v>film &amp; video</v>
      </c>
      <c r="R132" t="str">
        <f t="shared" si="10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 t="e">
        <f t="shared" si="9"/>
        <v>#DIV/0!</v>
      </c>
      <c r="Q133" t="str">
        <f t="shared" si="11"/>
        <v>film &amp; video</v>
      </c>
      <c r="R133" t="str">
        <f t="shared" si="10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9.5687499999999995E-2</v>
      </c>
      <c r="P134">
        <f t="shared" si="9"/>
        <v>94.506172839506178</v>
      </c>
      <c r="Q134" t="str">
        <f t="shared" si="11"/>
        <v>film &amp; video</v>
      </c>
      <c r="R134" t="str">
        <f t="shared" si="10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 t="e">
        <f t="shared" si="9"/>
        <v>#DIV/0!</v>
      </c>
      <c r="Q135" t="str">
        <f t="shared" si="11"/>
        <v>film &amp; video</v>
      </c>
      <c r="R135" t="str">
        <f t="shared" si="10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 t="e">
        <f t="shared" si="9"/>
        <v>#DIV/0!</v>
      </c>
      <c r="Q136" t="str">
        <f t="shared" si="11"/>
        <v>film &amp; video</v>
      </c>
      <c r="R136" t="str">
        <f t="shared" si="10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0.13433333333333333</v>
      </c>
      <c r="P137">
        <f t="shared" si="9"/>
        <v>80.599999999999994</v>
      </c>
      <c r="Q137" t="str">
        <f t="shared" si="11"/>
        <v>film &amp; video</v>
      </c>
      <c r="R137" t="str">
        <f t="shared" si="10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8"/>
        <v>0</v>
      </c>
      <c r="P138" t="e">
        <f t="shared" si="9"/>
        <v>#DIV/0!</v>
      </c>
      <c r="Q138" t="str">
        <f t="shared" si="11"/>
        <v>film &amp; video</v>
      </c>
      <c r="R138" t="str">
        <f t="shared" si="10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8"/>
        <v>0</v>
      </c>
      <c r="P139" t="e">
        <f t="shared" si="9"/>
        <v>#DIV/0!</v>
      </c>
      <c r="Q139" t="str">
        <f t="shared" si="11"/>
        <v>film &amp; video</v>
      </c>
      <c r="R139" t="str">
        <f t="shared" si="10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8"/>
        <v>3.1413333333333335E-2</v>
      </c>
      <c r="P140">
        <f t="shared" si="9"/>
        <v>81.241379310344826</v>
      </c>
      <c r="Q140" t="str">
        <f t="shared" si="11"/>
        <v>film &amp; video</v>
      </c>
      <c r="R140" t="str">
        <f t="shared" si="10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8"/>
        <v>1</v>
      </c>
      <c r="P141">
        <f t="shared" si="9"/>
        <v>500</v>
      </c>
      <c r="Q141" t="str">
        <f t="shared" si="11"/>
        <v>film &amp; video</v>
      </c>
      <c r="R141" t="str">
        <f t="shared" si="10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8"/>
        <v>0</v>
      </c>
      <c r="P142" t="e">
        <f t="shared" si="9"/>
        <v>#DIV/0!</v>
      </c>
      <c r="Q142" t="str">
        <f t="shared" si="11"/>
        <v>film &amp; video</v>
      </c>
      <c r="R142" t="str">
        <f t="shared" si="10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8"/>
        <v>0.10775</v>
      </c>
      <c r="P143">
        <f t="shared" si="9"/>
        <v>46.178571428571431</v>
      </c>
      <c r="Q143" t="str">
        <f t="shared" si="11"/>
        <v>film &amp; video</v>
      </c>
      <c r="R143" t="str">
        <f t="shared" si="10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8"/>
        <v>3.3333333333333335E-3</v>
      </c>
      <c r="P144">
        <f t="shared" si="9"/>
        <v>10</v>
      </c>
      <c r="Q144" t="str">
        <f t="shared" si="11"/>
        <v>film &amp; video</v>
      </c>
      <c r="R144" t="str">
        <f t="shared" si="10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8"/>
        <v>0</v>
      </c>
      <c r="P145" t="e">
        <f t="shared" si="9"/>
        <v>#DIV/0!</v>
      </c>
      <c r="Q145" t="str">
        <f t="shared" si="11"/>
        <v>film &amp; video</v>
      </c>
      <c r="R145" t="str">
        <f t="shared" si="10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8"/>
        <v>0.27600000000000002</v>
      </c>
      <c r="P146">
        <f t="shared" si="9"/>
        <v>55.945945945945944</v>
      </c>
      <c r="Q146" t="str">
        <f t="shared" si="11"/>
        <v>film &amp; video</v>
      </c>
      <c r="R146" t="str">
        <f t="shared" si="10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8"/>
        <v>7.5111111111111115E-2</v>
      </c>
      <c r="P147">
        <f t="shared" si="9"/>
        <v>37.555555555555557</v>
      </c>
      <c r="Q147" t="str">
        <f t="shared" si="11"/>
        <v>film &amp; video</v>
      </c>
      <c r="R147" t="str">
        <f t="shared" si="10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8"/>
        <v>5.7499999999999999E-3</v>
      </c>
      <c r="P148">
        <f t="shared" si="9"/>
        <v>38.333333333333336</v>
      </c>
      <c r="Q148" t="str">
        <f t="shared" si="11"/>
        <v>film &amp; video</v>
      </c>
      <c r="R148" t="str">
        <f t="shared" si="10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8"/>
        <v>0</v>
      </c>
      <c r="P149" t="e">
        <f t="shared" si="9"/>
        <v>#DIV/0!</v>
      </c>
      <c r="Q149" t="str">
        <f t="shared" si="11"/>
        <v>film &amp; video</v>
      </c>
      <c r="R149" t="str">
        <f t="shared" si="10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8"/>
        <v>8.0000000000000004E-4</v>
      </c>
      <c r="P150">
        <f t="shared" si="9"/>
        <v>20</v>
      </c>
      <c r="Q150" t="str">
        <f t="shared" si="11"/>
        <v>film &amp; video</v>
      </c>
      <c r="R150" t="str">
        <f t="shared" si="10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8"/>
        <v>9.1999999999999998E-3</v>
      </c>
      <c r="P151">
        <f t="shared" si="9"/>
        <v>15.333333333333334</v>
      </c>
      <c r="Q151" t="str">
        <f t="shared" si="11"/>
        <v>film &amp; video</v>
      </c>
      <c r="R151" t="str">
        <f t="shared" si="10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8"/>
        <v>0.23163076923076922</v>
      </c>
      <c r="P152">
        <f t="shared" si="9"/>
        <v>449.43283582089555</v>
      </c>
      <c r="Q152" t="str">
        <f t="shared" si="11"/>
        <v>film &amp; video</v>
      </c>
      <c r="R152" t="str">
        <f t="shared" si="10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8"/>
        <v>5.5999999999999995E-4</v>
      </c>
      <c r="P153">
        <f t="shared" si="9"/>
        <v>28</v>
      </c>
      <c r="Q153" t="str">
        <f t="shared" si="11"/>
        <v>film &amp; video</v>
      </c>
      <c r="R153" t="str">
        <f t="shared" si="10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8"/>
        <v>7.8947368421052633E-5</v>
      </c>
      <c r="P154">
        <f t="shared" si="9"/>
        <v>15</v>
      </c>
      <c r="Q154" t="str">
        <f t="shared" si="11"/>
        <v>film &amp; video</v>
      </c>
      <c r="R154" t="str">
        <f t="shared" si="10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8"/>
        <v>7.1799999999999998E-3</v>
      </c>
      <c r="P155">
        <f t="shared" si="9"/>
        <v>35.9</v>
      </c>
      <c r="Q155" t="str">
        <f t="shared" si="11"/>
        <v>film &amp; video</v>
      </c>
      <c r="R155" t="str">
        <f t="shared" si="10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8"/>
        <v>2.6666666666666668E-2</v>
      </c>
      <c r="P156">
        <f t="shared" si="9"/>
        <v>13.333333333333334</v>
      </c>
      <c r="Q156" t="str">
        <f t="shared" si="11"/>
        <v>film &amp; video</v>
      </c>
      <c r="R156" t="str">
        <f t="shared" si="10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8"/>
        <v>6.0000000000000002E-5</v>
      </c>
      <c r="P157">
        <f t="shared" si="9"/>
        <v>20.25</v>
      </c>
      <c r="Q157" t="str">
        <f t="shared" si="11"/>
        <v>film &amp; video</v>
      </c>
      <c r="R157" t="str">
        <f t="shared" si="10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8"/>
        <v>5.0999999999999997E-2</v>
      </c>
      <c r="P158">
        <f t="shared" si="9"/>
        <v>119</v>
      </c>
      <c r="Q158" t="str">
        <f t="shared" si="11"/>
        <v>film &amp; video</v>
      </c>
      <c r="R158" t="str">
        <f t="shared" si="10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8"/>
        <v>2.671118530884808E-3</v>
      </c>
      <c r="P159">
        <f t="shared" si="9"/>
        <v>4</v>
      </c>
      <c r="Q159" t="str">
        <f t="shared" si="11"/>
        <v>film &amp; video</v>
      </c>
      <c r="R159" t="str">
        <f t="shared" si="10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8"/>
        <v>0</v>
      </c>
      <c r="P160" t="e">
        <f t="shared" si="9"/>
        <v>#DIV/0!</v>
      </c>
      <c r="Q160" t="str">
        <f t="shared" si="11"/>
        <v>film &amp; video</v>
      </c>
      <c r="R160" t="str">
        <f t="shared" si="10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8"/>
        <v>2.0000000000000002E-5</v>
      </c>
      <c r="P161">
        <f t="shared" si="9"/>
        <v>10</v>
      </c>
      <c r="Q161" t="str">
        <f t="shared" si="11"/>
        <v>film &amp; video</v>
      </c>
      <c r="R161" t="str">
        <f t="shared" si="10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8"/>
        <v>0</v>
      </c>
      <c r="P162" t="e">
        <f t="shared" si="9"/>
        <v>#DIV/0!</v>
      </c>
      <c r="Q162" t="str">
        <f t="shared" si="11"/>
        <v>film &amp; video</v>
      </c>
      <c r="R162" t="str">
        <f t="shared" si="10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8"/>
        <v>1E-4</v>
      </c>
      <c r="P163">
        <f t="shared" si="9"/>
        <v>5</v>
      </c>
      <c r="Q163" t="str">
        <f t="shared" si="11"/>
        <v>film &amp; video</v>
      </c>
      <c r="R163" t="str">
        <f t="shared" si="10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8"/>
        <v>0.15535714285714286</v>
      </c>
      <c r="P164">
        <f t="shared" si="9"/>
        <v>43.5</v>
      </c>
      <c r="Q164" t="str">
        <f t="shared" si="11"/>
        <v>film &amp; video</v>
      </c>
      <c r="R164" t="str">
        <f t="shared" si="10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8"/>
        <v>0</v>
      </c>
      <c r="P165" t="e">
        <f t="shared" si="9"/>
        <v>#DIV/0!</v>
      </c>
      <c r="Q165" t="str">
        <f t="shared" si="11"/>
        <v>film &amp; video</v>
      </c>
      <c r="R165" t="str">
        <f t="shared" si="10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8"/>
        <v>5.3333333333333332E-3</v>
      </c>
      <c r="P166">
        <f t="shared" si="9"/>
        <v>91.428571428571431</v>
      </c>
      <c r="Q166" t="str">
        <f t="shared" si="11"/>
        <v>film &amp; video</v>
      </c>
      <c r="R166" t="str">
        <f t="shared" si="10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8"/>
        <v>0</v>
      </c>
      <c r="P167" t="e">
        <f t="shared" si="9"/>
        <v>#DIV/0!</v>
      </c>
      <c r="Q167" t="str">
        <f t="shared" si="11"/>
        <v>film &amp; video</v>
      </c>
      <c r="R167" t="str">
        <f t="shared" si="10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8"/>
        <v>0.6</v>
      </c>
      <c r="P168">
        <f t="shared" si="9"/>
        <v>3000</v>
      </c>
      <c r="Q168" t="str">
        <f t="shared" si="11"/>
        <v>film &amp; video</v>
      </c>
      <c r="R168" t="str">
        <f t="shared" si="10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8"/>
        <v>1E-4</v>
      </c>
      <c r="P169">
        <f t="shared" si="9"/>
        <v>5.5</v>
      </c>
      <c r="Q169" t="str">
        <f t="shared" si="11"/>
        <v>film &amp; video</v>
      </c>
      <c r="R169" t="str">
        <f t="shared" si="10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8"/>
        <v>4.0625000000000001E-2</v>
      </c>
      <c r="P170">
        <f t="shared" si="9"/>
        <v>108.33333333333333</v>
      </c>
      <c r="Q170" t="str">
        <f t="shared" si="11"/>
        <v>film &amp; video</v>
      </c>
      <c r="R170" t="str">
        <f t="shared" si="10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8"/>
        <v>0.224</v>
      </c>
      <c r="P171">
        <f t="shared" si="9"/>
        <v>56</v>
      </c>
      <c r="Q171" t="str">
        <f t="shared" si="11"/>
        <v>film &amp; video</v>
      </c>
      <c r="R171" t="str">
        <f t="shared" si="10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8"/>
        <v>3.2500000000000001E-2</v>
      </c>
      <c r="P172">
        <f t="shared" si="9"/>
        <v>32.5</v>
      </c>
      <c r="Q172" t="str">
        <f t="shared" si="11"/>
        <v>film &amp; video</v>
      </c>
      <c r="R172" t="str">
        <f t="shared" si="10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8"/>
        <v>2.0000000000000002E-5</v>
      </c>
      <c r="P173">
        <f t="shared" si="9"/>
        <v>1</v>
      </c>
      <c r="Q173" t="str">
        <f t="shared" si="11"/>
        <v>film &amp; video</v>
      </c>
      <c r="R173" t="str">
        <f t="shared" si="10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8"/>
        <v>0</v>
      </c>
      <c r="P174" t="e">
        <f t="shared" si="9"/>
        <v>#DIV/0!</v>
      </c>
      <c r="Q174" t="str">
        <f t="shared" si="11"/>
        <v>film &amp; video</v>
      </c>
      <c r="R174" t="str">
        <f t="shared" si="10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8"/>
        <v>0</v>
      </c>
      <c r="P175" t="e">
        <f t="shared" si="9"/>
        <v>#DIV/0!</v>
      </c>
      <c r="Q175" t="str">
        <f t="shared" si="11"/>
        <v>film &amp; video</v>
      </c>
      <c r="R175" t="str">
        <f t="shared" si="10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8"/>
        <v>0</v>
      </c>
      <c r="P176" t="e">
        <f t="shared" si="9"/>
        <v>#DIV/0!</v>
      </c>
      <c r="Q176" t="str">
        <f t="shared" si="11"/>
        <v>film &amp; video</v>
      </c>
      <c r="R176" t="str">
        <f t="shared" si="10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8"/>
        <v>6.4850000000000005E-2</v>
      </c>
      <c r="P177">
        <f t="shared" si="9"/>
        <v>49.884615384615387</v>
      </c>
      <c r="Q177" t="str">
        <f t="shared" si="11"/>
        <v>film &amp; video</v>
      </c>
      <c r="R177" t="str">
        <f t="shared" si="10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8"/>
        <v>0</v>
      </c>
      <c r="P178" t="e">
        <f t="shared" si="9"/>
        <v>#DIV/0!</v>
      </c>
      <c r="Q178" t="str">
        <f t="shared" si="11"/>
        <v>film &amp; video</v>
      </c>
      <c r="R178" t="str">
        <f t="shared" si="10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8"/>
        <v>0.4</v>
      </c>
      <c r="P179">
        <f t="shared" si="9"/>
        <v>25.714285714285715</v>
      </c>
      <c r="Q179" t="str">
        <f t="shared" si="11"/>
        <v>film &amp; video</v>
      </c>
      <c r="R179" t="str">
        <f t="shared" si="10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8"/>
        <v>0</v>
      </c>
      <c r="P180" t="e">
        <f t="shared" si="9"/>
        <v>#DIV/0!</v>
      </c>
      <c r="Q180" t="str">
        <f t="shared" si="11"/>
        <v>film &amp; video</v>
      </c>
      <c r="R180" t="str">
        <f t="shared" si="10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8"/>
        <v>0.2</v>
      </c>
      <c r="P181">
        <f t="shared" si="9"/>
        <v>100</v>
      </c>
      <c r="Q181" t="str">
        <f t="shared" si="11"/>
        <v>film &amp; video</v>
      </c>
      <c r="R181" t="str">
        <f t="shared" si="10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8"/>
        <v>0.33416666666666667</v>
      </c>
      <c r="P182">
        <f t="shared" si="9"/>
        <v>30.846153846153847</v>
      </c>
      <c r="Q182" t="str">
        <f t="shared" si="11"/>
        <v>film &amp; video</v>
      </c>
      <c r="R182" t="str">
        <f t="shared" si="10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8"/>
        <v>0.21092608822670172</v>
      </c>
      <c r="P183">
        <f t="shared" si="9"/>
        <v>180.5</v>
      </c>
      <c r="Q183" t="str">
        <f t="shared" si="11"/>
        <v>film &amp; video</v>
      </c>
      <c r="R183" t="str">
        <f t="shared" si="10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8"/>
        <v>0</v>
      </c>
      <c r="P184" t="e">
        <f t="shared" si="9"/>
        <v>#DIV/0!</v>
      </c>
      <c r="Q184" t="str">
        <f t="shared" si="11"/>
        <v>film &amp; video</v>
      </c>
      <c r="R184" t="str">
        <f t="shared" si="10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8"/>
        <v>0.35855999999999999</v>
      </c>
      <c r="P185">
        <f t="shared" si="9"/>
        <v>373.5</v>
      </c>
      <c r="Q185" t="str">
        <f t="shared" si="11"/>
        <v>film &amp; video</v>
      </c>
      <c r="R185" t="str">
        <f t="shared" si="10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8"/>
        <v>3.4000000000000002E-2</v>
      </c>
      <c r="P186">
        <f t="shared" si="9"/>
        <v>25.5</v>
      </c>
      <c r="Q186" t="str">
        <f t="shared" si="11"/>
        <v>film &amp; video</v>
      </c>
      <c r="R186" t="str">
        <f t="shared" si="10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8"/>
        <v>5.5E-2</v>
      </c>
      <c r="P187">
        <f t="shared" si="9"/>
        <v>220</v>
      </c>
      <c r="Q187" t="str">
        <f t="shared" si="11"/>
        <v>film &amp; video</v>
      </c>
      <c r="R187" t="str">
        <f t="shared" si="10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8"/>
        <v>0</v>
      </c>
      <c r="P188" t="e">
        <f t="shared" si="9"/>
        <v>#DIV/0!</v>
      </c>
      <c r="Q188" t="str">
        <f t="shared" si="11"/>
        <v>film &amp; video</v>
      </c>
      <c r="R188" t="str">
        <f t="shared" si="10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8"/>
        <v>0.16</v>
      </c>
      <c r="P189">
        <f t="shared" si="9"/>
        <v>160</v>
      </c>
      <c r="Q189" t="str">
        <f t="shared" si="11"/>
        <v>film &amp; video</v>
      </c>
      <c r="R189" t="str">
        <f t="shared" si="10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8"/>
        <v>0</v>
      </c>
      <c r="P190" t="e">
        <f t="shared" si="9"/>
        <v>#DIV/0!</v>
      </c>
      <c r="Q190" t="str">
        <f t="shared" si="11"/>
        <v>film &amp; video</v>
      </c>
      <c r="R190" t="str">
        <f t="shared" si="10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8"/>
        <v>6.8999999999999997E-4</v>
      </c>
      <c r="P191">
        <f t="shared" si="9"/>
        <v>69</v>
      </c>
      <c r="Q191" t="str">
        <f t="shared" si="11"/>
        <v>film &amp; video</v>
      </c>
      <c r="R191" t="str">
        <f t="shared" si="10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8"/>
        <v>4.1666666666666666E-3</v>
      </c>
      <c r="P192">
        <f t="shared" si="9"/>
        <v>50</v>
      </c>
      <c r="Q192" t="str">
        <f t="shared" si="11"/>
        <v>film &amp; video</v>
      </c>
      <c r="R192" t="str">
        <f t="shared" si="10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8"/>
        <v>0.05</v>
      </c>
      <c r="P193">
        <f t="shared" si="9"/>
        <v>83.333333333333329</v>
      </c>
      <c r="Q193" t="str">
        <f t="shared" si="11"/>
        <v>film &amp; video</v>
      </c>
      <c r="R193" t="str">
        <f t="shared" si="10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8"/>
        <v>1.7E-5</v>
      </c>
      <c r="P194">
        <f t="shared" si="9"/>
        <v>5.666666666666667</v>
      </c>
      <c r="Q194" t="str">
        <f t="shared" si="11"/>
        <v>film &amp; video</v>
      </c>
      <c r="R194" t="str">
        <f t="shared" si="10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12">E195/D195</f>
        <v>0</v>
      </c>
      <c r="P195" t="e">
        <f t="shared" ref="P195:P258" si="13">E195/L195</f>
        <v>#DIV/0!</v>
      </c>
      <c r="Q195" t="str">
        <f t="shared" si="11"/>
        <v>film &amp; video</v>
      </c>
      <c r="R195" t="str">
        <f t="shared" ref="R195:R258" si="14">RIGHT(N195, LEN(N195)-FIND("/",N195))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2"/>
        <v>1.1999999999999999E-3</v>
      </c>
      <c r="P196">
        <f t="shared" si="13"/>
        <v>1</v>
      </c>
      <c r="Q196" t="str">
        <f t="shared" ref="Q196:Q259" si="15">LEFT(N196, FIND("/", N196)-1)</f>
        <v>film &amp; video</v>
      </c>
      <c r="R196" t="str">
        <f t="shared" si="14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2"/>
        <v>0</v>
      </c>
      <c r="P197" t="e">
        <f t="shared" si="13"/>
        <v>#DIV/0!</v>
      </c>
      <c r="Q197" t="str">
        <f t="shared" si="15"/>
        <v>film &amp; video</v>
      </c>
      <c r="R197" t="str">
        <f t="shared" si="14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2"/>
        <v>0.41857142857142859</v>
      </c>
      <c r="P198">
        <f t="shared" si="13"/>
        <v>77.10526315789474</v>
      </c>
      <c r="Q198" t="str">
        <f t="shared" si="15"/>
        <v>film &amp; video</v>
      </c>
      <c r="R198" t="str">
        <f t="shared" si="14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2"/>
        <v>0.1048</v>
      </c>
      <c r="P199">
        <f t="shared" si="13"/>
        <v>32.75</v>
      </c>
      <c r="Q199" t="str">
        <f t="shared" si="15"/>
        <v>film &amp; video</v>
      </c>
      <c r="R199" t="str">
        <f t="shared" si="14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2"/>
        <v>1.116E-2</v>
      </c>
      <c r="P200">
        <f t="shared" si="13"/>
        <v>46.5</v>
      </c>
      <c r="Q200" t="str">
        <f t="shared" si="15"/>
        <v>film &amp; video</v>
      </c>
      <c r="R200" t="str">
        <f t="shared" si="14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2"/>
        <v>0</v>
      </c>
      <c r="P201" t="e">
        <f t="shared" si="13"/>
        <v>#DIV/0!</v>
      </c>
      <c r="Q201" t="str">
        <f t="shared" si="15"/>
        <v>film &amp; video</v>
      </c>
      <c r="R201" t="str">
        <f t="shared" si="14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2"/>
        <v>0.26192500000000002</v>
      </c>
      <c r="P202">
        <f t="shared" si="13"/>
        <v>87.308333333333337</v>
      </c>
      <c r="Q202" t="str">
        <f t="shared" si="15"/>
        <v>film &amp; video</v>
      </c>
      <c r="R202" t="str">
        <f t="shared" si="14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2"/>
        <v>0.58461538461538465</v>
      </c>
      <c r="P203">
        <f t="shared" si="13"/>
        <v>54.285714285714285</v>
      </c>
      <c r="Q203" t="str">
        <f t="shared" si="15"/>
        <v>film &amp; video</v>
      </c>
      <c r="R203" t="str">
        <f t="shared" si="14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2"/>
        <v>0</v>
      </c>
      <c r="P204" t="e">
        <f t="shared" si="13"/>
        <v>#DIV/0!</v>
      </c>
      <c r="Q204" t="str">
        <f t="shared" si="15"/>
        <v>film &amp; video</v>
      </c>
      <c r="R204" t="str">
        <f t="shared" si="14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2"/>
        <v>0.2984</v>
      </c>
      <c r="P205">
        <f t="shared" si="13"/>
        <v>93.25</v>
      </c>
      <c r="Q205" t="str">
        <f t="shared" si="15"/>
        <v>film &amp; video</v>
      </c>
      <c r="R205" t="str">
        <f t="shared" si="14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2"/>
        <v>0.50721666666666665</v>
      </c>
      <c r="P206">
        <f t="shared" si="13"/>
        <v>117.68368136117556</v>
      </c>
      <c r="Q206" t="str">
        <f t="shared" si="15"/>
        <v>film &amp; video</v>
      </c>
      <c r="R206" t="str">
        <f t="shared" si="14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2"/>
        <v>0.16250000000000001</v>
      </c>
      <c r="P207">
        <f t="shared" si="13"/>
        <v>76.470588235294116</v>
      </c>
      <c r="Q207" t="str">
        <f t="shared" si="15"/>
        <v>film &amp; video</v>
      </c>
      <c r="R207" t="str">
        <f t="shared" si="14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2"/>
        <v>0</v>
      </c>
      <c r="P208" t="e">
        <f t="shared" si="13"/>
        <v>#DIV/0!</v>
      </c>
      <c r="Q208" t="str">
        <f t="shared" si="15"/>
        <v>film &amp; video</v>
      </c>
      <c r="R208" t="str">
        <f t="shared" si="14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2"/>
        <v>0.15214285714285714</v>
      </c>
      <c r="P209">
        <f t="shared" si="13"/>
        <v>163.84615384615384</v>
      </c>
      <c r="Q209" t="str">
        <f t="shared" si="15"/>
        <v>film &amp; video</v>
      </c>
      <c r="R209" t="str">
        <f t="shared" si="14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2"/>
        <v>0</v>
      </c>
      <c r="P210" t="e">
        <f t="shared" si="13"/>
        <v>#DIV/0!</v>
      </c>
      <c r="Q210" t="str">
        <f t="shared" si="15"/>
        <v>film &amp; video</v>
      </c>
      <c r="R210" t="str">
        <f t="shared" si="14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2"/>
        <v>0</v>
      </c>
      <c r="P211" t="e">
        <f t="shared" si="13"/>
        <v>#DIV/0!</v>
      </c>
      <c r="Q211" t="str">
        <f t="shared" si="15"/>
        <v>film &amp; video</v>
      </c>
      <c r="R211" t="str">
        <f t="shared" si="14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2"/>
        <v>0.2525</v>
      </c>
      <c r="P212">
        <f t="shared" si="13"/>
        <v>91.818181818181813</v>
      </c>
      <c r="Q212" t="str">
        <f t="shared" si="15"/>
        <v>film &amp; video</v>
      </c>
      <c r="R212" t="str">
        <f t="shared" si="14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2"/>
        <v>0.44600000000000001</v>
      </c>
      <c r="P213">
        <f t="shared" si="13"/>
        <v>185.83333333333334</v>
      </c>
      <c r="Q213" t="str">
        <f t="shared" si="15"/>
        <v>film &amp; video</v>
      </c>
      <c r="R213" t="str">
        <f t="shared" si="14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2"/>
        <v>1.5873015873015873E-4</v>
      </c>
      <c r="P214">
        <f t="shared" si="13"/>
        <v>1</v>
      </c>
      <c r="Q214" t="str">
        <f t="shared" si="15"/>
        <v>film &amp; video</v>
      </c>
      <c r="R214" t="str">
        <f t="shared" si="14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2"/>
        <v>4.0000000000000002E-4</v>
      </c>
      <c r="P215">
        <f t="shared" si="13"/>
        <v>20</v>
      </c>
      <c r="Q215" t="str">
        <f t="shared" si="15"/>
        <v>film &amp; video</v>
      </c>
      <c r="R215" t="str">
        <f t="shared" si="14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2"/>
        <v>8.0000000000000007E-5</v>
      </c>
      <c r="P216">
        <f t="shared" si="13"/>
        <v>1</v>
      </c>
      <c r="Q216" t="str">
        <f t="shared" si="15"/>
        <v>film &amp; video</v>
      </c>
      <c r="R216" t="str">
        <f t="shared" si="14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2"/>
        <v>2.2727272727272726E-3</v>
      </c>
      <c r="P217">
        <f t="shared" si="13"/>
        <v>10</v>
      </c>
      <c r="Q217" t="str">
        <f t="shared" si="15"/>
        <v>film &amp; video</v>
      </c>
      <c r="R217" t="str">
        <f t="shared" si="14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2"/>
        <v>0.55698440000000005</v>
      </c>
      <c r="P218">
        <f t="shared" si="13"/>
        <v>331.53833333333336</v>
      </c>
      <c r="Q218" t="str">
        <f t="shared" si="15"/>
        <v>film &amp; video</v>
      </c>
      <c r="R218" t="str">
        <f t="shared" si="14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2"/>
        <v>0.11942999999999999</v>
      </c>
      <c r="P219">
        <f t="shared" si="13"/>
        <v>314.28947368421052</v>
      </c>
      <c r="Q219" t="str">
        <f t="shared" si="15"/>
        <v>film &amp; video</v>
      </c>
      <c r="R219" t="str">
        <f t="shared" si="14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2"/>
        <v>0.02</v>
      </c>
      <c r="P220">
        <f t="shared" si="13"/>
        <v>100</v>
      </c>
      <c r="Q220" t="str">
        <f t="shared" si="15"/>
        <v>film &amp; video</v>
      </c>
      <c r="R220" t="str">
        <f t="shared" si="14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2"/>
        <v>0.17630000000000001</v>
      </c>
      <c r="P221">
        <f t="shared" si="13"/>
        <v>115.98684210526316</v>
      </c>
      <c r="Q221" t="str">
        <f t="shared" si="15"/>
        <v>film &amp; video</v>
      </c>
      <c r="R221" t="str">
        <f t="shared" si="14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2"/>
        <v>7.1999999999999998E-3</v>
      </c>
      <c r="P222">
        <f t="shared" si="13"/>
        <v>120</v>
      </c>
      <c r="Q222" t="str">
        <f t="shared" si="15"/>
        <v>film &amp; video</v>
      </c>
      <c r="R222" t="str">
        <f t="shared" si="14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2"/>
        <v>0</v>
      </c>
      <c r="P223" t="e">
        <f t="shared" si="13"/>
        <v>#DIV/0!</v>
      </c>
      <c r="Q223" t="str">
        <f t="shared" si="15"/>
        <v>film &amp; video</v>
      </c>
      <c r="R223" t="str">
        <f t="shared" si="14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2"/>
        <v>0.13</v>
      </c>
      <c r="P224">
        <f t="shared" si="13"/>
        <v>65</v>
      </c>
      <c r="Q224" t="str">
        <f t="shared" si="15"/>
        <v>film &amp; video</v>
      </c>
      <c r="R224" t="str">
        <f t="shared" si="14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2"/>
        <v>0</v>
      </c>
      <c r="P225" t="e">
        <f t="shared" si="13"/>
        <v>#DIV/0!</v>
      </c>
      <c r="Q225" t="str">
        <f t="shared" si="15"/>
        <v>film &amp; video</v>
      </c>
      <c r="R225" t="str">
        <f t="shared" si="14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2"/>
        <v>0</v>
      </c>
      <c r="P226" t="e">
        <f t="shared" si="13"/>
        <v>#DIV/0!</v>
      </c>
      <c r="Q226" t="str">
        <f t="shared" si="15"/>
        <v>film &amp; video</v>
      </c>
      <c r="R226" t="str">
        <f t="shared" si="14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2"/>
        <v>0</v>
      </c>
      <c r="P227" t="e">
        <f t="shared" si="13"/>
        <v>#DIV/0!</v>
      </c>
      <c r="Q227" t="str">
        <f t="shared" si="15"/>
        <v>film &amp; video</v>
      </c>
      <c r="R227" t="str">
        <f t="shared" si="14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2"/>
        <v>8.6206896551724137E-3</v>
      </c>
      <c r="P228">
        <f t="shared" si="13"/>
        <v>125</v>
      </c>
      <c r="Q228" t="str">
        <f t="shared" si="15"/>
        <v>film &amp; video</v>
      </c>
      <c r="R228" t="str">
        <f t="shared" si="14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2"/>
        <v>0</v>
      </c>
      <c r="P229" t="e">
        <f t="shared" si="13"/>
        <v>#DIV/0!</v>
      </c>
      <c r="Q229" t="str">
        <f t="shared" si="15"/>
        <v>film &amp; video</v>
      </c>
      <c r="R229" t="str">
        <f t="shared" si="14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2"/>
        <v>0</v>
      </c>
      <c r="P230" t="e">
        <f t="shared" si="13"/>
        <v>#DIV/0!</v>
      </c>
      <c r="Q230" t="str">
        <f t="shared" si="15"/>
        <v>film &amp; video</v>
      </c>
      <c r="R230" t="str">
        <f t="shared" si="14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2"/>
        <v>0</v>
      </c>
      <c r="P231" t="e">
        <f t="shared" si="13"/>
        <v>#DIV/0!</v>
      </c>
      <c r="Q231" t="str">
        <f t="shared" si="15"/>
        <v>film &amp; video</v>
      </c>
      <c r="R231" t="str">
        <f t="shared" si="14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2"/>
        <v>4.0000000000000001E-3</v>
      </c>
      <c r="P232">
        <f t="shared" si="13"/>
        <v>30</v>
      </c>
      <c r="Q232" t="str">
        <f t="shared" si="15"/>
        <v>film &amp; video</v>
      </c>
      <c r="R232" t="str">
        <f t="shared" si="14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2"/>
        <v>0</v>
      </c>
      <c r="P233" t="e">
        <f t="shared" si="13"/>
        <v>#DIV/0!</v>
      </c>
      <c r="Q233" t="str">
        <f t="shared" si="15"/>
        <v>film &amp; video</v>
      </c>
      <c r="R233" t="str">
        <f t="shared" si="14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2"/>
        <v>2.75E-2</v>
      </c>
      <c r="P234">
        <f t="shared" si="13"/>
        <v>15.714285714285714</v>
      </c>
      <c r="Q234" t="str">
        <f t="shared" si="15"/>
        <v>film &amp; video</v>
      </c>
      <c r="R234" t="str">
        <f t="shared" si="14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2"/>
        <v>0</v>
      </c>
      <c r="P235" t="e">
        <f t="shared" si="13"/>
        <v>#DIV/0!</v>
      </c>
      <c r="Q235" t="str">
        <f t="shared" si="15"/>
        <v>film &amp; video</v>
      </c>
      <c r="R235" t="str">
        <f t="shared" si="14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2"/>
        <v>0.40100000000000002</v>
      </c>
      <c r="P236">
        <f t="shared" si="13"/>
        <v>80.2</v>
      </c>
      <c r="Q236" t="str">
        <f t="shared" si="15"/>
        <v>film &amp; video</v>
      </c>
      <c r="R236" t="str">
        <f t="shared" si="14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2"/>
        <v>0</v>
      </c>
      <c r="P237" t="e">
        <f t="shared" si="13"/>
        <v>#DIV/0!</v>
      </c>
      <c r="Q237" t="str">
        <f t="shared" si="15"/>
        <v>film &amp; video</v>
      </c>
      <c r="R237" t="str">
        <f t="shared" si="14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2"/>
        <v>0</v>
      </c>
      <c r="P238" t="e">
        <f t="shared" si="13"/>
        <v>#DIV/0!</v>
      </c>
      <c r="Q238" t="str">
        <f t="shared" si="15"/>
        <v>film &amp; video</v>
      </c>
      <c r="R238" t="str">
        <f t="shared" si="14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2"/>
        <v>3.3333333333333335E-3</v>
      </c>
      <c r="P239">
        <f t="shared" si="13"/>
        <v>50</v>
      </c>
      <c r="Q239" t="str">
        <f t="shared" si="15"/>
        <v>film &amp; video</v>
      </c>
      <c r="R239" t="str">
        <f t="shared" si="14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2"/>
        <v>0</v>
      </c>
      <c r="P240" t="e">
        <f t="shared" si="13"/>
        <v>#DIV/0!</v>
      </c>
      <c r="Q240" t="str">
        <f t="shared" si="15"/>
        <v>film &amp; video</v>
      </c>
      <c r="R240" t="str">
        <f t="shared" si="14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2"/>
        <v>0.25</v>
      </c>
      <c r="P241">
        <f t="shared" si="13"/>
        <v>50</v>
      </c>
      <c r="Q241" t="str">
        <f t="shared" si="15"/>
        <v>film &amp; video</v>
      </c>
      <c r="R241" t="str">
        <f t="shared" si="14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2"/>
        <v>1.0763413333333334</v>
      </c>
      <c r="P242">
        <f t="shared" si="13"/>
        <v>117.84759124087591</v>
      </c>
      <c r="Q242" t="str">
        <f t="shared" si="15"/>
        <v>film &amp; video</v>
      </c>
      <c r="R242" t="str">
        <f t="shared" si="14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2"/>
        <v>1.1263736263736264</v>
      </c>
      <c r="P243">
        <f t="shared" si="13"/>
        <v>109.04255319148936</v>
      </c>
      <c r="Q243" t="str">
        <f t="shared" si="15"/>
        <v>film &amp; video</v>
      </c>
      <c r="R243" t="str">
        <f t="shared" si="14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2"/>
        <v>1.1346153846153846</v>
      </c>
      <c r="P244">
        <f t="shared" si="13"/>
        <v>73.019801980198025</v>
      </c>
      <c r="Q244" t="str">
        <f t="shared" si="15"/>
        <v>film &amp; video</v>
      </c>
      <c r="R244" t="str">
        <f t="shared" si="14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2"/>
        <v>1.0259199999999999</v>
      </c>
      <c r="P245">
        <f t="shared" si="13"/>
        <v>78.195121951219505</v>
      </c>
      <c r="Q245" t="str">
        <f t="shared" si="15"/>
        <v>film &amp; video</v>
      </c>
      <c r="R245" t="str">
        <f t="shared" si="14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2"/>
        <v>1.1375714285714287</v>
      </c>
      <c r="P246">
        <f t="shared" si="13"/>
        <v>47.398809523809526</v>
      </c>
      <c r="Q246" t="str">
        <f t="shared" si="15"/>
        <v>film &amp; video</v>
      </c>
      <c r="R246" t="str">
        <f t="shared" si="14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2"/>
        <v>1.0371999999999999</v>
      </c>
      <c r="P247">
        <f t="shared" si="13"/>
        <v>54.020833333333336</v>
      </c>
      <c r="Q247" t="str">
        <f t="shared" si="15"/>
        <v>film &amp; video</v>
      </c>
      <c r="R247" t="str">
        <f t="shared" si="14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2"/>
        <v>3.0546000000000002</v>
      </c>
      <c r="P248">
        <f t="shared" si="13"/>
        <v>68.488789237668158</v>
      </c>
      <c r="Q248" t="str">
        <f t="shared" si="15"/>
        <v>film &amp; video</v>
      </c>
      <c r="R248" t="str">
        <f t="shared" si="14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2"/>
        <v>1.341</v>
      </c>
      <c r="P249">
        <f t="shared" si="13"/>
        <v>108.14516129032258</v>
      </c>
      <c r="Q249" t="str">
        <f t="shared" si="15"/>
        <v>film &amp; video</v>
      </c>
      <c r="R249" t="str">
        <f t="shared" si="14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2"/>
        <v>1.0133294117647058</v>
      </c>
      <c r="P250">
        <f t="shared" si="13"/>
        <v>589.95205479452056</v>
      </c>
      <c r="Q250" t="str">
        <f t="shared" si="15"/>
        <v>film &amp; video</v>
      </c>
      <c r="R250" t="str">
        <f t="shared" si="14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2"/>
        <v>1.1292</v>
      </c>
      <c r="P251">
        <f t="shared" si="13"/>
        <v>48.051063829787232</v>
      </c>
      <c r="Q251" t="str">
        <f t="shared" si="15"/>
        <v>film &amp; video</v>
      </c>
      <c r="R251" t="str">
        <f t="shared" si="14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2"/>
        <v>1.0558333333333334</v>
      </c>
      <c r="P252">
        <f t="shared" si="13"/>
        <v>72.482837528604122</v>
      </c>
      <c r="Q252" t="str">
        <f t="shared" si="15"/>
        <v>film &amp; video</v>
      </c>
      <c r="R252" t="str">
        <f t="shared" si="14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2"/>
        <v>1.2557142857142858</v>
      </c>
      <c r="P253">
        <f t="shared" si="13"/>
        <v>57.077922077922075</v>
      </c>
      <c r="Q253" t="str">
        <f t="shared" si="15"/>
        <v>film &amp; video</v>
      </c>
      <c r="R253" t="str">
        <f t="shared" si="14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2"/>
        <v>1.8455999999999999</v>
      </c>
      <c r="P254">
        <f t="shared" si="13"/>
        <v>85.444444444444443</v>
      </c>
      <c r="Q254" t="str">
        <f t="shared" si="15"/>
        <v>film &amp; video</v>
      </c>
      <c r="R254" t="str">
        <f t="shared" si="14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2"/>
        <v>1.0073333333333334</v>
      </c>
      <c r="P255">
        <f t="shared" si="13"/>
        <v>215.85714285714286</v>
      </c>
      <c r="Q255" t="str">
        <f t="shared" si="15"/>
        <v>film &amp; video</v>
      </c>
      <c r="R255" t="str">
        <f t="shared" si="14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2"/>
        <v>1.1694724999999999</v>
      </c>
      <c r="P256">
        <f t="shared" si="13"/>
        <v>89.38643312101911</v>
      </c>
      <c r="Q256" t="str">
        <f t="shared" si="15"/>
        <v>film &amp; video</v>
      </c>
      <c r="R256" t="str">
        <f t="shared" si="14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2"/>
        <v>1.0673325</v>
      </c>
      <c r="P257">
        <f t="shared" si="13"/>
        <v>45.418404255319146</v>
      </c>
      <c r="Q257" t="str">
        <f t="shared" si="15"/>
        <v>film &amp; video</v>
      </c>
      <c r="R257" t="str">
        <f t="shared" si="14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2"/>
        <v>1.391</v>
      </c>
      <c r="P258">
        <f t="shared" si="13"/>
        <v>65.756363636363631</v>
      </c>
      <c r="Q258" t="str">
        <f t="shared" si="15"/>
        <v>film &amp; video</v>
      </c>
      <c r="R258" t="str">
        <f t="shared" si="14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16">E259/D259</f>
        <v>1.0672648571428571</v>
      </c>
      <c r="P259">
        <f t="shared" ref="P259:P322" si="17">E259/L259</f>
        <v>66.70405357142856</v>
      </c>
      <c r="Q259" t="str">
        <f t="shared" si="15"/>
        <v>film &amp; video</v>
      </c>
      <c r="R259" t="str">
        <f t="shared" ref="R259:R322" si="18">RIGHT(N259, LEN(N259)-FIND("/",N259))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6"/>
        <v>1.9114</v>
      </c>
      <c r="P260">
        <f t="shared" si="17"/>
        <v>83.345930232558146</v>
      </c>
      <c r="Q260" t="str">
        <f t="shared" ref="Q260:Q323" si="19">LEFT(N260, FIND("/", N260)-1)</f>
        <v>film &amp; video</v>
      </c>
      <c r="R260" t="str">
        <f t="shared" si="18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6"/>
        <v>1.3193789333333332</v>
      </c>
      <c r="P261">
        <f t="shared" si="17"/>
        <v>105.04609341825902</v>
      </c>
      <c r="Q261" t="str">
        <f t="shared" si="19"/>
        <v>film &amp; video</v>
      </c>
      <c r="R261" t="str">
        <f t="shared" si="18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6"/>
        <v>1.0640000000000001</v>
      </c>
      <c r="P262">
        <f t="shared" si="17"/>
        <v>120.90909090909091</v>
      </c>
      <c r="Q262" t="str">
        <f t="shared" si="19"/>
        <v>film &amp; video</v>
      </c>
      <c r="R262" t="str">
        <f t="shared" si="18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6"/>
        <v>1.0740000000000001</v>
      </c>
      <c r="P263">
        <f t="shared" si="17"/>
        <v>97.63636363636364</v>
      </c>
      <c r="Q263" t="str">
        <f t="shared" si="19"/>
        <v>film &amp; video</v>
      </c>
      <c r="R263" t="str">
        <f t="shared" si="18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6"/>
        <v>2.4</v>
      </c>
      <c r="P264">
        <f t="shared" si="17"/>
        <v>41.379310344827587</v>
      </c>
      <c r="Q264" t="str">
        <f t="shared" si="19"/>
        <v>film &amp; video</v>
      </c>
      <c r="R264" t="str">
        <f t="shared" si="18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6"/>
        <v>1.1808107999999999</v>
      </c>
      <c r="P265">
        <f t="shared" si="17"/>
        <v>30.654485981308412</v>
      </c>
      <c r="Q265" t="str">
        <f t="shared" si="19"/>
        <v>film &amp; video</v>
      </c>
      <c r="R265" t="str">
        <f t="shared" si="18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6"/>
        <v>1.1819999999999999</v>
      </c>
      <c r="P266">
        <f t="shared" si="17"/>
        <v>64.945054945054949</v>
      </c>
      <c r="Q266" t="str">
        <f t="shared" si="19"/>
        <v>film &amp; video</v>
      </c>
      <c r="R266" t="str">
        <f t="shared" si="18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6"/>
        <v>1.111</v>
      </c>
      <c r="P267">
        <f t="shared" si="17"/>
        <v>95.775862068965523</v>
      </c>
      <c r="Q267" t="str">
        <f t="shared" si="19"/>
        <v>film &amp; video</v>
      </c>
      <c r="R267" t="str">
        <f t="shared" si="18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6"/>
        <v>1.4550000000000001</v>
      </c>
      <c r="P268">
        <f t="shared" si="17"/>
        <v>40.416666666666664</v>
      </c>
      <c r="Q268" t="str">
        <f t="shared" si="19"/>
        <v>film &amp; video</v>
      </c>
      <c r="R268" t="str">
        <f t="shared" si="18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6"/>
        <v>1.3162883248730965</v>
      </c>
      <c r="P269">
        <f t="shared" si="17"/>
        <v>78.578424242424248</v>
      </c>
      <c r="Q269" t="str">
        <f t="shared" si="19"/>
        <v>film &amp; video</v>
      </c>
      <c r="R269" t="str">
        <f t="shared" si="18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6"/>
        <v>1.1140000000000001</v>
      </c>
      <c r="P270">
        <f t="shared" si="17"/>
        <v>50.18018018018018</v>
      </c>
      <c r="Q270" t="str">
        <f t="shared" si="19"/>
        <v>film &amp; video</v>
      </c>
      <c r="R270" t="str">
        <f t="shared" si="18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6"/>
        <v>1.4723377</v>
      </c>
      <c r="P271">
        <f t="shared" si="17"/>
        <v>92.251735588972423</v>
      </c>
      <c r="Q271" t="str">
        <f t="shared" si="19"/>
        <v>film &amp; video</v>
      </c>
      <c r="R271" t="str">
        <f t="shared" si="18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6"/>
        <v>1.5260869565217392</v>
      </c>
      <c r="P272">
        <f t="shared" si="17"/>
        <v>57.540983606557376</v>
      </c>
      <c r="Q272" t="str">
        <f t="shared" si="19"/>
        <v>film &amp; video</v>
      </c>
      <c r="R272" t="str">
        <f t="shared" si="18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6"/>
        <v>1.0468</v>
      </c>
      <c r="P273">
        <f t="shared" si="17"/>
        <v>109.42160278745645</v>
      </c>
      <c r="Q273" t="str">
        <f t="shared" si="19"/>
        <v>film &amp; video</v>
      </c>
      <c r="R273" t="str">
        <f t="shared" si="18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6"/>
        <v>1.7743366666666667</v>
      </c>
      <c r="P274">
        <f t="shared" si="17"/>
        <v>81.892461538461546</v>
      </c>
      <c r="Q274" t="str">
        <f t="shared" si="19"/>
        <v>film &amp; video</v>
      </c>
      <c r="R274" t="str">
        <f t="shared" si="18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6"/>
        <v>1.077758</v>
      </c>
      <c r="P275">
        <f t="shared" si="17"/>
        <v>45.667711864406776</v>
      </c>
      <c r="Q275" t="str">
        <f t="shared" si="19"/>
        <v>film &amp; video</v>
      </c>
      <c r="R275" t="str">
        <f t="shared" si="18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6"/>
        <v>1.56</v>
      </c>
      <c r="P276">
        <f t="shared" si="17"/>
        <v>55.221238938053098</v>
      </c>
      <c r="Q276" t="str">
        <f t="shared" si="19"/>
        <v>film &amp; video</v>
      </c>
      <c r="R276" t="str">
        <f t="shared" si="18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6"/>
        <v>1.08395</v>
      </c>
      <c r="P277">
        <f t="shared" si="17"/>
        <v>65.298192771084331</v>
      </c>
      <c r="Q277" t="str">
        <f t="shared" si="19"/>
        <v>film &amp; video</v>
      </c>
      <c r="R277" t="str">
        <f t="shared" si="18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6"/>
        <v>1.476</v>
      </c>
      <c r="P278">
        <f t="shared" si="17"/>
        <v>95.225806451612897</v>
      </c>
      <c r="Q278" t="str">
        <f t="shared" si="19"/>
        <v>film &amp; video</v>
      </c>
      <c r="R278" t="str">
        <f t="shared" si="18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6"/>
        <v>1.1038153846153846</v>
      </c>
      <c r="P279">
        <f t="shared" si="17"/>
        <v>75.444794952681391</v>
      </c>
      <c r="Q279" t="str">
        <f t="shared" si="19"/>
        <v>film &amp; video</v>
      </c>
      <c r="R279" t="str">
        <f t="shared" si="18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6"/>
        <v>1.5034814814814814</v>
      </c>
      <c r="P280">
        <f t="shared" si="17"/>
        <v>97.816867469879512</v>
      </c>
      <c r="Q280" t="str">
        <f t="shared" si="19"/>
        <v>film &amp; video</v>
      </c>
      <c r="R280" t="str">
        <f t="shared" si="18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6"/>
        <v>1.5731829411764706</v>
      </c>
      <c r="P281">
        <f t="shared" si="17"/>
        <v>87.685606557377056</v>
      </c>
      <c r="Q281" t="str">
        <f t="shared" si="19"/>
        <v>film &amp; video</v>
      </c>
      <c r="R281" t="str">
        <f t="shared" si="18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6"/>
        <v>1.5614399999999999</v>
      </c>
      <c r="P282">
        <f t="shared" si="17"/>
        <v>54.748948106591868</v>
      </c>
      <c r="Q282" t="str">
        <f t="shared" si="19"/>
        <v>film &amp; video</v>
      </c>
      <c r="R282" t="str">
        <f t="shared" si="18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6"/>
        <v>1.2058763636363636</v>
      </c>
      <c r="P283">
        <f t="shared" si="17"/>
        <v>83.953417721518989</v>
      </c>
      <c r="Q283" t="str">
        <f t="shared" si="19"/>
        <v>film &amp; video</v>
      </c>
      <c r="R283" t="str">
        <f t="shared" si="18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6"/>
        <v>1.0118888888888888</v>
      </c>
      <c r="P284">
        <f t="shared" si="17"/>
        <v>254.38547486033519</v>
      </c>
      <c r="Q284" t="str">
        <f t="shared" si="19"/>
        <v>film &amp; video</v>
      </c>
      <c r="R284" t="str">
        <f t="shared" si="18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6"/>
        <v>1.142725</v>
      </c>
      <c r="P285">
        <f t="shared" si="17"/>
        <v>101.8269801980198</v>
      </c>
      <c r="Q285" t="str">
        <f t="shared" si="19"/>
        <v>film &amp; video</v>
      </c>
      <c r="R285" t="str">
        <f t="shared" si="18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6"/>
        <v>1.0462615</v>
      </c>
      <c r="P286">
        <f t="shared" si="17"/>
        <v>55.066394736842106</v>
      </c>
      <c r="Q286" t="str">
        <f t="shared" si="19"/>
        <v>film &amp; video</v>
      </c>
      <c r="R286" t="str">
        <f t="shared" si="18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6"/>
        <v>2.2882507142857142</v>
      </c>
      <c r="P287">
        <f t="shared" si="17"/>
        <v>56.901438721136763</v>
      </c>
      <c r="Q287" t="str">
        <f t="shared" si="19"/>
        <v>film &amp; video</v>
      </c>
      <c r="R287" t="str">
        <f t="shared" si="18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6"/>
        <v>1.0915333333333332</v>
      </c>
      <c r="P288">
        <f t="shared" si="17"/>
        <v>121.28148148148148</v>
      </c>
      <c r="Q288" t="str">
        <f t="shared" si="19"/>
        <v>film &amp; video</v>
      </c>
      <c r="R288" t="str">
        <f t="shared" si="18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6"/>
        <v>1.7629999999999999</v>
      </c>
      <c r="P289">
        <f t="shared" si="17"/>
        <v>91.189655172413794</v>
      </c>
      <c r="Q289" t="str">
        <f t="shared" si="19"/>
        <v>film &amp; video</v>
      </c>
      <c r="R289" t="str">
        <f t="shared" si="18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6"/>
        <v>1.0321061999999999</v>
      </c>
      <c r="P290">
        <f t="shared" si="17"/>
        <v>115.44812080536913</v>
      </c>
      <c r="Q290" t="str">
        <f t="shared" si="19"/>
        <v>film &amp; video</v>
      </c>
      <c r="R290" t="str">
        <f t="shared" si="18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6"/>
        <v>1.0482</v>
      </c>
      <c r="P291">
        <f t="shared" si="17"/>
        <v>67.771551724137936</v>
      </c>
      <c r="Q291" t="str">
        <f t="shared" si="19"/>
        <v>film &amp; video</v>
      </c>
      <c r="R291" t="str">
        <f t="shared" si="18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6"/>
        <v>1.0668444444444445</v>
      </c>
      <c r="P292">
        <f t="shared" si="17"/>
        <v>28.576190476190476</v>
      </c>
      <c r="Q292" t="str">
        <f t="shared" si="19"/>
        <v>film &amp; video</v>
      </c>
      <c r="R292" t="str">
        <f t="shared" si="18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6"/>
        <v>1.2001999999999999</v>
      </c>
      <c r="P293">
        <f t="shared" si="17"/>
        <v>46.8828125</v>
      </c>
      <c r="Q293" t="str">
        <f t="shared" si="19"/>
        <v>film &amp; video</v>
      </c>
      <c r="R293" t="str">
        <f t="shared" si="18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6"/>
        <v>1.0150693333333334</v>
      </c>
      <c r="P294">
        <f t="shared" si="17"/>
        <v>154.42231237322514</v>
      </c>
      <c r="Q294" t="str">
        <f t="shared" si="19"/>
        <v>film &amp; video</v>
      </c>
      <c r="R294" t="str">
        <f t="shared" si="18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6"/>
        <v>1.0138461538461538</v>
      </c>
      <c r="P295">
        <f t="shared" si="17"/>
        <v>201.22137404580153</v>
      </c>
      <c r="Q295" t="str">
        <f t="shared" si="19"/>
        <v>film &amp; video</v>
      </c>
      <c r="R295" t="str">
        <f t="shared" si="18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6"/>
        <v>1</v>
      </c>
      <c r="P296">
        <f t="shared" si="17"/>
        <v>100</v>
      </c>
      <c r="Q296" t="str">
        <f t="shared" si="19"/>
        <v>film &amp; video</v>
      </c>
      <c r="R296" t="str">
        <f t="shared" si="18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6"/>
        <v>1.3310911999999999</v>
      </c>
      <c r="P297">
        <f t="shared" si="17"/>
        <v>100.08204511278196</v>
      </c>
      <c r="Q297" t="str">
        <f t="shared" si="19"/>
        <v>film &amp; video</v>
      </c>
      <c r="R297" t="str">
        <f t="shared" si="18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6"/>
        <v>1.187262</v>
      </c>
      <c r="P298">
        <f t="shared" si="17"/>
        <v>230.08953488372092</v>
      </c>
      <c r="Q298" t="str">
        <f t="shared" si="19"/>
        <v>film &amp; video</v>
      </c>
      <c r="R298" t="str">
        <f t="shared" si="18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6"/>
        <v>1.0064</v>
      </c>
      <c r="P299">
        <f t="shared" si="17"/>
        <v>141.74647887323943</v>
      </c>
      <c r="Q299" t="str">
        <f t="shared" si="19"/>
        <v>film &amp; video</v>
      </c>
      <c r="R299" t="str">
        <f t="shared" si="18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6"/>
        <v>1.089324126984127</v>
      </c>
      <c r="P300">
        <f t="shared" si="17"/>
        <v>56.344351395730705</v>
      </c>
      <c r="Q300" t="str">
        <f t="shared" si="19"/>
        <v>film &amp; video</v>
      </c>
      <c r="R300" t="str">
        <f t="shared" si="18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6"/>
        <v>1.789525</v>
      </c>
      <c r="P301">
        <f t="shared" si="17"/>
        <v>73.341188524590166</v>
      </c>
      <c r="Q301" t="str">
        <f t="shared" si="19"/>
        <v>film &amp; video</v>
      </c>
      <c r="R301" t="str">
        <f t="shared" si="18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6"/>
        <v>1.0172264</v>
      </c>
      <c r="P302">
        <f t="shared" si="17"/>
        <v>85.337785234899329</v>
      </c>
      <c r="Q302" t="str">
        <f t="shared" si="19"/>
        <v>film &amp; video</v>
      </c>
      <c r="R302" t="str">
        <f t="shared" si="18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6"/>
        <v>1.1873499999999999</v>
      </c>
      <c r="P303">
        <f t="shared" si="17"/>
        <v>61.496215139442228</v>
      </c>
      <c r="Q303" t="str">
        <f t="shared" si="19"/>
        <v>film &amp; video</v>
      </c>
      <c r="R303" t="str">
        <f t="shared" si="18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6"/>
        <v>1.0045999999999999</v>
      </c>
      <c r="P304">
        <f t="shared" si="17"/>
        <v>93.018518518518519</v>
      </c>
      <c r="Q304" t="str">
        <f t="shared" si="19"/>
        <v>film &amp; video</v>
      </c>
      <c r="R304" t="str">
        <f t="shared" si="18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6"/>
        <v>1.3746666666666667</v>
      </c>
      <c r="P305">
        <f t="shared" si="17"/>
        <v>50.292682926829265</v>
      </c>
      <c r="Q305" t="str">
        <f t="shared" si="19"/>
        <v>film &amp; video</v>
      </c>
      <c r="R305" t="str">
        <f t="shared" si="18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6"/>
        <v>2.3164705882352941</v>
      </c>
      <c r="P306">
        <f t="shared" si="17"/>
        <v>106.43243243243244</v>
      </c>
      <c r="Q306" t="str">
        <f t="shared" si="19"/>
        <v>film &amp; video</v>
      </c>
      <c r="R306" t="str">
        <f t="shared" si="18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6"/>
        <v>1.3033333333333332</v>
      </c>
      <c r="P307">
        <f t="shared" si="17"/>
        <v>51.719576719576722</v>
      </c>
      <c r="Q307" t="str">
        <f t="shared" si="19"/>
        <v>film &amp; video</v>
      </c>
      <c r="R307" t="str">
        <f t="shared" si="18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6"/>
        <v>2.9289999999999998</v>
      </c>
      <c r="P308">
        <f t="shared" si="17"/>
        <v>36.612499999999997</v>
      </c>
      <c r="Q308" t="str">
        <f t="shared" si="19"/>
        <v>film &amp; video</v>
      </c>
      <c r="R308" t="str">
        <f t="shared" si="18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6"/>
        <v>1.1131818181818183</v>
      </c>
      <c r="P309">
        <f t="shared" si="17"/>
        <v>42.517361111111114</v>
      </c>
      <c r="Q309" t="str">
        <f t="shared" si="19"/>
        <v>film &amp; video</v>
      </c>
      <c r="R309" t="str">
        <f t="shared" si="18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6"/>
        <v>1.0556666666666668</v>
      </c>
      <c r="P310">
        <f t="shared" si="17"/>
        <v>62.712871287128714</v>
      </c>
      <c r="Q310" t="str">
        <f t="shared" si="19"/>
        <v>film &amp; video</v>
      </c>
      <c r="R310" t="str">
        <f t="shared" si="18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6"/>
        <v>1.1894444444444445</v>
      </c>
      <c r="P311">
        <f t="shared" si="17"/>
        <v>89.957983193277315</v>
      </c>
      <c r="Q311" t="str">
        <f t="shared" si="19"/>
        <v>film &amp; video</v>
      </c>
      <c r="R311" t="str">
        <f t="shared" si="18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6"/>
        <v>1.04129</v>
      </c>
      <c r="P312">
        <f t="shared" si="17"/>
        <v>28.924722222222222</v>
      </c>
      <c r="Q312" t="str">
        <f t="shared" si="19"/>
        <v>film &amp; video</v>
      </c>
      <c r="R312" t="str">
        <f t="shared" si="18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6"/>
        <v>1.0410165</v>
      </c>
      <c r="P313">
        <f t="shared" si="17"/>
        <v>138.8022</v>
      </c>
      <c r="Q313" t="str">
        <f t="shared" si="19"/>
        <v>film &amp; video</v>
      </c>
      <c r="R313" t="str">
        <f t="shared" si="18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6"/>
        <v>1.1187499999999999</v>
      </c>
      <c r="P314">
        <f t="shared" si="17"/>
        <v>61.301369863013697</v>
      </c>
      <c r="Q314" t="str">
        <f t="shared" si="19"/>
        <v>film &amp; video</v>
      </c>
      <c r="R314" t="str">
        <f t="shared" si="18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6"/>
        <v>1.0473529411764706</v>
      </c>
      <c r="P315">
        <f t="shared" si="17"/>
        <v>80.202702702702709</v>
      </c>
      <c r="Q315" t="str">
        <f t="shared" si="19"/>
        <v>film &amp; video</v>
      </c>
      <c r="R315" t="str">
        <f t="shared" si="18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6"/>
        <v>3.8515000000000001</v>
      </c>
      <c r="P316">
        <f t="shared" si="17"/>
        <v>32.095833333333331</v>
      </c>
      <c r="Q316" t="str">
        <f t="shared" si="19"/>
        <v>film &amp; video</v>
      </c>
      <c r="R316" t="str">
        <f t="shared" si="18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6"/>
        <v>1.01248</v>
      </c>
      <c r="P317">
        <f t="shared" si="17"/>
        <v>200.88888888888889</v>
      </c>
      <c r="Q317" t="str">
        <f t="shared" si="19"/>
        <v>film &amp; video</v>
      </c>
      <c r="R317" t="str">
        <f t="shared" si="18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6"/>
        <v>1.1377333333333333</v>
      </c>
      <c r="P318">
        <f t="shared" si="17"/>
        <v>108.01265822784811</v>
      </c>
      <c r="Q318" t="str">
        <f t="shared" si="19"/>
        <v>film &amp; video</v>
      </c>
      <c r="R318" t="str">
        <f t="shared" si="18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6"/>
        <v>1.0080333333333333</v>
      </c>
      <c r="P319">
        <f t="shared" si="17"/>
        <v>95.699367088607602</v>
      </c>
      <c r="Q319" t="str">
        <f t="shared" si="19"/>
        <v>film &amp; video</v>
      </c>
      <c r="R319" t="str">
        <f t="shared" si="18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6"/>
        <v>2.8332000000000002</v>
      </c>
      <c r="P320">
        <f t="shared" si="17"/>
        <v>49.880281690140848</v>
      </c>
      <c r="Q320" t="str">
        <f t="shared" si="19"/>
        <v>film &amp; video</v>
      </c>
      <c r="R320" t="str">
        <f t="shared" si="18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6"/>
        <v>1.1268</v>
      </c>
      <c r="P321">
        <f t="shared" si="17"/>
        <v>110.47058823529412</v>
      </c>
      <c r="Q321" t="str">
        <f t="shared" si="19"/>
        <v>film &amp; video</v>
      </c>
      <c r="R321" t="str">
        <f t="shared" si="18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6"/>
        <v>1.0658000000000001</v>
      </c>
      <c r="P322">
        <f t="shared" si="17"/>
        <v>134.91139240506328</v>
      </c>
      <c r="Q322" t="str">
        <f t="shared" si="19"/>
        <v>film &amp; video</v>
      </c>
      <c r="R322" t="str">
        <f t="shared" si="18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20">E323/D323</f>
        <v>1.0266285714285714</v>
      </c>
      <c r="P323">
        <f t="shared" ref="P323:P386" si="21">E323/L323</f>
        <v>106.62314540059347</v>
      </c>
      <c r="Q323" t="str">
        <f t="shared" si="19"/>
        <v>film &amp; video</v>
      </c>
      <c r="R323" t="str">
        <f t="shared" ref="R323:R386" si="22">RIGHT(N323, LEN(N323)-FIND("/",N323))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0"/>
        <v>1.0791200000000001</v>
      </c>
      <c r="P324">
        <f t="shared" si="21"/>
        <v>145.04301075268816</v>
      </c>
      <c r="Q324" t="str">
        <f t="shared" ref="Q324:Q387" si="23">LEFT(N324, FIND("/", N324)-1)</f>
        <v>film &amp; video</v>
      </c>
      <c r="R324" t="str">
        <f t="shared" si="22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0"/>
        <v>1.2307407407407407</v>
      </c>
      <c r="P325">
        <f t="shared" si="21"/>
        <v>114.58620689655173</v>
      </c>
      <c r="Q325" t="str">
        <f t="shared" si="23"/>
        <v>film &amp; video</v>
      </c>
      <c r="R325" t="str">
        <f t="shared" si="22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0"/>
        <v>1.016</v>
      </c>
      <c r="P326">
        <f t="shared" si="21"/>
        <v>105.3170731707317</v>
      </c>
      <c r="Q326" t="str">
        <f t="shared" si="23"/>
        <v>film &amp; video</v>
      </c>
      <c r="R326" t="str">
        <f t="shared" si="22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0"/>
        <v>1.04396</v>
      </c>
      <c r="P327">
        <f t="shared" si="21"/>
        <v>70.921195652173907</v>
      </c>
      <c r="Q327" t="str">
        <f t="shared" si="23"/>
        <v>film &amp; video</v>
      </c>
      <c r="R327" t="str">
        <f t="shared" si="22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0"/>
        <v>1.1292973333333334</v>
      </c>
      <c r="P328">
        <f t="shared" si="21"/>
        <v>147.17167680278018</v>
      </c>
      <c r="Q328" t="str">
        <f t="shared" si="23"/>
        <v>film &amp; video</v>
      </c>
      <c r="R328" t="str">
        <f t="shared" si="22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0"/>
        <v>1.3640000000000001</v>
      </c>
      <c r="P329">
        <f t="shared" si="21"/>
        <v>160.47058823529412</v>
      </c>
      <c r="Q329" t="str">
        <f t="shared" si="23"/>
        <v>film &amp; video</v>
      </c>
      <c r="R329" t="str">
        <f t="shared" si="22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0"/>
        <v>1.036144</v>
      </c>
      <c r="P330">
        <f t="shared" si="21"/>
        <v>156.04578313253012</v>
      </c>
      <c r="Q330" t="str">
        <f t="shared" si="23"/>
        <v>film &amp; video</v>
      </c>
      <c r="R330" t="str">
        <f t="shared" si="22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0"/>
        <v>1.0549999999999999</v>
      </c>
      <c r="P331">
        <f t="shared" si="21"/>
        <v>63.17365269461078</v>
      </c>
      <c r="Q331" t="str">
        <f t="shared" si="23"/>
        <v>film &amp; video</v>
      </c>
      <c r="R331" t="str">
        <f t="shared" si="22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0"/>
        <v>1.0182857142857142</v>
      </c>
      <c r="P332">
        <f t="shared" si="21"/>
        <v>104.82352941176471</v>
      </c>
      <c r="Q332" t="str">
        <f t="shared" si="23"/>
        <v>film &amp; video</v>
      </c>
      <c r="R332" t="str">
        <f t="shared" si="22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0"/>
        <v>1.0660499999999999</v>
      </c>
      <c r="P333">
        <f t="shared" si="21"/>
        <v>97.356164383561648</v>
      </c>
      <c r="Q333" t="str">
        <f t="shared" si="23"/>
        <v>film &amp; video</v>
      </c>
      <c r="R333" t="str">
        <f t="shared" si="22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0"/>
        <v>1.13015</v>
      </c>
      <c r="P334">
        <f t="shared" si="21"/>
        <v>203.63063063063063</v>
      </c>
      <c r="Q334" t="str">
        <f t="shared" si="23"/>
        <v>film &amp; video</v>
      </c>
      <c r="R334" t="str">
        <f t="shared" si="22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0"/>
        <v>1.252275</v>
      </c>
      <c r="P335">
        <f t="shared" si="21"/>
        <v>188.31203007518798</v>
      </c>
      <c r="Q335" t="str">
        <f t="shared" si="23"/>
        <v>film &amp; video</v>
      </c>
      <c r="R335" t="str">
        <f t="shared" si="22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0"/>
        <v>1.0119</v>
      </c>
      <c r="P336">
        <f t="shared" si="21"/>
        <v>146.65217391304347</v>
      </c>
      <c r="Q336" t="str">
        <f t="shared" si="23"/>
        <v>film &amp; video</v>
      </c>
      <c r="R336" t="str">
        <f t="shared" si="22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0"/>
        <v>1.0276470588235294</v>
      </c>
      <c r="P337">
        <f t="shared" si="21"/>
        <v>109.1875</v>
      </c>
      <c r="Q337" t="str">
        <f t="shared" si="23"/>
        <v>film &amp; video</v>
      </c>
      <c r="R337" t="str">
        <f t="shared" si="22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0"/>
        <v>1.1683911999999999</v>
      </c>
      <c r="P338">
        <f t="shared" si="21"/>
        <v>59.249046653144013</v>
      </c>
      <c r="Q338" t="str">
        <f t="shared" si="23"/>
        <v>film &amp; video</v>
      </c>
      <c r="R338" t="str">
        <f t="shared" si="22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0"/>
        <v>1.0116833333333335</v>
      </c>
      <c r="P339">
        <f t="shared" si="21"/>
        <v>97.904838709677421</v>
      </c>
      <c r="Q339" t="str">
        <f t="shared" si="23"/>
        <v>film &amp; video</v>
      </c>
      <c r="R339" t="str">
        <f t="shared" si="22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0"/>
        <v>1.1013360000000001</v>
      </c>
      <c r="P340">
        <f t="shared" si="21"/>
        <v>70.000169491525426</v>
      </c>
      <c r="Q340" t="str">
        <f t="shared" si="23"/>
        <v>film &amp; video</v>
      </c>
      <c r="R340" t="str">
        <f t="shared" si="22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0"/>
        <v>1.0808333333333333</v>
      </c>
      <c r="P341">
        <f t="shared" si="21"/>
        <v>72.865168539325836</v>
      </c>
      <c r="Q341" t="str">
        <f t="shared" si="23"/>
        <v>film &amp; video</v>
      </c>
      <c r="R341" t="str">
        <f t="shared" si="22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0"/>
        <v>1.2502285714285715</v>
      </c>
      <c r="P342">
        <f t="shared" si="21"/>
        <v>146.34782608695653</v>
      </c>
      <c r="Q342" t="str">
        <f t="shared" si="23"/>
        <v>film &amp; video</v>
      </c>
      <c r="R342" t="str">
        <f t="shared" si="22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0"/>
        <v>1.0671428571428572</v>
      </c>
      <c r="P343">
        <f t="shared" si="21"/>
        <v>67.909090909090907</v>
      </c>
      <c r="Q343" t="str">
        <f t="shared" si="23"/>
        <v>film &amp; video</v>
      </c>
      <c r="R343" t="str">
        <f t="shared" si="22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0"/>
        <v>1.0036639999999999</v>
      </c>
      <c r="P344">
        <f t="shared" si="21"/>
        <v>169.85083076923075</v>
      </c>
      <c r="Q344" t="str">
        <f t="shared" si="23"/>
        <v>film &amp; video</v>
      </c>
      <c r="R344" t="str">
        <f t="shared" si="22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0"/>
        <v>1.0202863333333334</v>
      </c>
      <c r="P345">
        <f t="shared" si="21"/>
        <v>58.413339694656486</v>
      </c>
      <c r="Q345" t="str">
        <f t="shared" si="23"/>
        <v>film &amp; video</v>
      </c>
      <c r="R345" t="str">
        <f t="shared" si="22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0"/>
        <v>1.0208358208955224</v>
      </c>
      <c r="P346">
        <f t="shared" si="21"/>
        <v>119.99298245614035</v>
      </c>
      <c r="Q346" t="str">
        <f t="shared" si="23"/>
        <v>film &amp; video</v>
      </c>
      <c r="R346" t="str">
        <f t="shared" si="22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0"/>
        <v>1.2327586206896552</v>
      </c>
      <c r="P347">
        <f t="shared" si="21"/>
        <v>99.860335195530723</v>
      </c>
      <c r="Q347" t="str">
        <f t="shared" si="23"/>
        <v>film &amp; video</v>
      </c>
      <c r="R347" t="str">
        <f t="shared" si="22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0"/>
        <v>1.7028880000000002</v>
      </c>
      <c r="P348">
        <f t="shared" si="21"/>
        <v>90.579148936170213</v>
      </c>
      <c r="Q348" t="str">
        <f t="shared" si="23"/>
        <v>film &amp; video</v>
      </c>
      <c r="R348" t="str">
        <f t="shared" si="22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0"/>
        <v>1.1159049999999999</v>
      </c>
      <c r="P349">
        <f t="shared" si="21"/>
        <v>117.77361477572559</v>
      </c>
      <c r="Q349" t="str">
        <f t="shared" si="23"/>
        <v>film &amp; video</v>
      </c>
      <c r="R349" t="str">
        <f t="shared" si="22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0"/>
        <v>1.03</v>
      </c>
      <c r="P350">
        <f t="shared" si="21"/>
        <v>86.554621848739501</v>
      </c>
      <c r="Q350" t="str">
        <f t="shared" si="23"/>
        <v>film &amp; video</v>
      </c>
      <c r="R350" t="str">
        <f t="shared" si="22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0"/>
        <v>1.0663570159857905</v>
      </c>
      <c r="P351">
        <f t="shared" si="21"/>
        <v>71.899281437125751</v>
      </c>
      <c r="Q351" t="str">
        <f t="shared" si="23"/>
        <v>film &amp; video</v>
      </c>
      <c r="R351" t="str">
        <f t="shared" si="22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0"/>
        <v>1.1476</v>
      </c>
      <c r="P352">
        <f t="shared" si="21"/>
        <v>129.81900452488688</v>
      </c>
      <c r="Q352" t="str">
        <f t="shared" si="23"/>
        <v>film &amp; video</v>
      </c>
      <c r="R352" t="str">
        <f t="shared" si="22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0"/>
        <v>1.2734117647058822</v>
      </c>
      <c r="P353">
        <f t="shared" si="21"/>
        <v>44.912863070539416</v>
      </c>
      <c r="Q353" t="str">
        <f t="shared" si="23"/>
        <v>film &amp; video</v>
      </c>
      <c r="R353" t="str">
        <f t="shared" si="22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0"/>
        <v>1.1656</v>
      </c>
      <c r="P354">
        <f t="shared" si="21"/>
        <v>40.755244755244753</v>
      </c>
      <c r="Q354" t="str">
        <f t="shared" si="23"/>
        <v>film &amp; video</v>
      </c>
      <c r="R354" t="str">
        <f t="shared" si="22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0"/>
        <v>1.0861819426615318</v>
      </c>
      <c r="P355">
        <f t="shared" si="21"/>
        <v>103.52394779771615</v>
      </c>
      <c r="Q355" t="str">
        <f t="shared" si="23"/>
        <v>film &amp; video</v>
      </c>
      <c r="R355" t="str">
        <f t="shared" si="22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0"/>
        <v>1.0394285714285714</v>
      </c>
      <c r="P356">
        <f t="shared" si="21"/>
        <v>125.44827586206897</v>
      </c>
      <c r="Q356" t="str">
        <f t="shared" si="23"/>
        <v>film &amp; video</v>
      </c>
      <c r="R356" t="str">
        <f t="shared" si="22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0"/>
        <v>1.1625714285714286</v>
      </c>
      <c r="P357">
        <f t="shared" si="21"/>
        <v>246.60606060606059</v>
      </c>
      <c r="Q357" t="str">
        <f t="shared" si="23"/>
        <v>film &amp; video</v>
      </c>
      <c r="R357" t="str">
        <f t="shared" si="22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0"/>
        <v>1.0269239999999999</v>
      </c>
      <c r="P358">
        <f t="shared" si="21"/>
        <v>79.401340206185566</v>
      </c>
      <c r="Q358" t="str">
        <f t="shared" si="23"/>
        <v>film &amp; video</v>
      </c>
      <c r="R358" t="str">
        <f t="shared" si="22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0"/>
        <v>1.74</v>
      </c>
      <c r="P359">
        <f t="shared" si="21"/>
        <v>86.138613861386133</v>
      </c>
      <c r="Q359" t="str">
        <f t="shared" si="23"/>
        <v>film &amp; video</v>
      </c>
      <c r="R359" t="str">
        <f t="shared" si="22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0"/>
        <v>1.03088</v>
      </c>
      <c r="P360">
        <f t="shared" si="21"/>
        <v>193.04868913857678</v>
      </c>
      <c r="Q360" t="str">
        <f t="shared" si="23"/>
        <v>film &amp; video</v>
      </c>
      <c r="R360" t="str">
        <f t="shared" si="22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0"/>
        <v>1.0485537190082646</v>
      </c>
      <c r="P361">
        <f t="shared" si="21"/>
        <v>84.023178807947019</v>
      </c>
      <c r="Q361" t="str">
        <f t="shared" si="23"/>
        <v>film &amp; video</v>
      </c>
      <c r="R361" t="str">
        <f t="shared" si="22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0"/>
        <v>1.0137499999999999</v>
      </c>
      <c r="P362">
        <f t="shared" si="21"/>
        <v>139.82758620689654</v>
      </c>
      <c r="Q362" t="str">
        <f t="shared" si="23"/>
        <v>film &amp; video</v>
      </c>
      <c r="R362" t="str">
        <f t="shared" si="22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0"/>
        <v>1.1107699999999998</v>
      </c>
      <c r="P363">
        <f t="shared" si="21"/>
        <v>109.82189265536722</v>
      </c>
      <c r="Q363" t="str">
        <f t="shared" si="23"/>
        <v>film &amp; video</v>
      </c>
      <c r="R363" t="str">
        <f t="shared" si="22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0"/>
        <v>1.2415933781686497</v>
      </c>
      <c r="P364">
        <f t="shared" si="21"/>
        <v>139.53488372093022</v>
      </c>
      <c r="Q364" t="str">
        <f t="shared" si="23"/>
        <v>film &amp; video</v>
      </c>
      <c r="R364" t="str">
        <f t="shared" si="22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0"/>
        <v>1.0133333333333334</v>
      </c>
      <c r="P365">
        <f t="shared" si="21"/>
        <v>347.84615384615387</v>
      </c>
      <c r="Q365" t="str">
        <f t="shared" si="23"/>
        <v>film &amp; video</v>
      </c>
      <c r="R365" t="str">
        <f t="shared" si="22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0"/>
        <v>1.1016142857142857</v>
      </c>
      <c r="P366">
        <f t="shared" si="21"/>
        <v>68.24159292035398</v>
      </c>
      <c r="Q366" t="str">
        <f t="shared" si="23"/>
        <v>film &amp; video</v>
      </c>
      <c r="R366" t="str">
        <f t="shared" si="22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0"/>
        <v>1.0397333333333334</v>
      </c>
      <c r="P367">
        <f t="shared" si="21"/>
        <v>239.93846153846152</v>
      </c>
      <c r="Q367" t="str">
        <f t="shared" si="23"/>
        <v>film &amp; video</v>
      </c>
      <c r="R367" t="str">
        <f t="shared" si="22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0"/>
        <v>1.013157894736842</v>
      </c>
      <c r="P368">
        <f t="shared" si="21"/>
        <v>287.31343283582089</v>
      </c>
      <c r="Q368" t="str">
        <f t="shared" si="23"/>
        <v>film &amp; video</v>
      </c>
      <c r="R368" t="str">
        <f t="shared" si="22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0"/>
        <v>1.033501</v>
      </c>
      <c r="P369">
        <f t="shared" si="21"/>
        <v>86.84882352941176</v>
      </c>
      <c r="Q369" t="str">
        <f t="shared" si="23"/>
        <v>film &amp; video</v>
      </c>
      <c r="R369" t="str">
        <f t="shared" si="22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0"/>
        <v>1.04112</v>
      </c>
      <c r="P370">
        <f t="shared" si="21"/>
        <v>81.84905660377359</v>
      </c>
      <c r="Q370" t="str">
        <f t="shared" si="23"/>
        <v>film &amp; video</v>
      </c>
      <c r="R370" t="str">
        <f t="shared" si="22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0"/>
        <v>1.1015569230769231</v>
      </c>
      <c r="P371">
        <f t="shared" si="21"/>
        <v>42.874970059880241</v>
      </c>
      <c r="Q371" t="str">
        <f t="shared" si="23"/>
        <v>film &amp; video</v>
      </c>
      <c r="R371" t="str">
        <f t="shared" si="22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0"/>
        <v>1.2202</v>
      </c>
      <c r="P372">
        <f t="shared" si="21"/>
        <v>709.41860465116281</v>
      </c>
      <c r="Q372" t="str">
        <f t="shared" si="23"/>
        <v>film &amp; video</v>
      </c>
      <c r="R372" t="str">
        <f t="shared" si="22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0"/>
        <v>1.1416866666666667</v>
      </c>
      <c r="P373">
        <f t="shared" si="21"/>
        <v>161.25517890772127</v>
      </c>
      <c r="Q373" t="str">
        <f t="shared" si="23"/>
        <v>film &amp; video</v>
      </c>
      <c r="R373" t="str">
        <f t="shared" si="22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0"/>
        <v>1.2533333333333334</v>
      </c>
      <c r="P374">
        <f t="shared" si="21"/>
        <v>41.777777777777779</v>
      </c>
      <c r="Q374" t="str">
        <f t="shared" si="23"/>
        <v>film &amp; video</v>
      </c>
      <c r="R374" t="str">
        <f t="shared" si="22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0"/>
        <v>1.0666666666666667</v>
      </c>
      <c r="P375">
        <f t="shared" si="21"/>
        <v>89.887640449438209</v>
      </c>
      <c r="Q375" t="str">
        <f t="shared" si="23"/>
        <v>film &amp; video</v>
      </c>
      <c r="R375" t="str">
        <f t="shared" si="22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0"/>
        <v>1.3065</v>
      </c>
      <c r="P376">
        <f t="shared" si="21"/>
        <v>45.051724137931032</v>
      </c>
      <c r="Q376" t="str">
        <f t="shared" si="23"/>
        <v>film &amp; video</v>
      </c>
      <c r="R376" t="str">
        <f t="shared" si="22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0"/>
        <v>1.2</v>
      </c>
      <c r="P377">
        <f t="shared" si="21"/>
        <v>42.857142857142854</v>
      </c>
      <c r="Q377" t="str">
        <f t="shared" si="23"/>
        <v>film &amp; video</v>
      </c>
      <c r="R377" t="str">
        <f t="shared" si="22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0"/>
        <v>1.0595918367346939</v>
      </c>
      <c r="P378">
        <f t="shared" si="21"/>
        <v>54.083333333333336</v>
      </c>
      <c r="Q378" t="str">
        <f t="shared" si="23"/>
        <v>film &amp; video</v>
      </c>
      <c r="R378" t="str">
        <f t="shared" si="22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0"/>
        <v>1.1439999999999999</v>
      </c>
      <c r="P379">
        <f t="shared" si="21"/>
        <v>103.21804511278195</v>
      </c>
      <c r="Q379" t="str">
        <f t="shared" si="23"/>
        <v>film &amp; video</v>
      </c>
      <c r="R379" t="str">
        <f t="shared" si="22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0"/>
        <v>1.1176666666666666</v>
      </c>
      <c r="P380">
        <f t="shared" si="21"/>
        <v>40.397590361445786</v>
      </c>
      <c r="Q380" t="str">
        <f t="shared" si="23"/>
        <v>film &amp; video</v>
      </c>
      <c r="R380" t="str">
        <f t="shared" si="22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0"/>
        <v>1.1608000000000001</v>
      </c>
      <c r="P381">
        <f t="shared" si="21"/>
        <v>116.85906040268456</v>
      </c>
      <c r="Q381" t="str">
        <f t="shared" si="23"/>
        <v>film &amp; video</v>
      </c>
      <c r="R381" t="str">
        <f t="shared" si="22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0"/>
        <v>1.415</v>
      </c>
      <c r="P382">
        <f t="shared" si="21"/>
        <v>115.51020408163265</v>
      </c>
      <c r="Q382" t="str">
        <f t="shared" si="23"/>
        <v>film &amp; video</v>
      </c>
      <c r="R382" t="str">
        <f t="shared" si="22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0"/>
        <v>1.0472999999999999</v>
      </c>
      <c r="P383">
        <f t="shared" si="21"/>
        <v>104.31274900398407</v>
      </c>
      <c r="Q383" t="str">
        <f t="shared" si="23"/>
        <v>film &amp; video</v>
      </c>
      <c r="R383" t="str">
        <f t="shared" si="22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0"/>
        <v>2.5583333333333331</v>
      </c>
      <c r="P384">
        <f t="shared" si="21"/>
        <v>69.772727272727266</v>
      </c>
      <c r="Q384" t="str">
        <f t="shared" si="23"/>
        <v>film &amp; video</v>
      </c>
      <c r="R384" t="str">
        <f t="shared" si="22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0"/>
        <v>2.0670670670670672</v>
      </c>
      <c r="P385">
        <f t="shared" si="21"/>
        <v>43.020833333333336</v>
      </c>
      <c r="Q385" t="str">
        <f t="shared" si="23"/>
        <v>film &amp; video</v>
      </c>
      <c r="R385" t="str">
        <f t="shared" si="22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20"/>
        <v>1.1210500000000001</v>
      </c>
      <c r="P386">
        <f t="shared" si="21"/>
        <v>58.540469973890339</v>
      </c>
      <c r="Q386" t="str">
        <f t="shared" si="23"/>
        <v>film &amp; video</v>
      </c>
      <c r="R386" t="str">
        <f t="shared" si="22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24">E387/D387</f>
        <v>1.05982</v>
      </c>
      <c r="P387">
        <f t="shared" ref="P387:P450" si="25">E387/L387</f>
        <v>111.79535864978902</v>
      </c>
      <c r="Q387" t="str">
        <f t="shared" si="23"/>
        <v>film &amp; video</v>
      </c>
      <c r="R387" t="str">
        <f t="shared" ref="R387:R450" si="26">RIGHT(N387, LEN(N387)-FIND("/",N387))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4"/>
        <v>1.0016666666666667</v>
      </c>
      <c r="P388">
        <f t="shared" si="25"/>
        <v>46.230769230769234</v>
      </c>
      <c r="Q388" t="str">
        <f t="shared" ref="Q388:Q451" si="27">LEFT(N388, FIND("/", N388)-1)</f>
        <v>film &amp; video</v>
      </c>
      <c r="R388" t="str">
        <f t="shared" si="26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4"/>
        <v>2.1398947368421051</v>
      </c>
      <c r="P389">
        <f t="shared" si="25"/>
        <v>144.69039145907473</v>
      </c>
      <c r="Q389" t="str">
        <f t="shared" si="27"/>
        <v>film &amp; video</v>
      </c>
      <c r="R389" t="str">
        <f t="shared" si="26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4"/>
        <v>1.2616000000000001</v>
      </c>
      <c r="P390">
        <f t="shared" si="25"/>
        <v>88.845070422535215</v>
      </c>
      <c r="Q390" t="str">
        <f t="shared" si="27"/>
        <v>film &amp; video</v>
      </c>
      <c r="R390" t="str">
        <f t="shared" si="26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4"/>
        <v>1.8153547058823529</v>
      </c>
      <c r="P391">
        <f t="shared" si="25"/>
        <v>81.75107284768211</v>
      </c>
      <c r="Q391" t="str">
        <f t="shared" si="27"/>
        <v>film &amp; video</v>
      </c>
      <c r="R391" t="str">
        <f t="shared" si="26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4"/>
        <v>1</v>
      </c>
      <c r="P392">
        <f t="shared" si="25"/>
        <v>71.428571428571431</v>
      </c>
      <c r="Q392" t="str">
        <f t="shared" si="27"/>
        <v>film &amp; video</v>
      </c>
      <c r="R392" t="str">
        <f t="shared" si="26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4"/>
        <v>1.0061</v>
      </c>
      <c r="P393">
        <f t="shared" si="25"/>
        <v>104.25906735751295</v>
      </c>
      <c r="Q393" t="str">
        <f t="shared" si="27"/>
        <v>film &amp; video</v>
      </c>
      <c r="R393" t="str">
        <f t="shared" si="26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4"/>
        <v>1.009027027027027</v>
      </c>
      <c r="P394">
        <f t="shared" si="25"/>
        <v>90.616504854368927</v>
      </c>
      <c r="Q394" t="str">
        <f t="shared" si="27"/>
        <v>film &amp; video</v>
      </c>
      <c r="R394" t="str">
        <f t="shared" si="26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4"/>
        <v>1.10446</v>
      </c>
      <c r="P395">
        <f t="shared" si="25"/>
        <v>157.33048433048432</v>
      </c>
      <c r="Q395" t="str">
        <f t="shared" si="27"/>
        <v>film &amp; video</v>
      </c>
      <c r="R395" t="str">
        <f t="shared" si="26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4"/>
        <v>1.118936170212766</v>
      </c>
      <c r="P396">
        <f t="shared" si="25"/>
        <v>105.18</v>
      </c>
      <c r="Q396" t="str">
        <f t="shared" si="27"/>
        <v>film &amp; video</v>
      </c>
      <c r="R396" t="str">
        <f t="shared" si="26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4"/>
        <v>1.0804450000000001</v>
      </c>
      <c r="P397">
        <f t="shared" si="25"/>
        <v>58.719836956521746</v>
      </c>
      <c r="Q397" t="str">
        <f t="shared" si="27"/>
        <v>film &amp; video</v>
      </c>
      <c r="R397" t="str">
        <f t="shared" si="26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4"/>
        <v>1.0666666666666667</v>
      </c>
      <c r="P398">
        <f t="shared" si="25"/>
        <v>81.632653061224488</v>
      </c>
      <c r="Q398" t="str">
        <f t="shared" si="27"/>
        <v>film &amp; video</v>
      </c>
      <c r="R398" t="str">
        <f t="shared" si="26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4"/>
        <v>1.0390027322404372</v>
      </c>
      <c r="P399">
        <f t="shared" si="25"/>
        <v>56.460043668122275</v>
      </c>
      <c r="Q399" t="str">
        <f t="shared" si="27"/>
        <v>film &amp; video</v>
      </c>
      <c r="R399" t="str">
        <f t="shared" si="26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4"/>
        <v>1.2516</v>
      </c>
      <c r="P400">
        <f t="shared" si="25"/>
        <v>140.1044776119403</v>
      </c>
      <c r="Q400" t="str">
        <f t="shared" si="27"/>
        <v>film &amp; video</v>
      </c>
      <c r="R400" t="str">
        <f t="shared" si="26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4"/>
        <v>1.0680499999999999</v>
      </c>
      <c r="P401">
        <f t="shared" si="25"/>
        <v>224.85263157894738</v>
      </c>
      <c r="Q401" t="str">
        <f t="shared" si="27"/>
        <v>film &amp; video</v>
      </c>
      <c r="R401" t="str">
        <f t="shared" si="26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4"/>
        <v>1.1230249999999999</v>
      </c>
      <c r="P402">
        <f t="shared" si="25"/>
        <v>181.13306451612902</v>
      </c>
      <c r="Q402" t="str">
        <f t="shared" si="27"/>
        <v>film &amp; video</v>
      </c>
      <c r="R402" t="str">
        <f t="shared" si="26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4"/>
        <v>1.0381199999999999</v>
      </c>
      <c r="P403">
        <f t="shared" si="25"/>
        <v>711.04109589041093</v>
      </c>
      <c r="Q403" t="str">
        <f t="shared" si="27"/>
        <v>film &amp; video</v>
      </c>
      <c r="R403" t="str">
        <f t="shared" si="26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4"/>
        <v>1.4165000000000001</v>
      </c>
      <c r="P404">
        <f t="shared" si="25"/>
        <v>65.883720930232556</v>
      </c>
      <c r="Q404" t="str">
        <f t="shared" si="27"/>
        <v>film &amp; video</v>
      </c>
      <c r="R404" t="str">
        <f t="shared" si="26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4"/>
        <v>1.0526</v>
      </c>
      <c r="P405">
        <f t="shared" si="25"/>
        <v>75.185714285714283</v>
      </c>
      <c r="Q405" t="str">
        <f t="shared" si="27"/>
        <v>film &amp; video</v>
      </c>
      <c r="R405" t="str">
        <f t="shared" si="26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4"/>
        <v>1.0309142857142857</v>
      </c>
      <c r="P406">
        <f t="shared" si="25"/>
        <v>133.14391143911439</v>
      </c>
      <c r="Q406" t="str">
        <f t="shared" si="27"/>
        <v>film &amp; video</v>
      </c>
      <c r="R406" t="str">
        <f t="shared" si="26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4"/>
        <v>1.0765957446808512</v>
      </c>
      <c r="P407">
        <f t="shared" si="25"/>
        <v>55.2</v>
      </c>
      <c r="Q407" t="str">
        <f t="shared" si="27"/>
        <v>film &amp; video</v>
      </c>
      <c r="R407" t="str">
        <f t="shared" si="26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4"/>
        <v>1.0770464285714285</v>
      </c>
      <c r="P408">
        <f t="shared" si="25"/>
        <v>86.163714285714292</v>
      </c>
      <c r="Q408" t="str">
        <f t="shared" si="27"/>
        <v>film &amp; video</v>
      </c>
      <c r="R408" t="str">
        <f t="shared" si="26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4"/>
        <v>1.0155000000000001</v>
      </c>
      <c r="P409">
        <f t="shared" si="25"/>
        <v>92.318181818181813</v>
      </c>
      <c r="Q409" t="str">
        <f t="shared" si="27"/>
        <v>film &amp; video</v>
      </c>
      <c r="R409" t="str">
        <f t="shared" si="26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4"/>
        <v>1.0143766666666667</v>
      </c>
      <c r="P410">
        <f t="shared" si="25"/>
        <v>160.16473684210527</v>
      </c>
      <c r="Q410" t="str">
        <f t="shared" si="27"/>
        <v>film &amp; video</v>
      </c>
      <c r="R410" t="str">
        <f t="shared" si="26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4"/>
        <v>1.3680000000000001</v>
      </c>
      <c r="P411">
        <f t="shared" si="25"/>
        <v>45.6</v>
      </c>
      <c r="Q411" t="str">
        <f t="shared" si="27"/>
        <v>film &amp; video</v>
      </c>
      <c r="R411" t="str">
        <f t="shared" si="26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4"/>
        <v>1.2829999999999999</v>
      </c>
      <c r="P412">
        <f t="shared" si="25"/>
        <v>183.28571428571428</v>
      </c>
      <c r="Q412" t="str">
        <f t="shared" si="27"/>
        <v>film &amp; video</v>
      </c>
      <c r="R412" t="str">
        <f t="shared" si="26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4"/>
        <v>1.0105</v>
      </c>
      <c r="P413">
        <f t="shared" si="25"/>
        <v>125.78838174273859</v>
      </c>
      <c r="Q413" t="str">
        <f t="shared" si="27"/>
        <v>film &amp; video</v>
      </c>
      <c r="R413" t="str">
        <f t="shared" si="26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4"/>
        <v>1.2684</v>
      </c>
      <c r="P414">
        <f t="shared" si="25"/>
        <v>57.654545454545456</v>
      </c>
      <c r="Q414" t="str">
        <f t="shared" si="27"/>
        <v>film &amp; video</v>
      </c>
      <c r="R414" t="str">
        <f t="shared" si="26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4"/>
        <v>1.0508593749999999</v>
      </c>
      <c r="P415">
        <f t="shared" si="25"/>
        <v>78.660818713450297</v>
      </c>
      <c r="Q415" t="str">
        <f t="shared" si="27"/>
        <v>film &amp; video</v>
      </c>
      <c r="R415" t="str">
        <f t="shared" si="26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4"/>
        <v>1.0285405405405406</v>
      </c>
      <c r="P416">
        <f t="shared" si="25"/>
        <v>91.480769230769226</v>
      </c>
      <c r="Q416" t="str">
        <f t="shared" si="27"/>
        <v>film &amp; video</v>
      </c>
      <c r="R416" t="str">
        <f t="shared" si="26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4"/>
        <v>1.0214714285714286</v>
      </c>
      <c r="P417">
        <f t="shared" si="25"/>
        <v>68.09809523809524</v>
      </c>
      <c r="Q417" t="str">
        <f t="shared" si="27"/>
        <v>film &amp; video</v>
      </c>
      <c r="R417" t="str">
        <f t="shared" si="26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4"/>
        <v>1.2021700000000002</v>
      </c>
      <c r="P418">
        <f t="shared" si="25"/>
        <v>48.086800000000004</v>
      </c>
      <c r="Q418" t="str">
        <f t="shared" si="27"/>
        <v>film &amp; video</v>
      </c>
      <c r="R418" t="str">
        <f t="shared" si="26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4"/>
        <v>1.0024761904761905</v>
      </c>
      <c r="P419">
        <f t="shared" si="25"/>
        <v>202.42307692307693</v>
      </c>
      <c r="Q419" t="str">
        <f t="shared" si="27"/>
        <v>film &amp; video</v>
      </c>
      <c r="R419" t="str">
        <f t="shared" si="26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4"/>
        <v>1.0063392857142857</v>
      </c>
      <c r="P420">
        <f t="shared" si="25"/>
        <v>216.75</v>
      </c>
      <c r="Q420" t="str">
        <f t="shared" si="27"/>
        <v>film &amp; video</v>
      </c>
      <c r="R420" t="str">
        <f t="shared" si="26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4"/>
        <v>1.004375</v>
      </c>
      <c r="P421">
        <f t="shared" si="25"/>
        <v>110.06849315068493</v>
      </c>
      <c r="Q421" t="str">
        <f t="shared" si="27"/>
        <v>film &amp; video</v>
      </c>
      <c r="R421" t="str">
        <f t="shared" si="26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4"/>
        <v>4.3939393939393936E-3</v>
      </c>
      <c r="P422">
        <f t="shared" si="25"/>
        <v>4.833333333333333</v>
      </c>
      <c r="Q422" t="str">
        <f t="shared" si="27"/>
        <v>film &amp; video</v>
      </c>
      <c r="R422" t="str">
        <f t="shared" si="26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4"/>
        <v>2.0066666666666667E-2</v>
      </c>
      <c r="P423">
        <f t="shared" si="25"/>
        <v>50.166666666666664</v>
      </c>
      <c r="Q423" t="str">
        <f t="shared" si="27"/>
        <v>film &amp; video</v>
      </c>
      <c r="R423" t="str">
        <f t="shared" si="26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4"/>
        <v>1.0749999999999999E-2</v>
      </c>
      <c r="P424">
        <f t="shared" si="25"/>
        <v>35.833333333333336</v>
      </c>
      <c r="Q424" t="str">
        <f t="shared" si="27"/>
        <v>film &amp; video</v>
      </c>
      <c r="R424" t="str">
        <f t="shared" si="26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4"/>
        <v>7.6499999999999997E-3</v>
      </c>
      <c r="P425">
        <f t="shared" si="25"/>
        <v>11.76923076923077</v>
      </c>
      <c r="Q425" t="str">
        <f t="shared" si="27"/>
        <v>film &amp; video</v>
      </c>
      <c r="R425" t="str">
        <f t="shared" si="26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4"/>
        <v>6.7966666666666675E-2</v>
      </c>
      <c r="P426">
        <f t="shared" si="25"/>
        <v>40.78</v>
      </c>
      <c r="Q426" t="str">
        <f t="shared" si="27"/>
        <v>film &amp; video</v>
      </c>
      <c r="R426" t="str">
        <f t="shared" si="26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4"/>
        <v>1.2E-4</v>
      </c>
      <c r="P427">
        <f t="shared" si="25"/>
        <v>3</v>
      </c>
      <c r="Q427" t="str">
        <f t="shared" si="27"/>
        <v>film &amp; video</v>
      </c>
      <c r="R427" t="str">
        <f t="shared" si="26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4"/>
        <v>1.3299999999999999E-2</v>
      </c>
      <c r="P428">
        <f t="shared" si="25"/>
        <v>16.625</v>
      </c>
      <c r="Q428" t="str">
        <f t="shared" si="27"/>
        <v>film &amp; video</v>
      </c>
      <c r="R428" t="str">
        <f t="shared" si="26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4"/>
        <v>0</v>
      </c>
      <c r="P429" t="e">
        <f t="shared" si="25"/>
        <v>#DIV/0!</v>
      </c>
      <c r="Q429" t="str">
        <f t="shared" si="27"/>
        <v>film &amp; video</v>
      </c>
      <c r="R429" t="str">
        <f t="shared" si="26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4"/>
        <v>5.6333333333333332E-2</v>
      </c>
      <c r="P430">
        <f t="shared" si="25"/>
        <v>52</v>
      </c>
      <c r="Q430" t="str">
        <f t="shared" si="27"/>
        <v>film &amp; video</v>
      </c>
      <c r="R430" t="str">
        <f t="shared" si="26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4"/>
        <v>0</v>
      </c>
      <c r="P431" t="e">
        <f t="shared" si="25"/>
        <v>#DIV/0!</v>
      </c>
      <c r="Q431" t="str">
        <f t="shared" si="27"/>
        <v>film &amp; video</v>
      </c>
      <c r="R431" t="str">
        <f t="shared" si="26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4"/>
        <v>2.4E-2</v>
      </c>
      <c r="P432">
        <f t="shared" si="25"/>
        <v>4.8</v>
      </c>
      <c r="Q432" t="str">
        <f t="shared" si="27"/>
        <v>film &amp; video</v>
      </c>
      <c r="R432" t="str">
        <f t="shared" si="26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4"/>
        <v>0.13833333333333334</v>
      </c>
      <c r="P433">
        <f t="shared" si="25"/>
        <v>51.875</v>
      </c>
      <c r="Q433" t="str">
        <f t="shared" si="27"/>
        <v>film &amp; video</v>
      </c>
      <c r="R433" t="str">
        <f t="shared" si="26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4"/>
        <v>9.5000000000000001E-2</v>
      </c>
      <c r="P434">
        <f t="shared" si="25"/>
        <v>71.25</v>
      </c>
      <c r="Q434" t="str">
        <f t="shared" si="27"/>
        <v>film &amp; video</v>
      </c>
      <c r="R434" t="str">
        <f t="shared" si="26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4"/>
        <v>0</v>
      </c>
      <c r="P435" t="e">
        <f t="shared" si="25"/>
        <v>#DIV/0!</v>
      </c>
      <c r="Q435" t="str">
        <f t="shared" si="27"/>
        <v>film &amp; video</v>
      </c>
      <c r="R435" t="str">
        <f t="shared" si="26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4"/>
        <v>0.05</v>
      </c>
      <c r="P436">
        <f t="shared" si="25"/>
        <v>62.5</v>
      </c>
      <c r="Q436" t="str">
        <f t="shared" si="27"/>
        <v>film &amp; video</v>
      </c>
      <c r="R436" t="str">
        <f t="shared" si="26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4"/>
        <v>2.7272727272727273E-5</v>
      </c>
      <c r="P437">
        <f t="shared" si="25"/>
        <v>1</v>
      </c>
      <c r="Q437" t="str">
        <f t="shared" si="27"/>
        <v>film &amp; video</v>
      </c>
      <c r="R437" t="str">
        <f t="shared" si="26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4"/>
        <v>0</v>
      </c>
      <c r="P438" t="e">
        <f t="shared" si="25"/>
        <v>#DIV/0!</v>
      </c>
      <c r="Q438" t="str">
        <f t="shared" si="27"/>
        <v>film &amp; video</v>
      </c>
      <c r="R438" t="str">
        <f t="shared" si="26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4"/>
        <v>0</v>
      </c>
      <c r="P439" t="e">
        <f t="shared" si="25"/>
        <v>#DIV/0!</v>
      </c>
      <c r="Q439" t="str">
        <f t="shared" si="27"/>
        <v>film &amp; video</v>
      </c>
      <c r="R439" t="str">
        <f t="shared" si="26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4"/>
        <v>9.3799999999999994E-2</v>
      </c>
      <c r="P440">
        <f t="shared" si="25"/>
        <v>170.54545454545453</v>
      </c>
      <c r="Q440" t="str">
        <f t="shared" si="27"/>
        <v>film &amp; video</v>
      </c>
      <c r="R440" t="str">
        <f t="shared" si="26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4"/>
        <v>0</v>
      </c>
      <c r="P441" t="e">
        <f t="shared" si="25"/>
        <v>#DIV/0!</v>
      </c>
      <c r="Q441" t="str">
        <f t="shared" si="27"/>
        <v>film &amp; video</v>
      </c>
      <c r="R441" t="str">
        <f t="shared" si="26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4"/>
        <v>1E-3</v>
      </c>
      <c r="P442">
        <f t="shared" si="25"/>
        <v>5</v>
      </c>
      <c r="Q442" t="str">
        <f t="shared" si="27"/>
        <v>film &amp; video</v>
      </c>
      <c r="R442" t="str">
        <f t="shared" si="26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4"/>
        <v>0</v>
      </c>
      <c r="P443" t="e">
        <f t="shared" si="25"/>
        <v>#DIV/0!</v>
      </c>
      <c r="Q443" t="str">
        <f t="shared" si="27"/>
        <v>film &amp; video</v>
      </c>
      <c r="R443" t="str">
        <f t="shared" si="26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4"/>
        <v>0.39358823529411763</v>
      </c>
      <c r="P444">
        <f t="shared" si="25"/>
        <v>393.58823529411762</v>
      </c>
      <c r="Q444" t="str">
        <f t="shared" si="27"/>
        <v>film &amp; video</v>
      </c>
      <c r="R444" t="str">
        <f t="shared" si="26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4"/>
        <v>1E-3</v>
      </c>
      <c r="P445">
        <f t="shared" si="25"/>
        <v>5</v>
      </c>
      <c r="Q445" t="str">
        <f t="shared" si="27"/>
        <v>film &amp; video</v>
      </c>
      <c r="R445" t="str">
        <f t="shared" si="26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4"/>
        <v>0.05</v>
      </c>
      <c r="P446">
        <f t="shared" si="25"/>
        <v>50</v>
      </c>
      <c r="Q446" t="str">
        <f t="shared" si="27"/>
        <v>film &amp; video</v>
      </c>
      <c r="R446" t="str">
        <f t="shared" si="26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4"/>
        <v>3.3333333333333335E-5</v>
      </c>
      <c r="P447">
        <f t="shared" si="25"/>
        <v>1</v>
      </c>
      <c r="Q447" t="str">
        <f t="shared" si="27"/>
        <v>film &amp; video</v>
      </c>
      <c r="R447" t="str">
        <f t="shared" si="26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4"/>
        <v>7.2952380952380949E-2</v>
      </c>
      <c r="P448">
        <f t="shared" si="25"/>
        <v>47.875</v>
      </c>
      <c r="Q448" t="str">
        <f t="shared" si="27"/>
        <v>film &amp; video</v>
      </c>
      <c r="R448" t="str">
        <f t="shared" si="26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4"/>
        <v>1.6666666666666666E-4</v>
      </c>
      <c r="P449">
        <f t="shared" si="25"/>
        <v>5</v>
      </c>
      <c r="Q449" t="str">
        <f t="shared" si="27"/>
        <v>film &amp; video</v>
      </c>
      <c r="R449" t="str">
        <f t="shared" si="26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24"/>
        <v>3.2804E-2</v>
      </c>
      <c r="P450">
        <f t="shared" si="25"/>
        <v>20.502500000000001</v>
      </c>
      <c r="Q450" t="str">
        <f t="shared" si="27"/>
        <v>film &amp; video</v>
      </c>
      <c r="R450" t="str">
        <f t="shared" si="26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28">E451/D451</f>
        <v>2.2499999999999999E-2</v>
      </c>
      <c r="P451">
        <f t="shared" ref="P451:P514" si="29">E451/L451</f>
        <v>9</v>
      </c>
      <c r="Q451" t="str">
        <f t="shared" si="27"/>
        <v>film &amp; video</v>
      </c>
      <c r="R451" t="str">
        <f t="shared" ref="R451:R514" si="30">RIGHT(N451, LEN(N451)-FIND("/",N451))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8"/>
        <v>7.92E-3</v>
      </c>
      <c r="P452">
        <f t="shared" si="29"/>
        <v>56.571428571428569</v>
      </c>
      <c r="Q452" t="str">
        <f t="shared" ref="Q452:Q515" si="31">LEFT(N452, FIND("/", N452)-1)</f>
        <v>film &amp; video</v>
      </c>
      <c r="R452" t="str">
        <f t="shared" si="30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8"/>
        <v>0</v>
      </c>
      <c r="P453" t="e">
        <f t="shared" si="29"/>
        <v>#DIV/0!</v>
      </c>
      <c r="Q453" t="str">
        <f t="shared" si="31"/>
        <v>film &amp; video</v>
      </c>
      <c r="R453" t="str">
        <f t="shared" si="30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8"/>
        <v>0.64</v>
      </c>
      <c r="P454">
        <f t="shared" si="29"/>
        <v>40</v>
      </c>
      <c r="Q454" t="str">
        <f t="shared" si="31"/>
        <v>film &amp; video</v>
      </c>
      <c r="R454" t="str">
        <f t="shared" si="30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8"/>
        <v>2.740447957839262E-4</v>
      </c>
      <c r="P455">
        <f t="shared" si="29"/>
        <v>13</v>
      </c>
      <c r="Q455" t="str">
        <f t="shared" si="31"/>
        <v>film &amp; video</v>
      </c>
      <c r="R455" t="str">
        <f t="shared" si="30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8"/>
        <v>8.2000000000000007E-3</v>
      </c>
      <c r="P456">
        <f t="shared" si="29"/>
        <v>16.399999999999999</v>
      </c>
      <c r="Q456" t="str">
        <f t="shared" si="31"/>
        <v>film &amp; video</v>
      </c>
      <c r="R456" t="str">
        <f t="shared" si="30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8"/>
        <v>6.9230769230769226E-4</v>
      </c>
      <c r="P457">
        <f t="shared" si="29"/>
        <v>22.5</v>
      </c>
      <c r="Q457" t="str">
        <f t="shared" si="31"/>
        <v>film &amp; video</v>
      </c>
      <c r="R457" t="str">
        <f t="shared" si="30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28"/>
        <v>6.8631863186318634E-3</v>
      </c>
      <c r="P458">
        <f t="shared" si="29"/>
        <v>20.333333333333332</v>
      </c>
      <c r="Q458" t="str">
        <f t="shared" si="31"/>
        <v>film &amp; video</v>
      </c>
      <c r="R458" t="str">
        <f t="shared" si="30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28"/>
        <v>0</v>
      </c>
      <c r="P459" t="e">
        <f t="shared" si="29"/>
        <v>#DIV/0!</v>
      </c>
      <c r="Q459" t="str">
        <f t="shared" si="31"/>
        <v>film &amp; video</v>
      </c>
      <c r="R459" t="str">
        <f t="shared" si="30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28"/>
        <v>8.2100000000000006E-2</v>
      </c>
      <c r="P460">
        <f t="shared" si="29"/>
        <v>16.755102040816325</v>
      </c>
      <c r="Q460" t="str">
        <f t="shared" si="31"/>
        <v>film &amp; video</v>
      </c>
      <c r="R460" t="str">
        <f t="shared" si="30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28"/>
        <v>6.4102564102564103E-4</v>
      </c>
      <c r="P461">
        <f t="shared" si="29"/>
        <v>25</v>
      </c>
      <c r="Q461" t="str">
        <f t="shared" si="31"/>
        <v>film &amp; video</v>
      </c>
      <c r="R461" t="str">
        <f t="shared" si="30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28"/>
        <v>2.9411764705882353E-3</v>
      </c>
      <c r="P462">
        <f t="shared" si="29"/>
        <v>12.5</v>
      </c>
      <c r="Q462" t="str">
        <f t="shared" si="31"/>
        <v>film &amp; video</v>
      </c>
      <c r="R462" t="str">
        <f t="shared" si="30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28"/>
        <v>0</v>
      </c>
      <c r="P463" t="e">
        <f t="shared" si="29"/>
        <v>#DIV/0!</v>
      </c>
      <c r="Q463" t="str">
        <f t="shared" si="31"/>
        <v>film &amp; video</v>
      </c>
      <c r="R463" t="str">
        <f t="shared" si="30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28"/>
        <v>0</v>
      </c>
      <c r="P464" t="e">
        <f t="shared" si="29"/>
        <v>#DIV/0!</v>
      </c>
      <c r="Q464" t="str">
        <f t="shared" si="31"/>
        <v>film &amp; video</v>
      </c>
      <c r="R464" t="str">
        <f t="shared" si="30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28"/>
        <v>2.2727272727272728E-2</v>
      </c>
      <c r="P465">
        <f t="shared" si="29"/>
        <v>113.63636363636364</v>
      </c>
      <c r="Q465" t="str">
        <f t="shared" si="31"/>
        <v>film &amp; video</v>
      </c>
      <c r="R465" t="str">
        <f t="shared" si="30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28"/>
        <v>9.9009900990099011E-4</v>
      </c>
      <c r="P466">
        <f t="shared" si="29"/>
        <v>1</v>
      </c>
      <c r="Q466" t="str">
        <f t="shared" si="31"/>
        <v>film &amp; video</v>
      </c>
      <c r="R466" t="str">
        <f t="shared" si="30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28"/>
        <v>0.26953125</v>
      </c>
      <c r="P467">
        <f t="shared" si="29"/>
        <v>17.25</v>
      </c>
      <c r="Q467" t="str">
        <f t="shared" si="31"/>
        <v>film &amp; video</v>
      </c>
      <c r="R467" t="str">
        <f t="shared" si="30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28"/>
        <v>7.6E-3</v>
      </c>
      <c r="P468">
        <f t="shared" si="29"/>
        <v>15.2</v>
      </c>
      <c r="Q468" t="str">
        <f t="shared" si="31"/>
        <v>film &amp; video</v>
      </c>
      <c r="R468" t="str">
        <f t="shared" si="30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28"/>
        <v>0.21575</v>
      </c>
      <c r="P469">
        <f t="shared" si="29"/>
        <v>110.64102564102564</v>
      </c>
      <c r="Q469" t="str">
        <f t="shared" si="31"/>
        <v>film &amp; video</v>
      </c>
      <c r="R469" t="str">
        <f t="shared" si="30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28"/>
        <v>0</v>
      </c>
      <c r="P470" t="e">
        <f t="shared" si="29"/>
        <v>#DIV/0!</v>
      </c>
      <c r="Q470" t="str">
        <f t="shared" si="31"/>
        <v>film &amp; video</v>
      </c>
      <c r="R470" t="str">
        <f t="shared" si="30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28"/>
        <v>0</v>
      </c>
      <c r="P471" t="e">
        <f t="shared" si="29"/>
        <v>#DIV/0!</v>
      </c>
      <c r="Q471" t="str">
        <f t="shared" si="31"/>
        <v>film &amp; video</v>
      </c>
      <c r="R471" t="str">
        <f t="shared" si="30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28"/>
        <v>1.0200000000000001E-2</v>
      </c>
      <c r="P472">
        <f t="shared" si="29"/>
        <v>25.5</v>
      </c>
      <c r="Q472" t="str">
        <f t="shared" si="31"/>
        <v>film &amp; video</v>
      </c>
      <c r="R472" t="str">
        <f t="shared" si="30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28"/>
        <v>0.11892727272727273</v>
      </c>
      <c r="P473">
        <f t="shared" si="29"/>
        <v>38.476470588235294</v>
      </c>
      <c r="Q473" t="str">
        <f t="shared" si="31"/>
        <v>film &amp; video</v>
      </c>
      <c r="R473" t="str">
        <f t="shared" si="30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28"/>
        <v>0.17624999999999999</v>
      </c>
      <c r="P474">
        <f t="shared" si="29"/>
        <v>28.2</v>
      </c>
      <c r="Q474" t="str">
        <f t="shared" si="31"/>
        <v>film &amp; video</v>
      </c>
      <c r="R474" t="str">
        <f t="shared" si="30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28"/>
        <v>2.87E-2</v>
      </c>
      <c r="P475">
        <f t="shared" si="29"/>
        <v>61.5</v>
      </c>
      <c r="Q475" t="str">
        <f t="shared" si="31"/>
        <v>film &amp; video</v>
      </c>
      <c r="R475" t="str">
        <f t="shared" si="30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28"/>
        <v>3.0303030303030303E-4</v>
      </c>
      <c r="P476">
        <f t="shared" si="29"/>
        <v>1</v>
      </c>
      <c r="Q476" t="str">
        <f t="shared" si="31"/>
        <v>film &amp; video</v>
      </c>
      <c r="R476" t="str">
        <f t="shared" si="30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28"/>
        <v>0</v>
      </c>
      <c r="P477" t="e">
        <f t="shared" si="29"/>
        <v>#DIV/0!</v>
      </c>
      <c r="Q477" t="str">
        <f t="shared" si="31"/>
        <v>film &amp; video</v>
      </c>
      <c r="R477" t="str">
        <f t="shared" si="30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28"/>
        <v>2.2302681818181819E-2</v>
      </c>
      <c r="P478">
        <f t="shared" si="29"/>
        <v>39.569274193548388</v>
      </c>
      <c r="Q478" t="str">
        <f t="shared" si="31"/>
        <v>film &amp; video</v>
      </c>
      <c r="R478" t="str">
        <f t="shared" si="30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28"/>
        <v>0</v>
      </c>
      <c r="P479" t="e">
        <f t="shared" si="29"/>
        <v>#DIV/0!</v>
      </c>
      <c r="Q479" t="str">
        <f t="shared" si="31"/>
        <v>film &amp; video</v>
      </c>
      <c r="R479" t="str">
        <f t="shared" si="30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28"/>
        <v>0</v>
      </c>
      <c r="P480" t="e">
        <f t="shared" si="29"/>
        <v>#DIV/0!</v>
      </c>
      <c r="Q480" t="str">
        <f t="shared" si="31"/>
        <v>film &amp; video</v>
      </c>
      <c r="R480" t="str">
        <f t="shared" si="30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28"/>
        <v>0.3256</v>
      </c>
      <c r="P481">
        <f t="shared" si="29"/>
        <v>88.8</v>
      </c>
      <c r="Q481" t="str">
        <f t="shared" si="31"/>
        <v>film &amp; video</v>
      </c>
      <c r="R481" t="str">
        <f t="shared" si="30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28"/>
        <v>0.19409999999999999</v>
      </c>
      <c r="P482">
        <f t="shared" si="29"/>
        <v>55.457142857142856</v>
      </c>
      <c r="Q482" t="str">
        <f t="shared" si="31"/>
        <v>film &amp; video</v>
      </c>
      <c r="R482" t="str">
        <f t="shared" si="30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28"/>
        <v>6.0999999999999999E-2</v>
      </c>
      <c r="P483">
        <f t="shared" si="29"/>
        <v>87.142857142857139</v>
      </c>
      <c r="Q483" t="str">
        <f t="shared" si="31"/>
        <v>film &amp; video</v>
      </c>
      <c r="R483" t="str">
        <f t="shared" si="30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28"/>
        <v>1E-3</v>
      </c>
      <c r="P484">
        <f t="shared" si="29"/>
        <v>10</v>
      </c>
      <c r="Q484" t="str">
        <f t="shared" si="31"/>
        <v>film &amp; video</v>
      </c>
      <c r="R484" t="str">
        <f t="shared" si="30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28"/>
        <v>0.502</v>
      </c>
      <c r="P485">
        <f t="shared" si="29"/>
        <v>51.224489795918366</v>
      </c>
      <c r="Q485" t="str">
        <f t="shared" si="31"/>
        <v>film &amp; video</v>
      </c>
      <c r="R485" t="str">
        <f t="shared" si="30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28"/>
        <v>1.8625E-3</v>
      </c>
      <c r="P486">
        <f t="shared" si="29"/>
        <v>13.545454545454545</v>
      </c>
      <c r="Q486" t="str">
        <f t="shared" si="31"/>
        <v>film &amp; video</v>
      </c>
      <c r="R486" t="str">
        <f t="shared" si="30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28"/>
        <v>0.21906971229845085</v>
      </c>
      <c r="P487">
        <f t="shared" si="29"/>
        <v>66.520080000000007</v>
      </c>
      <c r="Q487" t="str">
        <f t="shared" si="31"/>
        <v>film &amp; video</v>
      </c>
      <c r="R487" t="str">
        <f t="shared" si="30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28"/>
        <v>9.0909090909090904E-5</v>
      </c>
      <c r="P488">
        <f t="shared" si="29"/>
        <v>50</v>
      </c>
      <c r="Q488" t="str">
        <f t="shared" si="31"/>
        <v>film &amp; video</v>
      </c>
      <c r="R488" t="str">
        <f t="shared" si="30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28"/>
        <v>0</v>
      </c>
      <c r="P489" t="e">
        <f t="shared" si="29"/>
        <v>#DIV/0!</v>
      </c>
      <c r="Q489" t="str">
        <f t="shared" si="31"/>
        <v>film &amp; video</v>
      </c>
      <c r="R489" t="str">
        <f t="shared" si="30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28"/>
        <v>0</v>
      </c>
      <c r="P490" t="e">
        <f t="shared" si="29"/>
        <v>#DIV/0!</v>
      </c>
      <c r="Q490" t="str">
        <f t="shared" si="31"/>
        <v>film &amp; video</v>
      </c>
      <c r="R490" t="str">
        <f t="shared" si="30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28"/>
        <v>2.8667813379201833E-3</v>
      </c>
      <c r="P491">
        <f t="shared" si="29"/>
        <v>71.666666666666671</v>
      </c>
      <c r="Q491" t="str">
        <f t="shared" si="31"/>
        <v>film &amp; video</v>
      </c>
      <c r="R491" t="str">
        <f t="shared" si="30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28"/>
        <v>0</v>
      </c>
      <c r="P492" t="e">
        <f t="shared" si="29"/>
        <v>#DIV/0!</v>
      </c>
      <c r="Q492" t="str">
        <f t="shared" si="31"/>
        <v>film &amp; video</v>
      </c>
      <c r="R492" t="str">
        <f t="shared" si="30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28"/>
        <v>0</v>
      </c>
      <c r="P493" t="e">
        <f t="shared" si="29"/>
        <v>#DIV/0!</v>
      </c>
      <c r="Q493" t="str">
        <f t="shared" si="31"/>
        <v>film &amp; video</v>
      </c>
      <c r="R493" t="str">
        <f t="shared" si="30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28"/>
        <v>0</v>
      </c>
      <c r="P494" t="e">
        <f t="shared" si="29"/>
        <v>#DIV/0!</v>
      </c>
      <c r="Q494" t="str">
        <f t="shared" si="31"/>
        <v>film &amp; video</v>
      </c>
      <c r="R494" t="str">
        <f t="shared" si="30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28"/>
        <v>0</v>
      </c>
      <c r="P495" t="e">
        <f t="shared" si="29"/>
        <v>#DIV/0!</v>
      </c>
      <c r="Q495" t="str">
        <f t="shared" si="31"/>
        <v>film &amp; video</v>
      </c>
      <c r="R495" t="str">
        <f t="shared" si="30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28"/>
        <v>1.5499999999999999E-3</v>
      </c>
      <c r="P496">
        <f t="shared" si="29"/>
        <v>10.333333333333334</v>
      </c>
      <c r="Q496" t="str">
        <f t="shared" si="31"/>
        <v>film &amp; video</v>
      </c>
      <c r="R496" t="str">
        <f t="shared" si="30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28"/>
        <v>0</v>
      </c>
      <c r="P497" t="e">
        <f t="shared" si="29"/>
        <v>#DIV/0!</v>
      </c>
      <c r="Q497" t="str">
        <f t="shared" si="31"/>
        <v>film &amp; video</v>
      </c>
      <c r="R497" t="str">
        <f t="shared" si="30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28"/>
        <v>1.6666666666666667E-5</v>
      </c>
      <c r="P498">
        <f t="shared" si="29"/>
        <v>1</v>
      </c>
      <c r="Q498" t="str">
        <f t="shared" si="31"/>
        <v>film &amp; video</v>
      </c>
      <c r="R498" t="str">
        <f t="shared" si="30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28"/>
        <v>6.6964285714285711E-3</v>
      </c>
      <c r="P499">
        <f t="shared" si="29"/>
        <v>10</v>
      </c>
      <c r="Q499" t="str">
        <f t="shared" si="31"/>
        <v>film &amp; video</v>
      </c>
      <c r="R499" t="str">
        <f t="shared" si="30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28"/>
        <v>4.5985132395404561E-2</v>
      </c>
      <c r="P500">
        <f t="shared" si="29"/>
        <v>136.09090909090909</v>
      </c>
      <c r="Q500" t="str">
        <f t="shared" si="31"/>
        <v>film &amp; video</v>
      </c>
      <c r="R500" t="str">
        <f t="shared" si="30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28"/>
        <v>9.5500000000000002E-2</v>
      </c>
      <c r="P501">
        <f t="shared" si="29"/>
        <v>73.461538461538467</v>
      </c>
      <c r="Q501" t="str">
        <f t="shared" si="31"/>
        <v>film &amp; video</v>
      </c>
      <c r="R501" t="str">
        <f t="shared" si="30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28"/>
        <v>3.307692307692308E-2</v>
      </c>
      <c r="P502">
        <f t="shared" si="29"/>
        <v>53.75</v>
      </c>
      <c r="Q502" t="str">
        <f t="shared" si="31"/>
        <v>film &amp; video</v>
      </c>
      <c r="R502" t="str">
        <f t="shared" si="30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28"/>
        <v>0</v>
      </c>
      <c r="P503" t="e">
        <f t="shared" si="29"/>
        <v>#DIV/0!</v>
      </c>
      <c r="Q503" t="str">
        <f t="shared" si="31"/>
        <v>film &amp; video</v>
      </c>
      <c r="R503" t="str">
        <f t="shared" si="30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28"/>
        <v>1.15E-2</v>
      </c>
      <c r="P504">
        <f t="shared" si="29"/>
        <v>57.5</v>
      </c>
      <c r="Q504" t="str">
        <f t="shared" si="31"/>
        <v>film &amp; video</v>
      </c>
      <c r="R504" t="str">
        <f t="shared" si="30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28"/>
        <v>1.7538461538461537E-2</v>
      </c>
      <c r="P505">
        <f t="shared" si="29"/>
        <v>12.666666666666666</v>
      </c>
      <c r="Q505" t="str">
        <f t="shared" si="31"/>
        <v>film &amp; video</v>
      </c>
      <c r="R505" t="str">
        <f t="shared" si="30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28"/>
        <v>1.3673469387755101E-2</v>
      </c>
      <c r="P506">
        <f t="shared" si="29"/>
        <v>67</v>
      </c>
      <c r="Q506" t="str">
        <f t="shared" si="31"/>
        <v>film &amp; video</v>
      </c>
      <c r="R506" t="str">
        <f t="shared" si="30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28"/>
        <v>4.3333333333333331E-3</v>
      </c>
      <c r="P507">
        <f t="shared" si="29"/>
        <v>3.7142857142857144</v>
      </c>
      <c r="Q507" t="str">
        <f t="shared" si="31"/>
        <v>film &amp; video</v>
      </c>
      <c r="R507" t="str">
        <f t="shared" si="30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28"/>
        <v>1.25E-3</v>
      </c>
      <c r="P508">
        <f t="shared" si="29"/>
        <v>250</v>
      </c>
      <c r="Q508" t="str">
        <f t="shared" si="31"/>
        <v>film &amp; video</v>
      </c>
      <c r="R508" t="str">
        <f t="shared" si="30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28"/>
        <v>3.2000000000000001E-2</v>
      </c>
      <c r="P509">
        <f t="shared" si="29"/>
        <v>64</v>
      </c>
      <c r="Q509" t="str">
        <f t="shared" si="31"/>
        <v>film &amp; video</v>
      </c>
      <c r="R509" t="str">
        <f t="shared" si="30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28"/>
        <v>8.0000000000000002E-3</v>
      </c>
      <c r="P510">
        <f t="shared" si="29"/>
        <v>133.33333333333334</v>
      </c>
      <c r="Q510" t="str">
        <f t="shared" si="31"/>
        <v>film &amp; video</v>
      </c>
      <c r="R510" t="str">
        <f t="shared" si="30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28"/>
        <v>2E-3</v>
      </c>
      <c r="P511">
        <f t="shared" si="29"/>
        <v>10</v>
      </c>
      <c r="Q511" t="str">
        <f t="shared" si="31"/>
        <v>film &amp; video</v>
      </c>
      <c r="R511" t="str">
        <f t="shared" si="30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28"/>
        <v>0</v>
      </c>
      <c r="P512" t="e">
        <f t="shared" si="29"/>
        <v>#DIV/0!</v>
      </c>
      <c r="Q512" t="str">
        <f t="shared" si="31"/>
        <v>film &amp; video</v>
      </c>
      <c r="R512" t="str">
        <f t="shared" si="30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28"/>
        <v>0.03</v>
      </c>
      <c r="P513">
        <f t="shared" si="29"/>
        <v>30</v>
      </c>
      <c r="Q513" t="str">
        <f t="shared" si="31"/>
        <v>film &amp; video</v>
      </c>
      <c r="R513" t="str">
        <f t="shared" si="30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28"/>
        <v>1.3749999999999999E-3</v>
      </c>
      <c r="P514">
        <f t="shared" si="29"/>
        <v>5.5</v>
      </c>
      <c r="Q514" t="str">
        <f t="shared" si="31"/>
        <v>film &amp; video</v>
      </c>
      <c r="R514" t="str">
        <f t="shared" si="30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32">E515/D515</f>
        <v>0.13924</v>
      </c>
      <c r="P515">
        <f t="shared" ref="P515:P578" si="33">E515/L515</f>
        <v>102.38235294117646</v>
      </c>
      <c r="Q515" t="str">
        <f t="shared" si="31"/>
        <v>film &amp; video</v>
      </c>
      <c r="R515" t="str">
        <f t="shared" ref="R515:R578" si="34">RIGHT(N515, LEN(N515)-FIND("/",N515))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2"/>
        <v>3.3333333333333333E-2</v>
      </c>
      <c r="P516">
        <f t="shared" si="33"/>
        <v>16.666666666666668</v>
      </c>
      <c r="Q516" t="str">
        <f t="shared" ref="Q516:Q579" si="35">LEFT(N516, FIND("/", N516)-1)</f>
        <v>film &amp; video</v>
      </c>
      <c r="R516" t="str">
        <f t="shared" si="34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2"/>
        <v>0.25413402061855672</v>
      </c>
      <c r="P517">
        <f t="shared" si="33"/>
        <v>725.02941176470586</v>
      </c>
      <c r="Q517" t="str">
        <f t="shared" si="35"/>
        <v>film &amp; video</v>
      </c>
      <c r="R517" t="str">
        <f t="shared" si="34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2"/>
        <v>0</v>
      </c>
      <c r="P518" t="e">
        <f t="shared" si="33"/>
        <v>#DIV/0!</v>
      </c>
      <c r="Q518" t="str">
        <f t="shared" si="35"/>
        <v>film &amp; video</v>
      </c>
      <c r="R518" t="str">
        <f t="shared" si="34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2"/>
        <v>1.3666666666666667E-2</v>
      </c>
      <c r="P519">
        <f t="shared" si="33"/>
        <v>68.333333333333329</v>
      </c>
      <c r="Q519" t="str">
        <f t="shared" si="35"/>
        <v>film &amp; video</v>
      </c>
      <c r="R519" t="str">
        <f t="shared" si="34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2"/>
        <v>0</v>
      </c>
      <c r="P520" t="e">
        <f t="shared" si="33"/>
        <v>#DIV/0!</v>
      </c>
      <c r="Q520" t="str">
        <f t="shared" si="35"/>
        <v>film &amp; video</v>
      </c>
      <c r="R520" t="str">
        <f t="shared" si="34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2"/>
        <v>0.22881426547787684</v>
      </c>
      <c r="P521">
        <f t="shared" si="33"/>
        <v>39.228571428571428</v>
      </c>
      <c r="Q521" t="str">
        <f t="shared" si="35"/>
        <v>film &amp; video</v>
      </c>
      <c r="R521" t="str">
        <f t="shared" si="34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2"/>
        <v>1.0209999999999999</v>
      </c>
      <c r="P522">
        <f t="shared" si="33"/>
        <v>150.14705882352942</v>
      </c>
      <c r="Q522" t="str">
        <f t="shared" si="35"/>
        <v>theater</v>
      </c>
      <c r="R522" t="str">
        <f t="shared" si="34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2"/>
        <v>1.0464</v>
      </c>
      <c r="P523">
        <f t="shared" si="33"/>
        <v>93.428571428571431</v>
      </c>
      <c r="Q523" t="str">
        <f t="shared" si="35"/>
        <v>theater</v>
      </c>
      <c r="R523" t="str">
        <f t="shared" si="34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2"/>
        <v>1.1466666666666667</v>
      </c>
      <c r="P524">
        <f t="shared" si="33"/>
        <v>110.96774193548387</v>
      </c>
      <c r="Q524" t="str">
        <f t="shared" si="35"/>
        <v>theater</v>
      </c>
      <c r="R524" t="str">
        <f t="shared" si="34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2"/>
        <v>1.206</v>
      </c>
      <c r="P525">
        <f t="shared" si="33"/>
        <v>71.785714285714292</v>
      </c>
      <c r="Q525" t="str">
        <f t="shared" si="35"/>
        <v>theater</v>
      </c>
      <c r="R525" t="str">
        <f t="shared" si="34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2"/>
        <v>1.0867285714285715</v>
      </c>
      <c r="P526">
        <f t="shared" si="33"/>
        <v>29.258076923076924</v>
      </c>
      <c r="Q526" t="str">
        <f t="shared" si="35"/>
        <v>theater</v>
      </c>
      <c r="R526" t="str">
        <f t="shared" si="34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2"/>
        <v>1</v>
      </c>
      <c r="P527">
        <f t="shared" si="33"/>
        <v>1000</v>
      </c>
      <c r="Q527" t="str">
        <f t="shared" si="35"/>
        <v>theater</v>
      </c>
      <c r="R527" t="str">
        <f t="shared" si="34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2"/>
        <v>1.1399999999999999</v>
      </c>
      <c r="P528">
        <f t="shared" si="33"/>
        <v>74.347826086956516</v>
      </c>
      <c r="Q528" t="str">
        <f t="shared" si="35"/>
        <v>theater</v>
      </c>
      <c r="R528" t="str">
        <f t="shared" si="34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2"/>
        <v>1.0085</v>
      </c>
      <c r="P529">
        <f t="shared" si="33"/>
        <v>63.829113924050631</v>
      </c>
      <c r="Q529" t="str">
        <f t="shared" si="35"/>
        <v>theater</v>
      </c>
      <c r="R529" t="str">
        <f t="shared" si="34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2"/>
        <v>1.1565217391304348</v>
      </c>
      <c r="P530">
        <f t="shared" si="33"/>
        <v>44.333333333333336</v>
      </c>
      <c r="Q530" t="str">
        <f t="shared" si="35"/>
        <v>theater</v>
      </c>
      <c r="R530" t="str">
        <f t="shared" si="34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2"/>
        <v>1.3041666666666667</v>
      </c>
      <c r="P531">
        <f t="shared" si="33"/>
        <v>86.944444444444443</v>
      </c>
      <c r="Q531" t="str">
        <f t="shared" si="35"/>
        <v>theater</v>
      </c>
      <c r="R531" t="str">
        <f t="shared" si="34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2"/>
        <v>1.0778267254038179</v>
      </c>
      <c r="P532">
        <f t="shared" si="33"/>
        <v>126.55172413793103</v>
      </c>
      <c r="Q532" t="str">
        <f t="shared" si="35"/>
        <v>theater</v>
      </c>
      <c r="R532" t="str">
        <f t="shared" si="34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2"/>
        <v>1</v>
      </c>
      <c r="P533">
        <f t="shared" si="33"/>
        <v>129.03225806451613</v>
      </c>
      <c r="Q533" t="str">
        <f t="shared" si="35"/>
        <v>theater</v>
      </c>
      <c r="R533" t="str">
        <f t="shared" si="34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2"/>
        <v>1.2324999999999999</v>
      </c>
      <c r="P534">
        <f t="shared" si="33"/>
        <v>71.242774566473983</v>
      </c>
      <c r="Q534" t="str">
        <f t="shared" si="35"/>
        <v>theater</v>
      </c>
      <c r="R534" t="str">
        <f t="shared" si="34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2"/>
        <v>1.002</v>
      </c>
      <c r="P535">
        <f t="shared" si="33"/>
        <v>117.88235294117646</v>
      </c>
      <c r="Q535" t="str">
        <f t="shared" si="35"/>
        <v>theater</v>
      </c>
      <c r="R535" t="str">
        <f t="shared" si="34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2"/>
        <v>1.0466666666666666</v>
      </c>
      <c r="P536">
        <f t="shared" si="33"/>
        <v>327.08333333333331</v>
      </c>
      <c r="Q536" t="str">
        <f t="shared" si="35"/>
        <v>theater</v>
      </c>
      <c r="R536" t="str">
        <f t="shared" si="34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2"/>
        <v>1.0249999999999999</v>
      </c>
      <c r="P537">
        <f t="shared" si="33"/>
        <v>34.745762711864408</v>
      </c>
      <c r="Q537" t="str">
        <f t="shared" si="35"/>
        <v>theater</v>
      </c>
      <c r="R537" t="str">
        <f t="shared" si="34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2"/>
        <v>1.1825757575757576</v>
      </c>
      <c r="P538">
        <f t="shared" si="33"/>
        <v>100.06410256410257</v>
      </c>
      <c r="Q538" t="str">
        <f t="shared" si="35"/>
        <v>theater</v>
      </c>
      <c r="R538" t="str">
        <f t="shared" si="34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2"/>
        <v>1.2050000000000001</v>
      </c>
      <c r="P539">
        <f t="shared" si="33"/>
        <v>40.847457627118644</v>
      </c>
      <c r="Q539" t="str">
        <f t="shared" si="35"/>
        <v>theater</v>
      </c>
      <c r="R539" t="str">
        <f t="shared" si="34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2"/>
        <v>3.0242</v>
      </c>
      <c r="P540">
        <f t="shared" si="33"/>
        <v>252.01666666666668</v>
      </c>
      <c r="Q540" t="str">
        <f t="shared" si="35"/>
        <v>theater</v>
      </c>
      <c r="R540" t="str">
        <f t="shared" si="34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2"/>
        <v>1.00644</v>
      </c>
      <c r="P541">
        <f t="shared" si="33"/>
        <v>25.161000000000001</v>
      </c>
      <c r="Q541" t="str">
        <f t="shared" si="35"/>
        <v>theater</v>
      </c>
      <c r="R541" t="str">
        <f t="shared" si="34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2"/>
        <v>6.666666666666667E-5</v>
      </c>
      <c r="P542">
        <f t="shared" si="33"/>
        <v>1</v>
      </c>
      <c r="Q542" t="str">
        <f t="shared" si="35"/>
        <v>technology</v>
      </c>
      <c r="R542" t="str">
        <f t="shared" si="34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2"/>
        <v>5.5555555555555558E-3</v>
      </c>
      <c r="P543">
        <f t="shared" si="33"/>
        <v>25</v>
      </c>
      <c r="Q543" t="str">
        <f t="shared" si="35"/>
        <v>technology</v>
      </c>
      <c r="R543" t="str">
        <f t="shared" si="34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2"/>
        <v>3.9999999999999998E-6</v>
      </c>
      <c r="P544">
        <f t="shared" si="33"/>
        <v>1</v>
      </c>
      <c r="Q544" t="str">
        <f t="shared" si="35"/>
        <v>technology</v>
      </c>
      <c r="R544" t="str">
        <f t="shared" si="34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2"/>
        <v>3.1818181818181819E-3</v>
      </c>
      <c r="P545">
        <f t="shared" si="33"/>
        <v>35</v>
      </c>
      <c r="Q545" t="str">
        <f t="shared" si="35"/>
        <v>technology</v>
      </c>
      <c r="R545" t="str">
        <f t="shared" si="34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2"/>
        <v>1.2E-2</v>
      </c>
      <c r="P546">
        <f t="shared" si="33"/>
        <v>3</v>
      </c>
      <c r="Q546" t="str">
        <f t="shared" si="35"/>
        <v>technology</v>
      </c>
      <c r="R546" t="str">
        <f t="shared" si="34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2"/>
        <v>0.27383999999999997</v>
      </c>
      <c r="P547">
        <f t="shared" si="33"/>
        <v>402.70588235294116</v>
      </c>
      <c r="Q547" t="str">
        <f t="shared" si="35"/>
        <v>technology</v>
      </c>
      <c r="R547" t="str">
        <f t="shared" si="34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2"/>
        <v>8.6666666666666663E-4</v>
      </c>
      <c r="P548">
        <f t="shared" si="33"/>
        <v>26</v>
      </c>
      <c r="Q548" t="str">
        <f t="shared" si="35"/>
        <v>technology</v>
      </c>
      <c r="R548" t="str">
        <f t="shared" si="34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2"/>
        <v>0</v>
      </c>
      <c r="P549" t="e">
        <f t="shared" si="33"/>
        <v>#DIV/0!</v>
      </c>
      <c r="Q549" t="str">
        <f t="shared" si="35"/>
        <v>technology</v>
      </c>
      <c r="R549" t="str">
        <f t="shared" si="34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2"/>
        <v>8.9999999999999998E-4</v>
      </c>
      <c r="P550">
        <f t="shared" si="33"/>
        <v>9</v>
      </c>
      <c r="Q550" t="str">
        <f t="shared" si="35"/>
        <v>technology</v>
      </c>
      <c r="R550" t="str">
        <f t="shared" si="34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2"/>
        <v>2.7199999999999998E-2</v>
      </c>
      <c r="P551">
        <f t="shared" si="33"/>
        <v>8.5</v>
      </c>
      <c r="Q551" t="str">
        <f t="shared" si="35"/>
        <v>technology</v>
      </c>
      <c r="R551" t="str">
        <f t="shared" si="34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2"/>
        <v>7.0000000000000001E-3</v>
      </c>
      <c r="P552">
        <f t="shared" si="33"/>
        <v>8.75</v>
      </c>
      <c r="Q552" t="str">
        <f t="shared" si="35"/>
        <v>technology</v>
      </c>
      <c r="R552" t="str">
        <f t="shared" si="34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2"/>
        <v>5.0413333333333331E-2</v>
      </c>
      <c r="P553">
        <f t="shared" si="33"/>
        <v>135.03571428571428</v>
      </c>
      <c r="Q553" t="str">
        <f t="shared" si="35"/>
        <v>technology</v>
      </c>
      <c r="R553" t="str">
        <f t="shared" si="34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2"/>
        <v>0</v>
      </c>
      <c r="P554" t="e">
        <f t="shared" si="33"/>
        <v>#DIV/0!</v>
      </c>
      <c r="Q554" t="str">
        <f t="shared" si="35"/>
        <v>technology</v>
      </c>
      <c r="R554" t="str">
        <f t="shared" si="34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2"/>
        <v>4.9199999999999999E-3</v>
      </c>
      <c r="P555">
        <f t="shared" si="33"/>
        <v>20.5</v>
      </c>
      <c r="Q555" t="str">
        <f t="shared" si="35"/>
        <v>technology</v>
      </c>
      <c r="R555" t="str">
        <f t="shared" si="34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2"/>
        <v>0.36589147286821705</v>
      </c>
      <c r="P556">
        <f t="shared" si="33"/>
        <v>64.36363636363636</v>
      </c>
      <c r="Q556" t="str">
        <f t="shared" si="35"/>
        <v>technology</v>
      </c>
      <c r="R556" t="str">
        <f t="shared" si="34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2"/>
        <v>0</v>
      </c>
      <c r="P557" t="e">
        <f t="shared" si="33"/>
        <v>#DIV/0!</v>
      </c>
      <c r="Q557" t="str">
        <f t="shared" si="35"/>
        <v>technology</v>
      </c>
      <c r="R557" t="str">
        <f t="shared" si="34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2"/>
        <v>2.5000000000000001E-2</v>
      </c>
      <c r="P558">
        <f t="shared" si="33"/>
        <v>200</v>
      </c>
      <c r="Q558" t="str">
        <f t="shared" si="35"/>
        <v>technology</v>
      </c>
      <c r="R558" t="str">
        <f t="shared" si="34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2"/>
        <v>9.1066666666666674E-3</v>
      </c>
      <c r="P559">
        <f t="shared" si="33"/>
        <v>68.3</v>
      </c>
      <c r="Q559" t="str">
        <f t="shared" si="35"/>
        <v>technology</v>
      </c>
      <c r="R559" t="str">
        <f t="shared" si="34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2"/>
        <v>0</v>
      </c>
      <c r="P560" t="e">
        <f t="shared" si="33"/>
        <v>#DIV/0!</v>
      </c>
      <c r="Q560" t="str">
        <f t="shared" si="35"/>
        <v>technology</v>
      </c>
      <c r="R560" t="str">
        <f t="shared" si="34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2"/>
        <v>2.0833333333333335E-4</v>
      </c>
      <c r="P561">
        <f t="shared" si="33"/>
        <v>50</v>
      </c>
      <c r="Q561" t="str">
        <f t="shared" si="35"/>
        <v>technology</v>
      </c>
      <c r="R561" t="str">
        <f t="shared" si="34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2"/>
        <v>1.2E-4</v>
      </c>
      <c r="P562">
        <f t="shared" si="33"/>
        <v>4</v>
      </c>
      <c r="Q562" t="str">
        <f t="shared" si="35"/>
        <v>technology</v>
      </c>
      <c r="R562" t="str">
        <f t="shared" si="34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2"/>
        <v>3.6666666666666666E-3</v>
      </c>
      <c r="P563">
        <f t="shared" si="33"/>
        <v>27.5</v>
      </c>
      <c r="Q563" t="str">
        <f t="shared" si="35"/>
        <v>technology</v>
      </c>
      <c r="R563" t="str">
        <f t="shared" si="34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2"/>
        <v>0</v>
      </c>
      <c r="P564" t="e">
        <f t="shared" si="33"/>
        <v>#DIV/0!</v>
      </c>
      <c r="Q564" t="str">
        <f t="shared" si="35"/>
        <v>technology</v>
      </c>
      <c r="R564" t="str">
        <f t="shared" si="34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2"/>
        <v>9.0666666666666662E-4</v>
      </c>
      <c r="P565">
        <f t="shared" si="33"/>
        <v>34</v>
      </c>
      <c r="Q565" t="str">
        <f t="shared" si="35"/>
        <v>technology</v>
      </c>
      <c r="R565" t="str">
        <f t="shared" si="34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2"/>
        <v>5.5555555555555558E-5</v>
      </c>
      <c r="P566">
        <f t="shared" si="33"/>
        <v>1</v>
      </c>
      <c r="Q566" t="str">
        <f t="shared" si="35"/>
        <v>technology</v>
      </c>
      <c r="R566" t="str">
        <f t="shared" si="34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2"/>
        <v>0</v>
      </c>
      <c r="P567" t="e">
        <f t="shared" si="33"/>
        <v>#DIV/0!</v>
      </c>
      <c r="Q567" t="str">
        <f t="shared" si="35"/>
        <v>technology</v>
      </c>
      <c r="R567" t="str">
        <f t="shared" si="34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2"/>
        <v>2.0000000000000001E-4</v>
      </c>
      <c r="P568">
        <f t="shared" si="33"/>
        <v>1</v>
      </c>
      <c r="Q568" t="str">
        <f t="shared" si="35"/>
        <v>technology</v>
      </c>
      <c r="R568" t="str">
        <f t="shared" si="34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2"/>
        <v>0</v>
      </c>
      <c r="P569" t="e">
        <f t="shared" si="33"/>
        <v>#DIV/0!</v>
      </c>
      <c r="Q569" t="str">
        <f t="shared" si="35"/>
        <v>technology</v>
      </c>
      <c r="R569" t="str">
        <f t="shared" si="34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2"/>
        <v>0.01</v>
      </c>
      <c r="P570">
        <f t="shared" si="33"/>
        <v>49</v>
      </c>
      <c r="Q570" t="str">
        <f t="shared" si="35"/>
        <v>technology</v>
      </c>
      <c r="R570" t="str">
        <f t="shared" si="34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2"/>
        <v>8.0000000000000002E-3</v>
      </c>
      <c r="P571">
        <f t="shared" si="33"/>
        <v>20</v>
      </c>
      <c r="Q571" t="str">
        <f t="shared" si="35"/>
        <v>technology</v>
      </c>
      <c r="R571" t="str">
        <f t="shared" si="34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2"/>
        <v>1.6705882352941177E-3</v>
      </c>
      <c r="P572">
        <f t="shared" si="33"/>
        <v>142</v>
      </c>
      <c r="Q572" t="str">
        <f t="shared" si="35"/>
        <v>technology</v>
      </c>
      <c r="R572" t="str">
        <f t="shared" si="34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2"/>
        <v>4.2399999999999998E-3</v>
      </c>
      <c r="P573">
        <f t="shared" si="33"/>
        <v>53</v>
      </c>
      <c r="Q573" t="str">
        <f t="shared" si="35"/>
        <v>technology</v>
      </c>
      <c r="R573" t="str">
        <f t="shared" si="34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2"/>
        <v>0</v>
      </c>
      <c r="P574" t="e">
        <f t="shared" si="33"/>
        <v>#DIV/0!</v>
      </c>
      <c r="Q574" t="str">
        <f t="shared" si="35"/>
        <v>technology</v>
      </c>
      <c r="R574" t="str">
        <f t="shared" si="34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2"/>
        <v>3.892538925389254E-3</v>
      </c>
      <c r="P575">
        <f t="shared" si="33"/>
        <v>38.444444444444443</v>
      </c>
      <c r="Q575" t="str">
        <f t="shared" si="35"/>
        <v>technology</v>
      </c>
      <c r="R575" t="str">
        <f t="shared" si="34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2"/>
        <v>7.1556350626118068E-3</v>
      </c>
      <c r="P576">
        <f t="shared" si="33"/>
        <v>20</v>
      </c>
      <c r="Q576" t="str">
        <f t="shared" si="35"/>
        <v>technology</v>
      </c>
      <c r="R576" t="str">
        <f t="shared" si="34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2"/>
        <v>4.3166666666666666E-3</v>
      </c>
      <c r="P577">
        <f t="shared" si="33"/>
        <v>64.75</v>
      </c>
      <c r="Q577" t="str">
        <f t="shared" si="35"/>
        <v>technology</v>
      </c>
      <c r="R577" t="str">
        <f t="shared" si="34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32"/>
        <v>1.2500000000000001E-5</v>
      </c>
      <c r="P578">
        <f t="shared" si="33"/>
        <v>1</v>
      </c>
      <c r="Q578" t="str">
        <f t="shared" si="35"/>
        <v>technology</v>
      </c>
      <c r="R578" t="str">
        <f t="shared" si="34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36">E579/D579</f>
        <v>2E-3</v>
      </c>
      <c r="P579">
        <f t="shared" ref="P579:P642" si="37">E579/L579</f>
        <v>10</v>
      </c>
      <c r="Q579" t="str">
        <f t="shared" si="35"/>
        <v>technology</v>
      </c>
      <c r="R579" t="str">
        <f t="shared" ref="R579:R642" si="38">RIGHT(N579, LEN(N579)-FIND("/",N579))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6"/>
        <v>1.12E-4</v>
      </c>
      <c r="P580">
        <f t="shared" si="37"/>
        <v>2</v>
      </c>
      <c r="Q580" t="str">
        <f t="shared" ref="Q580:Q643" si="39">LEFT(N580, FIND("/", N580)-1)</f>
        <v>technology</v>
      </c>
      <c r="R580" t="str">
        <f t="shared" si="38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6"/>
        <v>1.4583333333333334E-2</v>
      </c>
      <c r="P581">
        <f t="shared" si="37"/>
        <v>35</v>
      </c>
      <c r="Q581" t="str">
        <f t="shared" si="39"/>
        <v>technology</v>
      </c>
      <c r="R581" t="str">
        <f t="shared" si="38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6"/>
        <v>3.3333333333333332E-4</v>
      </c>
      <c r="P582">
        <f t="shared" si="37"/>
        <v>1</v>
      </c>
      <c r="Q582" t="str">
        <f t="shared" si="39"/>
        <v>technology</v>
      </c>
      <c r="R582" t="str">
        <f t="shared" si="38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6"/>
        <v>0</v>
      </c>
      <c r="P583" t="e">
        <f t="shared" si="37"/>
        <v>#DIV/0!</v>
      </c>
      <c r="Q583" t="str">
        <f t="shared" si="39"/>
        <v>technology</v>
      </c>
      <c r="R583" t="str">
        <f t="shared" si="38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6"/>
        <v>0</v>
      </c>
      <c r="P584" t="e">
        <f t="shared" si="37"/>
        <v>#DIV/0!</v>
      </c>
      <c r="Q584" t="str">
        <f t="shared" si="39"/>
        <v>technology</v>
      </c>
      <c r="R584" t="str">
        <f t="shared" si="38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6"/>
        <v>1.1111111111111112E-4</v>
      </c>
      <c r="P585">
        <f t="shared" si="37"/>
        <v>1</v>
      </c>
      <c r="Q585" t="str">
        <f t="shared" si="39"/>
        <v>technology</v>
      </c>
      <c r="R585" t="str">
        <f t="shared" si="38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6"/>
        <v>0.01</v>
      </c>
      <c r="P586">
        <f t="shared" si="37"/>
        <v>5</v>
      </c>
      <c r="Q586" t="str">
        <f t="shared" si="39"/>
        <v>technology</v>
      </c>
      <c r="R586" t="str">
        <f t="shared" si="38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6"/>
        <v>0</v>
      </c>
      <c r="P587" t="e">
        <f t="shared" si="37"/>
        <v>#DIV/0!</v>
      </c>
      <c r="Q587" t="str">
        <f t="shared" si="39"/>
        <v>technology</v>
      </c>
      <c r="R587" t="str">
        <f t="shared" si="38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6"/>
        <v>5.5999999999999999E-3</v>
      </c>
      <c r="P588">
        <f t="shared" si="37"/>
        <v>14</v>
      </c>
      <c r="Q588" t="str">
        <f t="shared" si="39"/>
        <v>technology</v>
      </c>
      <c r="R588" t="str">
        <f t="shared" si="38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6"/>
        <v>9.0833333333333335E-2</v>
      </c>
      <c r="P589">
        <f t="shared" si="37"/>
        <v>389.28571428571428</v>
      </c>
      <c r="Q589" t="str">
        <f t="shared" si="39"/>
        <v>technology</v>
      </c>
      <c r="R589" t="str">
        <f t="shared" si="38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6"/>
        <v>3.3444444444444443E-2</v>
      </c>
      <c r="P590">
        <f t="shared" si="37"/>
        <v>150.5</v>
      </c>
      <c r="Q590" t="str">
        <f t="shared" si="39"/>
        <v>technology</v>
      </c>
      <c r="R590" t="str">
        <f t="shared" si="38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6"/>
        <v>1.3333333333333334E-4</v>
      </c>
      <c r="P591">
        <f t="shared" si="37"/>
        <v>1</v>
      </c>
      <c r="Q591" t="str">
        <f t="shared" si="39"/>
        <v>technology</v>
      </c>
      <c r="R591" t="str">
        <f t="shared" si="38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6"/>
        <v>4.4600000000000001E-2</v>
      </c>
      <c r="P592">
        <f t="shared" si="37"/>
        <v>24.777777777777779</v>
      </c>
      <c r="Q592" t="str">
        <f t="shared" si="39"/>
        <v>technology</v>
      </c>
      <c r="R592" t="str">
        <f t="shared" si="38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6"/>
        <v>6.0999999999999997E-4</v>
      </c>
      <c r="P593">
        <f t="shared" si="37"/>
        <v>30.5</v>
      </c>
      <c r="Q593" t="str">
        <f t="shared" si="39"/>
        <v>technology</v>
      </c>
      <c r="R593" t="str">
        <f t="shared" si="38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6"/>
        <v>3.3333333333333333E-2</v>
      </c>
      <c r="P594">
        <f t="shared" si="37"/>
        <v>250</v>
      </c>
      <c r="Q594" t="str">
        <f t="shared" si="39"/>
        <v>technology</v>
      </c>
      <c r="R594" t="str">
        <f t="shared" si="38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6"/>
        <v>0.23</v>
      </c>
      <c r="P595">
        <f t="shared" si="37"/>
        <v>16.428571428571427</v>
      </c>
      <c r="Q595" t="str">
        <f t="shared" si="39"/>
        <v>technology</v>
      </c>
      <c r="R595" t="str">
        <f t="shared" si="38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6"/>
        <v>1.0399999999999999E-3</v>
      </c>
      <c r="P596">
        <f t="shared" si="37"/>
        <v>13</v>
      </c>
      <c r="Q596" t="str">
        <f t="shared" si="39"/>
        <v>technology</v>
      </c>
      <c r="R596" t="str">
        <f t="shared" si="38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6"/>
        <v>4.2599999999999999E-3</v>
      </c>
      <c r="P597">
        <f t="shared" si="37"/>
        <v>53.25</v>
      </c>
      <c r="Q597" t="str">
        <f t="shared" si="39"/>
        <v>technology</v>
      </c>
      <c r="R597" t="str">
        <f t="shared" si="38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6"/>
        <v>2.9999999999999997E-4</v>
      </c>
      <c r="P598">
        <f t="shared" si="37"/>
        <v>3</v>
      </c>
      <c r="Q598" t="str">
        <f t="shared" si="39"/>
        <v>technology</v>
      </c>
      <c r="R598" t="str">
        <f t="shared" si="38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6"/>
        <v>2.6666666666666666E-3</v>
      </c>
      <c r="P599">
        <f t="shared" si="37"/>
        <v>10</v>
      </c>
      <c r="Q599" t="str">
        <f t="shared" si="39"/>
        <v>technology</v>
      </c>
      <c r="R599" t="str">
        <f t="shared" si="38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6"/>
        <v>0.34</v>
      </c>
      <c r="P600">
        <f t="shared" si="37"/>
        <v>121.42857142857143</v>
      </c>
      <c r="Q600" t="str">
        <f t="shared" si="39"/>
        <v>technology</v>
      </c>
      <c r="R600" t="str">
        <f t="shared" si="38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6"/>
        <v>6.2E-4</v>
      </c>
      <c r="P601">
        <f t="shared" si="37"/>
        <v>15.5</v>
      </c>
      <c r="Q601" t="str">
        <f t="shared" si="39"/>
        <v>technology</v>
      </c>
      <c r="R601" t="str">
        <f t="shared" si="38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36"/>
        <v>0.02</v>
      </c>
      <c r="P602">
        <f t="shared" si="37"/>
        <v>100</v>
      </c>
      <c r="Q602" t="str">
        <f t="shared" si="39"/>
        <v>technology</v>
      </c>
      <c r="R602" t="str">
        <f t="shared" si="38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36"/>
        <v>1.4E-2</v>
      </c>
      <c r="P603">
        <f t="shared" si="37"/>
        <v>23.333333333333332</v>
      </c>
      <c r="Q603" t="str">
        <f t="shared" si="39"/>
        <v>technology</v>
      </c>
      <c r="R603" t="str">
        <f t="shared" si="38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36"/>
        <v>0</v>
      </c>
      <c r="P604" t="e">
        <f t="shared" si="37"/>
        <v>#DIV/0!</v>
      </c>
      <c r="Q604" t="str">
        <f t="shared" si="39"/>
        <v>technology</v>
      </c>
      <c r="R604" t="str">
        <f t="shared" si="38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36"/>
        <v>3.9334666666666664E-2</v>
      </c>
      <c r="P605">
        <f t="shared" si="37"/>
        <v>45.386153846153846</v>
      </c>
      <c r="Q605" t="str">
        <f t="shared" si="39"/>
        <v>technology</v>
      </c>
      <c r="R605" t="str">
        <f t="shared" si="38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36"/>
        <v>0</v>
      </c>
      <c r="P606" t="e">
        <f t="shared" si="37"/>
        <v>#DIV/0!</v>
      </c>
      <c r="Q606" t="str">
        <f t="shared" si="39"/>
        <v>technology</v>
      </c>
      <c r="R606" t="str">
        <f t="shared" si="38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36"/>
        <v>2.6200000000000001E-2</v>
      </c>
      <c r="P607">
        <f t="shared" si="37"/>
        <v>16.375</v>
      </c>
      <c r="Q607" t="str">
        <f t="shared" si="39"/>
        <v>technology</v>
      </c>
      <c r="R607" t="str">
        <f t="shared" si="38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36"/>
        <v>2E-3</v>
      </c>
      <c r="P608">
        <f t="shared" si="37"/>
        <v>10</v>
      </c>
      <c r="Q608" t="str">
        <f t="shared" si="39"/>
        <v>technology</v>
      </c>
      <c r="R608" t="str">
        <f t="shared" si="38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36"/>
        <v>0</v>
      </c>
      <c r="P609" t="e">
        <f t="shared" si="37"/>
        <v>#DIV/0!</v>
      </c>
      <c r="Q609" t="str">
        <f t="shared" si="39"/>
        <v>technology</v>
      </c>
      <c r="R609" t="str">
        <f t="shared" si="38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36"/>
        <v>9.7400000000000004E-3</v>
      </c>
      <c r="P610">
        <f t="shared" si="37"/>
        <v>292.2</v>
      </c>
      <c r="Q610" t="str">
        <f t="shared" si="39"/>
        <v>technology</v>
      </c>
      <c r="R610" t="str">
        <f t="shared" si="38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36"/>
        <v>6.41025641025641E-3</v>
      </c>
      <c r="P611">
        <f t="shared" si="37"/>
        <v>5</v>
      </c>
      <c r="Q611" t="str">
        <f t="shared" si="39"/>
        <v>technology</v>
      </c>
      <c r="R611" t="str">
        <f t="shared" si="38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36"/>
        <v>0</v>
      </c>
      <c r="P612" t="e">
        <f t="shared" si="37"/>
        <v>#DIV/0!</v>
      </c>
      <c r="Q612" t="str">
        <f t="shared" si="39"/>
        <v>technology</v>
      </c>
      <c r="R612" t="str">
        <f t="shared" si="38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36"/>
        <v>0</v>
      </c>
      <c r="P613" t="e">
        <f t="shared" si="37"/>
        <v>#DIV/0!</v>
      </c>
      <c r="Q613" t="str">
        <f t="shared" si="39"/>
        <v>technology</v>
      </c>
      <c r="R613" t="str">
        <f t="shared" si="38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36"/>
        <v>0</v>
      </c>
      <c r="P614" t="e">
        <f t="shared" si="37"/>
        <v>#DIV/0!</v>
      </c>
      <c r="Q614" t="str">
        <f t="shared" si="39"/>
        <v>technology</v>
      </c>
      <c r="R614" t="str">
        <f t="shared" si="38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36"/>
        <v>0.21363333333333334</v>
      </c>
      <c r="P615">
        <f t="shared" si="37"/>
        <v>105.93388429752066</v>
      </c>
      <c r="Q615" t="str">
        <f t="shared" si="39"/>
        <v>technology</v>
      </c>
      <c r="R615" t="str">
        <f t="shared" si="38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36"/>
        <v>0</v>
      </c>
      <c r="P616" t="e">
        <f t="shared" si="37"/>
        <v>#DIV/0!</v>
      </c>
      <c r="Q616" t="str">
        <f t="shared" si="39"/>
        <v>technology</v>
      </c>
      <c r="R616" t="str">
        <f t="shared" si="38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36"/>
        <v>0</v>
      </c>
      <c r="P617" t="e">
        <f t="shared" si="37"/>
        <v>#DIV/0!</v>
      </c>
      <c r="Q617" t="str">
        <f t="shared" si="39"/>
        <v>technology</v>
      </c>
      <c r="R617" t="str">
        <f t="shared" si="38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36"/>
        <v>0</v>
      </c>
      <c r="P618" t="e">
        <f t="shared" si="37"/>
        <v>#DIV/0!</v>
      </c>
      <c r="Q618" t="str">
        <f t="shared" si="39"/>
        <v>technology</v>
      </c>
      <c r="R618" t="str">
        <f t="shared" si="38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36"/>
        <v>0.03</v>
      </c>
      <c r="P619">
        <f t="shared" si="37"/>
        <v>20</v>
      </c>
      <c r="Q619" t="str">
        <f t="shared" si="39"/>
        <v>technology</v>
      </c>
      <c r="R619" t="str">
        <f t="shared" si="38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36"/>
        <v>0</v>
      </c>
      <c r="P620" t="e">
        <f t="shared" si="37"/>
        <v>#DIV/0!</v>
      </c>
      <c r="Q620" t="str">
        <f t="shared" si="39"/>
        <v>technology</v>
      </c>
      <c r="R620" t="str">
        <f t="shared" si="38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36"/>
        <v>3.9999999999999998E-7</v>
      </c>
      <c r="P621">
        <f t="shared" si="37"/>
        <v>1</v>
      </c>
      <c r="Q621" t="str">
        <f t="shared" si="39"/>
        <v>technology</v>
      </c>
      <c r="R621" t="str">
        <f t="shared" si="38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36"/>
        <v>0.01</v>
      </c>
      <c r="P622">
        <f t="shared" si="37"/>
        <v>300</v>
      </c>
      <c r="Q622" t="str">
        <f t="shared" si="39"/>
        <v>technology</v>
      </c>
      <c r="R622" t="str">
        <f t="shared" si="38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36"/>
        <v>1.044E-2</v>
      </c>
      <c r="P623">
        <f t="shared" si="37"/>
        <v>87</v>
      </c>
      <c r="Q623" t="str">
        <f t="shared" si="39"/>
        <v>technology</v>
      </c>
      <c r="R623" t="str">
        <f t="shared" si="38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36"/>
        <v>5.6833333333333333E-2</v>
      </c>
      <c r="P624">
        <f t="shared" si="37"/>
        <v>37.888888888888886</v>
      </c>
      <c r="Q624" t="str">
        <f t="shared" si="39"/>
        <v>technology</v>
      </c>
      <c r="R624" t="str">
        <f t="shared" si="38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36"/>
        <v>0</v>
      </c>
      <c r="P625" t="e">
        <f t="shared" si="37"/>
        <v>#DIV/0!</v>
      </c>
      <c r="Q625" t="str">
        <f t="shared" si="39"/>
        <v>technology</v>
      </c>
      <c r="R625" t="str">
        <f t="shared" si="38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36"/>
        <v>0</v>
      </c>
      <c r="P626" t="e">
        <f t="shared" si="37"/>
        <v>#DIV/0!</v>
      </c>
      <c r="Q626" t="str">
        <f t="shared" si="39"/>
        <v>technology</v>
      </c>
      <c r="R626" t="str">
        <f t="shared" si="38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36"/>
        <v>0</v>
      </c>
      <c r="P627" t="e">
        <f t="shared" si="37"/>
        <v>#DIV/0!</v>
      </c>
      <c r="Q627" t="str">
        <f t="shared" si="39"/>
        <v>technology</v>
      </c>
      <c r="R627" t="str">
        <f t="shared" si="38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36"/>
        <v>0.17380000000000001</v>
      </c>
      <c r="P628">
        <f t="shared" si="37"/>
        <v>111.41025641025641</v>
      </c>
      <c r="Q628" t="str">
        <f t="shared" si="39"/>
        <v>technology</v>
      </c>
      <c r="R628" t="str">
        <f t="shared" si="38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36"/>
        <v>2.0000000000000001E-4</v>
      </c>
      <c r="P629">
        <f t="shared" si="37"/>
        <v>90</v>
      </c>
      <c r="Q629" t="str">
        <f t="shared" si="39"/>
        <v>technology</v>
      </c>
      <c r="R629" t="str">
        <f t="shared" si="38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36"/>
        <v>0</v>
      </c>
      <c r="P630" t="e">
        <f t="shared" si="37"/>
        <v>#DIV/0!</v>
      </c>
      <c r="Q630" t="str">
        <f t="shared" si="39"/>
        <v>technology</v>
      </c>
      <c r="R630" t="str">
        <f t="shared" si="38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36"/>
        <v>1.75E-3</v>
      </c>
      <c r="P631">
        <f t="shared" si="37"/>
        <v>116.66666666666667</v>
      </c>
      <c r="Q631" t="str">
        <f t="shared" si="39"/>
        <v>technology</v>
      </c>
      <c r="R631" t="str">
        <f t="shared" si="38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36"/>
        <v>8.3340278356529708E-4</v>
      </c>
      <c r="P632">
        <f t="shared" si="37"/>
        <v>10</v>
      </c>
      <c r="Q632" t="str">
        <f t="shared" si="39"/>
        <v>technology</v>
      </c>
      <c r="R632" t="str">
        <f t="shared" si="38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36"/>
        <v>1.38E-2</v>
      </c>
      <c r="P633">
        <f t="shared" si="37"/>
        <v>76.666666666666671</v>
      </c>
      <c r="Q633" t="str">
        <f t="shared" si="39"/>
        <v>technology</v>
      </c>
      <c r="R633" t="str">
        <f t="shared" si="38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36"/>
        <v>0</v>
      </c>
      <c r="P634" t="e">
        <f t="shared" si="37"/>
        <v>#DIV/0!</v>
      </c>
      <c r="Q634" t="str">
        <f t="shared" si="39"/>
        <v>technology</v>
      </c>
      <c r="R634" t="str">
        <f t="shared" si="38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36"/>
        <v>0.1245</v>
      </c>
      <c r="P635">
        <f t="shared" si="37"/>
        <v>49.8</v>
      </c>
      <c r="Q635" t="str">
        <f t="shared" si="39"/>
        <v>technology</v>
      </c>
      <c r="R635" t="str">
        <f t="shared" si="38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36"/>
        <v>2.0000000000000001E-4</v>
      </c>
      <c r="P636">
        <f t="shared" si="37"/>
        <v>1</v>
      </c>
      <c r="Q636" t="str">
        <f t="shared" si="39"/>
        <v>technology</v>
      </c>
      <c r="R636" t="str">
        <f t="shared" si="38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36"/>
        <v>8.0000000000000007E-5</v>
      </c>
      <c r="P637">
        <f t="shared" si="37"/>
        <v>2</v>
      </c>
      <c r="Q637" t="str">
        <f t="shared" si="39"/>
        <v>technology</v>
      </c>
      <c r="R637" t="str">
        <f t="shared" si="38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36"/>
        <v>2E-3</v>
      </c>
      <c r="P638">
        <f t="shared" si="37"/>
        <v>4</v>
      </c>
      <c r="Q638" t="str">
        <f t="shared" si="39"/>
        <v>technology</v>
      </c>
      <c r="R638" t="str">
        <f t="shared" si="38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36"/>
        <v>0</v>
      </c>
      <c r="P639" t="e">
        <f t="shared" si="37"/>
        <v>#DIV/0!</v>
      </c>
      <c r="Q639" t="str">
        <f t="shared" si="39"/>
        <v>technology</v>
      </c>
      <c r="R639" t="str">
        <f t="shared" si="38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36"/>
        <v>9.0000000000000006E-5</v>
      </c>
      <c r="P640">
        <f t="shared" si="37"/>
        <v>3</v>
      </c>
      <c r="Q640" t="str">
        <f t="shared" si="39"/>
        <v>technology</v>
      </c>
      <c r="R640" t="str">
        <f t="shared" si="38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36"/>
        <v>9.9999999999999995E-7</v>
      </c>
      <c r="P641">
        <f t="shared" si="37"/>
        <v>1</v>
      </c>
      <c r="Q641" t="str">
        <f t="shared" si="39"/>
        <v>technology</v>
      </c>
      <c r="R641" t="str">
        <f t="shared" si="38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36"/>
        <v>1.4428571428571428</v>
      </c>
      <c r="P642">
        <f t="shared" si="37"/>
        <v>50.5</v>
      </c>
      <c r="Q642" t="str">
        <f t="shared" si="39"/>
        <v>technology</v>
      </c>
      <c r="R642" t="str">
        <f t="shared" si="38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40">E643/D643</f>
        <v>1.1916249999999999</v>
      </c>
      <c r="P643">
        <f t="shared" ref="P643:P706" si="41">E643/L643</f>
        <v>151.31746031746033</v>
      </c>
      <c r="Q643" t="str">
        <f t="shared" si="39"/>
        <v>technology</v>
      </c>
      <c r="R643" t="str">
        <f t="shared" ref="R643:R706" si="42">RIGHT(N643, LEN(N643)-FIND("/",N643))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0"/>
        <v>14.604850000000001</v>
      </c>
      <c r="P644">
        <f t="shared" si="41"/>
        <v>134.3592456301748</v>
      </c>
      <c r="Q644" t="str">
        <f t="shared" ref="Q644:Q707" si="43">LEFT(N644, FIND("/", N644)-1)</f>
        <v>technology</v>
      </c>
      <c r="R644" t="str">
        <f t="shared" si="42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0"/>
        <v>1.0580799999999999</v>
      </c>
      <c r="P645">
        <f t="shared" si="41"/>
        <v>174.02631578947367</v>
      </c>
      <c r="Q645" t="str">
        <f t="shared" si="43"/>
        <v>technology</v>
      </c>
      <c r="R645" t="str">
        <f t="shared" si="42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0"/>
        <v>3.0011791999999997</v>
      </c>
      <c r="P646">
        <f t="shared" si="41"/>
        <v>73.486268364348675</v>
      </c>
      <c r="Q646" t="str">
        <f t="shared" si="43"/>
        <v>technology</v>
      </c>
      <c r="R646" t="str">
        <f t="shared" si="42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0"/>
        <v>2.7869999999999999</v>
      </c>
      <c r="P647">
        <f t="shared" si="41"/>
        <v>23.518987341772153</v>
      </c>
      <c r="Q647" t="str">
        <f t="shared" si="43"/>
        <v>technology</v>
      </c>
      <c r="R647" t="str">
        <f t="shared" si="42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0"/>
        <v>1.3187625000000001</v>
      </c>
      <c r="P648">
        <f t="shared" si="41"/>
        <v>39.074444444444445</v>
      </c>
      <c r="Q648" t="str">
        <f t="shared" si="43"/>
        <v>technology</v>
      </c>
      <c r="R648" t="str">
        <f t="shared" si="42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0"/>
        <v>1.0705</v>
      </c>
      <c r="P649">
        <f t="shared" si="41"/>
        <v>125.94117647058823</v>
      </c>
      <c r="Q649" t="str">
        <f t="shared" si="43"/>
        <v>technology</v>
      </c>
      <c r="R649" t="str">
        <f t="shared" si="42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0"/>
        <v>1.2682285714285715</v>
      </c>
      <c r="P650">
        <f t="shared" si="41"/>
        <v>1644</v>
      </c>
      <c r="Q650" t="str">
        <f t="shared" si="43"/>
        <v>technology</v>
      </c>
      <c r="R650" t="str">
        <f t="shared" si="42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0"/>
        <v>1.3996</v>
      </c>
      <c r="P651">
        <f t="shared" si="41"/>
        <v>42.670731707317074</v>
      </c>
      <c r="Q651" t="str">
        <f t="shared" si="43"/>
        <v>technology</v>
      </c>
      <c r="R651" t="str">
        <f t="shared" si="42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0"/>
        <v>1.1240000000000001</v>
      </c>
      <c r="P652">
        <f t="shared" si="41"/>
        <v>35.125</v>
      </c>
      <c r="Q652" t="str">
        <f t="shared" si="43"/>
        <v>technology</v>
      </c>
      <c r="R652" t="str">
        <f t="shared" si="42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0"/>
        <v>1.00528</v>
      </c>
      <c r="P653">
        <f t="shared" si="41"/>
        <v>239.35238095238094</v>
      </c>
      <c r="Q653" t="str">
        <f t="shared" si="43"/>
        <v>technology</v>
      </c>
      <c r="R653" t="str">
        <f t="shared" si="42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0"/>
        <v>1.0046666666666666</v>
      </c>
      <c r="P654">
        <f t="shared" si="41"/>
        <v>107.64285714285714</v>
      </c>
      <c r="Q654" t="str">
        <f t="shared" si="43"/>
        <v>technology</v>
      </c>
      <c r="R654" t="str">
        <f t="shared" si="42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0"/>
        <v>1.4144600000000001</v>
      </c>
      <c r="P655">
        <f t="shared" si="41"/>
        <v>95.830623306233065</v>
      </c>
      <c r="Q655" t="str">
        <f t="shared" si="43"/>
        <v>technology</v>
      </c>
      <c r="R655" t="str">
        <f t="shared" si="42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0"/>
        <v>2.6729166666666666</v>
      </c>
      <c r="P656">
        <f t="shared" si="41"/>
        <v>31.663376110562684</v>
      </c>
      <c r="Q656" t="str">
        <f t="shared" si="43"/>
        <v>technology</v>
      </c>
      <c r="R656" t="str">
        <f t="shared" si="42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0"/>
        <v>1.4688749999999999</v>
      </c>
      <c r="P657">
        <f t="shared" si="41"/>
        <v>42.886861313868614</v>
      </c>
      <c r="Q657" t="str">
        <f t="shared" si="43"/>
        <v>technology</v>
      </c>
      <c r="R657" t="str">
        <f t="shared" si="42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0"/>
        <v>2.1356000000000002</v>
      </c>
      <c r="P658">
        <f t="shared" si="41"/>
        <v>122.73563218390805</v>
      </c>
      <c r="Q658" t="str">
        <f t="shared" si="43"/>
        <v>technology</v>
      </c>
      <c r="R658" t="str">
        <f t="shared" si="42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0"/>
        <v>1.2569999999999999</v>
      </c>
      <c r="P659">
        <f t="shared" si="41"/>
        <v>190.45454545454547</v>
      </c>
      <c r="Q659" t="str">
        <f t="shared" si="43"/>
        <v>technology</v>
      </c>
      <c r="R659" t="str">
        <f t="shared" si="42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0"/>
        <v>1.0446206037108834</v>
      </c>
      <c r="P660">
        <f t="shared" si="41"/>
        <v>109.33695652173913</v>
      </c>
      <c r="Q660" t="str">
        <f t="shared" si="43"/>
        <v>technology</v>
      </c>
      <c r="R660" t="str">
        <f t="shared" si="42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0"/>
        <v>1.0056666666666667</v>
      </c>
      <c r="P661">
        <f t="shared" si="41"/>
        <v>143.66666666666666</v>
      </c>
      <c r="Q661" t="str">
        <f t="shared" si="43"/>
        <v>technology</v>
      </c>
      <c r="R661" t="str">
        <f t="shared" si="42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0"/>
        <v>3.058E-2</v>
      </c>
      <c r="P662">
        <f t="shared" si="41"/>
        <v>84.944444444444443</v>
      </c>
      <c r="Q662" t="str">
        <f t="shared" si="43"/>
        <v>technology</v>
      </c>
      <c r="R662" t="str">
        <f t="shared" si="42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0"/>
        <v>9.4999999999999998E-3</v>
      </c>
      <c r="P663">
        <f t="shared" si="41"/>
        <v>10.555555555555555</v>
      </c>
      <c r="Q663" t="str">
        <f t="shared" si="43"/>
        <v>technology</v>
      </c>
      <c r="R663" t="str">
        <f t="shared" si="42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0"/>
        <v>4.0000000000000001E-3</v>
      </c>
      <c r="P664">
        <f t="shared" si="41"/>
        <v>39</v>
      </c>
      <c r="Q664" t="str">
        <f t="shared" si="43"/>
        <v>technology</v>
      </c>
      <c r="R664" t="str">
        <f t="shared" si="42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0"/>
        <v>3.5000000000000001E-3</v>
      </c>
      <c r="P665">
        <f t="shared" si="41"/>
        <v>100</v>
      </c>
      <c r="Q665" t="str">
        <f t="shared" si="43"/>
        <v>technology</v>
      </c>
      <c r="R665" t="str">
        <f t="shared" si="42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0"/>
        <v>7.5333333333333335E-2</v>
      </c>
      <c r="P666">
        <f t="shared" si="41"/>
        <v>31.172413793103448</v>
      </c>
      <c r="Q666" t="str">
        <f t="shared" si="43"/>
        <v>technology</v>
      </c>
      <c r="R666" t="str">
        <f t="shared" si="42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0"/>
        <v>0.18640000000000001</v>
      </c>
      <c r="P667">
        <f t="shared" si="41"/>
        <v>155.33333333333334</v>
      </c>
      <c r="Q667" t="str">
        <f t="shared" si="43"/>
        <v>technology</v>
      </c>
      <c r="R667" t="str">
        <f t="shared" si="42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0"/>
        <v>4.0000000000000003E-5</v>
      </c>
      <c r="P668">
        <f t="shared" si="41"/>
        <v>2</v>
      </c>
      <c r="Q668" t="str">
        <f t="shared" si="43"/>
        <v>technology</v>
      </c>
      <c r="R668" t="str">
        <f t="shared" si="42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0"/>
        <v>0.1002</v>
      </c>
      <c r="P669">
        <f t="shared" si="41"/>
        <v>178.92857142857142</v>
      </c>
      <c r="Q669" t="str">
        <f t="shared" si="43"/>
        <v>technology</v>
      </c>
      <c r="R669" t="str">
        <f t="shared" si="42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0"/>
        <v>4.5600000000000002E-2</v>
      </c>
      <c r="P670">
        <f t="shared" si="41"/>
        <v>27.36</v>
      </c>
      <c r="Q670" t="str">
        <f t="shared" si="43"/>
        <v>technology</v>
      </c>
      <c r="R670" t="str">
        <f t="shared" si="42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0"/>
        <v>0.21507499999999999</v>
      </c>
      <c r="P671">
        <f t="shared" si="41"/>
        <v>1536.25</v>
      </c>
      <c r="Q671" t="str">
        <f t="shared" si="43"/>
        <v>technology</v>
      </c>
      <c r="R671" t="str">
        <f t="shared" si="42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0"/>
        <v>0.29276666666666668</v>
      </c>
      <c r="P672">
        <f t="shared" si="41"/>
        <v>84.99677419354839</v>
      </c>
      <c r="Q672" t="str">
        <f t="shared" si="43"/>
        <v>technology</v>
      </c>
      <c r="R672" t="str">
        <f t="shared" si="42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0"/>
        <v>0.39426666666666665</v>
      </c>
      <c r="P673">
        <f t="shared" si="41"/>
        <v>788.5333333333333</v>
      </c>
      <c r="Q673" t="str">
        <f t="shared" si="43"/>
        <v>technology</v>
      </c>
      <c r="R673" t="str">
        <f t="shared" si="42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0"/>
        <v>0.21628</v>
      </c>
      <c r="P674">
        <f t="shared" si="41"/>
        <v>50.29767441860465</v>
      </c>
      <c r="Q674" t="str">
        <f t="shared" si="43"/>
        <v>technology</v>
      </c>
      <c r="R674" t="str">
        <f t="shared" si="42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0"/>
        <v>2.0500000000000002E-3</v>
      </c>
      <c r="P675">
        <f t="shared" si="41"/>
        <v>68.333333333333329</v>
      </c>
      <c r="Q675" t="str">
        <f t="shared" si="43"/>
        <v>technology</v>
      </c>
      <c r="R675" t="str">
        <f t="shared" si="42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0"/>
        <v>2.9999999999999997E-4</v>
      </c>
      <c r="P676">
        <f t="shared" si="41"/>
        <v>7.5</v>
      </c>
      <c r="Q676" t="str">
        <f t="shared" si="43"/>
        <v>technology</v>
      </c>
      <c r="R676" t="str">
        <f t="shared" si="42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0"/>
        <v>0.14849999999999999</v>
      </c>
      <c r="P677">
        <f t="shared" si="41"/>
        <v>34.269230769230766</v>
      </c>
      <c r="Q677" t="str">
        <f t="shared" si="43"/>
        <v>technology</v>
      </c>
      <c r="R677" t="str">
        <f t="shared" si="42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0"/>
        <v>1.4710000000000001E-2</v>
      </c>
      <c r="P678">
        <f t="shared" si="41"/>
        <v>61.291666666666664</v>
      </c>
      <c r="Q678" t="str">
        <f t="shared" si="43"/>
        <v>technology</v>
      </c>
      <c r="R678" t="str">
        <f t="shared" si="42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0"/>
        <v>0.25584000000000001</v>
      </c>
      <c r="P679">
        <f t="shared" si="41"/>
        <v>133.25</v>
      </c>
      <c r="Q679" t="str">
        <f t="shared" si="43"/>
        <v>technology</v>
      </c>
      <c r="R679" t="str">
        <f t="shared" si="42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0"/>
        <v>3.8206896551724136E-2</v>
      </c>
      <c r="P680">
        <f t="shared" si="41"/>
        <v>65.17647058823529</v>
      </c>
      <c r="Q680" t="str">
        <f t="shared" si="43"/>
        <v>technology</v>
      </c>
      <c r="R680" t="str">
        <f t="shared" si="42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0"/>
        <v>0.15485964912280703</v>
      </c>
      <c r="P681">
        <f t="shared" si="41"/>
        <v>93.90425531914893</v>
      </c>
      <c r="Q681" t="str">
        <f t="shared" si="43"/>
        <v>technology</v>
      </c>
      <c r="R681" t="str">
        <f t="shared" si="42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0"/>
        <v>0.25912000000000002</v>
      </c>
      <c r="P682">
        <f t="shared" si="41"/>
        <v>150.65116279069767</v>
      </c>
      <c r="Q682" t="str">
        <f t="shared" si="43"/>
        <v>technology</v>
      </c>
      <c r="R682" t="str">
        <f t="shared" si="42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0"/>
        <v>4.0000000000000002E-4</v>
      </c>
      <c r="P683">
        <f t="shared" si="41"/>
        <v>1</v>
      </c>
      <c r="Q683" t="str">
        <f t="shared" si="43"/>
        <v>technology</v>
      </c>
      <c r="R683" t="str">
        <f t="shared" si="42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0"/>
        <v>1.06E-3</v>
      </c>
      <c r="P684">
        <f t="shared" si="41"/>
        <v>13.25</v>
      </c>
      <c r="Q684" t="str">
        <f t="shared" si="43"/>
        <v>technology</v>
      </c>
      <c r="R684" t="str">
        <f t="shared" si="42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0"/>
        <v>8.5142857142857138E-3</v>
      </c>
      <c r="P685">
        <f t="shared" si="41"/>
        <v>99.333333333333329</v>
      </c>
      <c r="Q685" t="str">
        <f t="shared" si="43"/>
        <v>technology</v>
      </c>
      <c r="R685" t="str">
        <f t="shared" si="42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0"/>
        <v>7.4837500000000001E-2</v>
      </c>
      <c r="P686">
        <f t="shared" si="41"/>
        <v>177.39259259259259</v>
      </c>
      <c r="Q686" t="str">
        <f t="shared" si="43"/>
        <v>technology</v>
      </c>
      <c r="R686" t="str">
        <f t="shared" si="42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0"/>
        <v>0.27650000000000002</v>
      </c>
      <c r="P687">
        <f t="shared" si="41"/>
        <v>55.3</v>
      </c>
      <c r="Q687" t="str">
        <f t="shared" si="43"/>
        <v>technology</v>
      </c>
      <c r="R687" t="str">
        <f t="shared" si="42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0"/>
        <v>0</v>
      </c>
      <c r="P688" t="e">
        <f t="shared" si="41"/>
        <v>#DIV/0!</v>
      </c>
      <c r="Q688" t="str">
        <f t="shared" si="43"/>
        <v>technology</v>
      </c>
      <c r="R688" t="str">
        <f t="shared" si="42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0"/>
        <v>3.5499999999999997E-2</v>
      </c>
      <c r="P689">
        <f t="shared" si="41"/>
        <v>591.66666666666663</v>
      </c>
      <c r="Q689" t="str">
        <f t="shared" si="43"/>
        <v>technology</v>
      </c>
      <c r="R689" t="str">
        <f t="shared" si="42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0"/>
        <v>0.72989999999999999</v>
      </c>
      <c r="P690">
        <f t="shared" si="41"/>
        <v>405.5</v>
      </c>
      <c r="Q690" t="str">
        <f t="shared" si="43"/>
        <v>technology</v>
      </c>
      <c r="R690" t="str">
        <f t="shared" si="42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0"/>
        <v>0.57648750000000004</v>
      </c>
      <c r="P691">
        <f t="shared" si="41"/>
        <v>343.14732142857144</v>
      </c>
      <c r="Q691" t="str">
        <f t="shared" si="43"/>
        <v>technology</v>
      </c>
      <c r="R691" t="str">
        <f t="shared" si="42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0"/>
        <v>0.1234</v>
      </c>
      <c r="P692">
        <f t="shared" si="41"/>
        <v>72.588235294117652</v>
      </c>
      <c r="Q692" t="str">
        <f t="shared" si="43"/>
        <v>technology</v>
      </c>
      <c r="R692" t="str">
        <f t="shared" si="42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0"/>
        <v>5.1999999999999998E-3</v>
      </c>
      <c r="P693">
        <f t="shared" si="41"/>
        <v>26</v>
      </c>
      <c r="Q693" t="str">
        <f t="shared" si="43"/>
        <v>technology</v>
      </c>
      <c r="R693" t="str">
        <f t="shared" si="42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0"/>
        <v>6.5299999999999997E-2</v>
      </c>
      <c r="P694">
        <f t="shared" si="41"/>
        <v>6.4975124378109452</v>
      </c>
      <c r="Q694" t="str">
        <f t="shared" si="43"/>
        <v>technology</v>
      </c>
      <c r="R694" t="str">
        <f t="shared" si="42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0"/>
        <v>0.35338000000000003</v>
      </c>
      <c r="P695">
        <f t="shared" si="41"/>
        <v>119.38513513513513</v>
      </c>
      <c r="Q695" t="str">
        <f t="shared" si="43"/>
        <v>technology</v>
      </c>
      <c r="R695" t="str">
        <f t="shared" si="42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0"/>
        <v>3.933333333333333E-3</v>
      </c>
      <c r="P696">
        <f t="shared" si="41"/>
        <v>84.285714285714292</v>
      </c>
      <c r="Q696" t="str">
        <f t="shared" si="43"/>
        <v>technology</v>
      </c>
      <c r="R696" t="str">
        <f t="shared" si="42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0"/>
        <v>1.06E-2</v>
      </c>
      <c r="P697">
        <f t="shared" si="41"/>
        <v>90.857142857142861</v>
      </c>
      <c r="Q697" t="str">
        <f t="shared" si="43"/>
        <v>technology</v>
      </c>
      <c r="R697" t="str">
        <f t="shared" si="42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0"/>
        <v>5.7142857142857145E-6</v>
      </c>
      <c r="P698">
        <f t="shared" si="41"/>
        <v>1</v>
      </c>
      <c r="Q698" t="str">
        <f t="shared" si="43"/>
        <v>technology</v>
      </c>
      <c r="R698" t="str">
        <f t="shared" si="42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0"/>
        <v>0.46379999999999999</v>
      </c>
      <c r="P699">
        <f t="shared" si="41"/>
        <v>20.342105263157894</v>
      </c>
      <c r="Q699" t="str">
        <f t="shared" si="43"/>
        <v>technology</v>
      </c>
      <c r="R699" t="str">
        <f t="shared" si="42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0"/>
        <v>0.15390000000000001</v>
      </c>
      <c r="P700">
        <f t="shared" si="41"/>
        <v>530.68965517241384</v>
      </c>
      <c r="Q700" t="str">
        <f t="shared" si="43"/>
        <v>technology</v>
      </c>
      <c r="R700" t="str">
        <f t="shared" si="42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0"/>
        <v>0.824221076923077</v>
      </c>
      <c r="P701">
        <f t="shared" si="41"/>
        <v>120.39184269662923</v>
      </c>
      <c r="Q701" t="str">
        <f t="shared" si="43"/>
        <v>technology</v>
      </c>
      <c r="R701" t="str">
        <f t="shared" si="42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0"/>
        <v>2.6866666666666667E-2</v>
      </c>
      <c r="P702">
        <f t="shared" si="41"/>
        <v>13</v>
      </c>
      <c r="Q702" t="str">
        <f t="shared" si="43"/>
        <v>technology</v>
      </c>
      <c r="R702" t="str">
        <f t="shared" si="42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0"/>
        <v>0.26600000000000001</v>
      </c>
      <c r="P703">
        <f t="shared" si="41"/>
        <v>291.33333333333331</v>
      </c>
      <c r="Q703" t="str">
        <f t="shared" si="43"/>
        <v>technology</v>
      </c>
      <c r="R703" t="str">
        <f t="shared" si="42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0"/>
        <v>0.30813400000000002</v>
      </c>
      <c r="P704">
        <f t="shared" si="41"/>
        <v>124.9191891891892</v>
      </c>
      <c r="Q704" t="str">
        <f t="shared" si="43"/>
        <v>technology</v>
      </c>
      <c r="R704" t="str">
        <f t="shared" si="42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0"/>
        <v>5.5800000000000002E-2</v>
      </c>
      <c r="P705">
        <f t="shared" si="41"/>
        <v>119.57142857142857</v>
      </c>
      <c r="Q705" t="str">
        <f t="shared" si="43"/>
        <v>technology</v>
      </c>
      <c r="R705" t="str">
        <f t="shared" si="42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40"/>
        <v>8.7454545454545458E-3</v>
      </c>
      <c r="P706">
        <f t="shared" si="41"/>
        <v>120.25</v>
      </c>
      <c r="Q706" t="str">
        <f t="shared" si="43"/>
        <v>technology</v>
      </c>
      <c r="R706" t="str">
        <f t="shared" si="42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44">E707/D707</f>
        <v>9.7699999999999992E-3</v>
      </c>
      <c r="P707">
        <f t="shared" ref="P707:P770" si="45">E707/L707</f>
        <v>195.4</v>
      </c>
      <c r="Q707" t="str">
        <f t="shared" si="43"/>
        <v>technology</v>
      </c>
      <c r="R707" t="str">
        <f t="shared" ref="R707:R770" si="46">RIGHT(N707, LEN(N707)-FIND("/",N707))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4"/>
        <v>0</v>
      </c>
      <c r="P708" t="e">
        <f t="shared" si="45"/>
        <v>#DIV/0!</v>
      </c>
      <c r="Q708" t="str">
        <f t="shared" ref="Q708:Q771" si="47">LEFT(N708, FIND("/", N708)-1)</f>
        <v>technology</v>
      </c>
      <c r="R708" t="str">
        <f t="shared" si="46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4"/>
        <v>0.78927352941176465</v>
      </c>
      <c r="P709">
        <f t="shared" si="45"/>
        <v>117.69868421052631</v>
      </c>
      <c r="Q709" t="str">
        <f t="shared" si="47"/>
        <v>technology</v>
      </c>
      <c r="R709" t="str">
        <f t="shared" si="46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4"/>
        <v>0.22092500000000001</v>
      </c>
      <c r="P710">
        <f t="shared" si="45"/>
        <v>23.948509485094849</v>
      </c>
      <c r="Q710" t="str">
        <f t="shared" si="47"/>
        <v>technology</v>
      </c>
      <c r="R710" t="str">
        <f t="shared" si="46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4"/>
        <v>4.0666666666666663E-3</v>
      </c>
      <c r="P711">
        <f t="shared" si="45"/>
        <v>30.5</v>
      </c>
      <c r="Q711" t="str">
        <f t="shared" si="47"/>
        <v>technology</v>
      </c>
      <c r="R711" t="str">
        <f t="shared" si="46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4"/>
        <v>0</v>
      </c>
      <c r="P712" t="e">
        <f t="shared" si="45"/>
        <v>#DIV/0!</v>
      </c>
      <c r="Q712" t="str">
        <f t="shared" si="47"/>
        <v>technology</v>
      </c>
      <c r="R712" t="str">
        <f t="shared" si="46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4"/>
        <v>0.33790999999999999</v>
      </c>
      <c r="P713">
        <f t="shared" si="45"/>
        <v>99.973372781065095</v>
      </c>
      <c r="Q713" t="str">
        <f t="shared" si="47"/>
        <v>technology</v>
      </c>
      <c r="R713" t="str">
        <f t="shared" si="46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4"/>
        <v>2.1649484536082476E-3</v>
      </c>
      <c r="P714">
        <f t="shared" si="45"/>
        <v>26.25</v>
      </c>
      <c r="Q714" t="str">
        <f t="shared" si="47"/>
        <v>technology</v>
      </c>
      <c r="R714" t="str">
        <f t="shared" si="46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4"/>
        <v>7.9600000000000001E-3</v>
      </c>
      <c r="P715">
        <f t="shared" si="45"/>
        <v>199</v>
      </c>
      <c r="Q715" t="str">
        <f t="shared" si="47"/>
        <v>technology</v>
      </c>
      <c r="R715" t="str">
        <f t="shared" si="46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4"/>
        <v>0.14993333333333334</v>
      </c>
      <c r="P716">
        <f t="shared" si="45"/>
        <v>80.321428571428569</v>
      </c>
      <c r="Q716" t="str">
        <f t="shared" si="47"/>
        <v>technology</v>
      </c>
      <c r="R716" t="str">
        <f t="shared" si="46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4"/>
        <v>5.0509090909090906E-2</v>
      </c>
      <c r="P717">
        <f t="shared" si="45"/>
        <v>115.75</v>
      </c>
      <c r="Q717" t="str">
        <f t="shared" si="47"/>
        <v>technology</v>
      </c>
      <c r="R717" t="str">
        <f t="shared" si="46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4"/>
        <v>0.10214285714285715</v>
      </c>
      <c r="P718">
        <f t="shared" si="45"/>
        <v>44.6875</v>
      </c>
      <c r="Q718" t="str">
        <f t="shared" si="47"/>
        <v>technology</v>
      </c>
      <c r="R718" t="str">
        <f t="shared" si="46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4"/>
        <v>3.0500000000000002E-3</v>
      </c>
      <c r="P719">
        <f t="shared" si="45"/>
        <v>76.25</v>
      </c>
      <c r="Q719" t="str">
        <f t="shared" si="47"/>
        <v>technology</v>
      </c>
      <c r="R719" t="str">
        <f t="shared" si="46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4"/>
        <v>7.4999999999999997E-3</v>
      </c>
      <c r="P720">
        <f t="shared" si="45"/>
        <v>22.5</v>
      </c>
      <c r="Q720" t="str">
        <f t="shared" si="47"/>
        <v>technology</v>
      </c>
      <c r="R720" t="str">
        <f t="shared" si="46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4"/>
        <v>1.2933333333333333E-2</v>
      </c>
      <c r="P721">
        <f t="shared" si="45"/>
        <v>19.399999999999999</v>
      </c>
      <c r="Q721" t="str">
        <f t="shared" si="47"/>
        <v>technology</v>
      </c>
      <c r="R721" t="str">
        <f t="shared" si="46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4"/>
        <v>1.4394736842105262</v>
      </c>
      <c r="P722">
        <f t="shared" si="45"/>
        <v>66.707317073170728</v>
      </c>
      <c r="Q722" t="str">
        <f t="shared" si="47"/>
        <v>publishing</v>
      </c>
      <c r="R722" t="str">
        <f t="shared" si="46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4"/>
        <v>1.2210975609756098</v>
      </c>
      <c r="P723">
        <f t="shared" si="45"/>
        <v>84.142857142857139</v>
      </c>
      <c r="Q723" t="str">
        <f t="shared" si="47"/>
        <v>publishing</v>
      </c>
      <c r="R723" t="str">
        <f t="shared" si="46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4"/>
        <v>1.3202400000000001</v>
      </c>
      <c r="P724">
        <f t="shared" si="45"/>
        <v>215.72549019607843</v>
      </c>
      <c r="Q724" t="str">
        <f t="shared" si="47"/>
        <v>publishing</v>
      </c>
      <c r="R724" t="str">
        <f t="shared" si="46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4"/>
        <v>1.0938000000000001</v>
      </c>
      <c r="P725">
        <f t="shared" si="45"/>
        <v>54.69</v>
      </c>
      <c r="Q725" t="str">
        <f t="shared" si="47"/>
        <v>publishing</v>
      </c>
      <c r="R725" t="str">
        <f t="shared" si="46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4"/>
        <v>1.0547157142857144</v>
      </c>
      <c r="P726">
        <f t="shared" si="45"/>
        <v>51.62944055944056</v>
      </c>
      <c r="Q726" t="str">
        <f t="shared" si="47"/>
        <v>publishing</v>
      </c>
      <c r="R726" t="str">
        <f t="shared" si="46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4"/>
        <v>1.0035000000000001</v>
      </c>
      <c r="P727">
        <f t="shared" si="45"/>
        <v>143.35714285714286</v>
      </c>
      <c r="Q727" t="str">
        <f t="shared" si="47"/>
        <v>publishing</v>
      </c>
      <c r="R727" t="str">
        <f t="shared" si="46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4"/>
        <v>1.014</v>
      </c>
      <c r="P728">
        <f t="shared" si="45"/>
        <v>72.428571428571431</v>
      </c>
      <c r="Q728" t="str">
        <f t="shared" si="47"/>
        <v>publishing</v>
      </c>
      <c r="R728" t="str">
        <f t="shared" si="46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4"/>
        <v>1.5551428571428572</v>
      </c>
      <c r="P729">
        <f t="shared" si="45"/>
        <v>36.530201342281877</v>
      </c>
      <c r="Q729" t="str">
        <f t="shared" si="47"/>
        <v>publishing</v>
      </c>
      <c r="R729" t="str">
        <f t="shared" si="46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4"/>
        <v>1.05566</v>
      </c>
      <c r="P730">
        <f t="shared" si="45"/>
        <v>60.903461538461535</v>
      </c>
      <c r="Q730" t="str">
        <f t="shared" si="47"/>
        <v>publishing</v>
      </c>
      <c r="R730" t="str">
        <f t="shared" si="46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4"/>
        <v>1.3065</v>
      </c>
      <c r="P731">
        <f t="shared" si="45"/>
        <v>43.55</v>
      </c>
      <c r="Q731" t="str">
        <f t="shared" si="47"/>
        <v>publishing</v>
      </c>
      <c r="R731" t="str">
        <f t="shared" si="46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4"/>
        <v>1.3219000000000001</v>
      </c>
      <c r="P732">
        <f t="shared" si="45"/>
        <v>99.766037735849054</v>
      </c>
      <c r="Q732" t="str">
        <f t="shared" si="47"/>
        <v>publishing</v>
      </c>
      <c r="R732" t="str">
        <f t="shared" si="46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4"/>
        <v>1.26</v>
      </c>
      <c r="P733">
        <f t="shared" si="45"/>
        <v>88.732394366197184</v>
      </c>
      <c r="Q733" t="str">
        <f t="shared" si="47"/>
        <v>publishing</v>
      </c>
      <c r="R733" t="str">
        <f t="shared" si="46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4"/>
        <v>1.6</v>
      </c>
      <c r="P734">
        <f t="shared" si="45"/>
        <v>4.9230769230769234</v>
      </c>
      <c r="Q734" t="str">
        <f t="shared" si="47"/>
        <v>publishing</v>
      </c>
      <c r="R734" t="str">
        <f t="shared" si="46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4"/>
        <v>1.2048000000000001</v>
      </c>
      <c r="P735">
        <f t="shared" si="45"/>
        <v>17.822485207100591</v>
      </c>
      <c r="Q735" t="str">
        <f t="shared" si="47"/>
        <v>publishing</v>
      </c>
      <c r="R735" t="str">
        <f t="shared" si="46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4"/>
        <v>1.2552941176470589</v>
      </c>
      <c r="P736">
        <f t="shared" si="45"/>
        <v>187.19298245614036</v>
      </c>
      <c r="Q736" t="str">
        <f t="shared" si="47"/>
        <v>publishing</v>
      </c>
      <c r="R736" t="str">
        <f t="shared" si="46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4"/>
        <v>1.1440638297872341</v>
      </c>
      <c r="P737">
        <f t="shared" si="45"/>
        <v>234.80786026200875</v>
      </c>
      <c r="Q737" t="str">
        <f t="shared" si="47"/>
        <v>publishing</v>
      </c>
      <c r="R737" t="str">
        <f t="shared" si="46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4"/>
        <v>3.151388888888889</v>
      </c>
      <c r="P738">
        <f t="shared" si="45"/>
        <v>105.04629629629629</v>
      </c>
      <c r="Q738" t="str">
        <f t="shared" si="47"/>
        <v>publishing</v>
      </c>
      <c r="R738" t="str">
        <f t="shared" si="46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4"/>
        <v>1.224</v>
      </c>
      <c r="P739">
        <f t="shared" si="45"/>
        <v>56.666666666666664</v>
      </c>
      <c r="Q739" t="str">
        <f t="shared" si="47"/>
        <v>publishing</v>
      </c>
      <c r="R739" t="str">
        <f t="shared" si="46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4"/>
        <v>1.0673333333333332</v>
      </c>
      <c r="P740">
        <f t="shared" si="45"/>
        <v>39.048780487804876</v>
      </c>
      <c r="Q740" t="str">
        <f t="shared" si="47"/>
        <v>publishing</v>
      </c>
      <c r="R740" t="str">
        <f t="shared" si="46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4"/>
        <v>1.5833333333333333</v>
      </c>
      <c r="P741">
        <f t="shared" si="45"/>
        <v>68.345323741007192</v>
      </c>
      <c r="Q741" t="str">
        <f t="shared" si="47"/>
        <v>publishing</v>
      </c>
      <c r="R741" t="str">
        <f t="shared" si="46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4"/>
        <v>1.0740000000000001</v>
      </c>
      <c r="P742">
        <f t="shared" si="45"/>
        <v>169.57894736842104</v>
      </c>
      <c r="Q742" t="str">
        <f t="shared" si="47"/>
        <v>publishing</v>
      </c>
      <c r="R742" t="str">
        <f t="shared" si="46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4"/>
        <v>1.0226</v>
      </c>
      <c r="P743">
        <f t="shared" si="45"/>
        <v>141.42340425531913</v>
      </c>
      <c r="Q743" t="str">
        <f t="shared" si="47"/>
        <v>publishing</v>
      </c>
      <c r="R743" t="str">
        <f t="shared" si="46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4"/>
        <v>1.1071428571428572</v>
      </c>
      <c r="P744">
        <f t="shared" si="45"/>
        <v>67.391304347826093</v>
      </c>
      <c r="Q744" t="str">
        <f t="shared" si="47"/>
        <v>publishing</v>
      </c>
      <c r="R744" t="str">
        <f t="shared" si="46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4"/>
        <v>1.48</v>
      </c>
      <c r="P745">
        <f t="shared" si="45"/>
        <v>54.266666666666666</v>
      </c>
      <c r="Q745" t="str">
        <f t="shared" si="47"/>
        <v>publishing</v>
      </c>
      <c r="R745" t="str">
        <f t="shared" si="46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4"/>
        <v>1.0232000000000001</v>
      </c>
      <c r="P746">
        <f t="shared" si="45"/>
        <v>82.516129032258064</v>
      </c>
      <c r="Q746" t="str">
        <f t="shared" si="47"/>
        <v>publishing</v>
      </c>
      <c r="R746" t="str">
        <f t="shared" si="46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4"/>
        <v>1.7909909909909909</v>
      </c>
      <c r="P747">
        <f t="shared" si="45"/>
        <v>53.729729729729726</v>
      </c>
      <c r="Q747" t="str">
        <f t="shared" si="47"/>
        <v>publishing</v>
      </c>
      <c r="R747" t="str">
        <f t="shared" si="46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4"/>
        <v>1.1108135252761968</v>
      </c>
      <c r="P748">
        <f t="shared" si="45"/>
        <v>34.206185567010309</v>
      </c>
      <c r="Q748" t="str">
        <f t="shared" si="47"/>
        <v>publishing</v>
      </c>
      <c r="R748" t="str">
        <f t="shared" si="46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4"/>
        <v>1.0004285714285714</v>
      </c>
      <c r="P749">
        <f t="shared" si="45"/>
        <v>127.32727272727273</v>
      </c>
      <c r="Q749" t="str">
        <f t="shared" si="47"/>
        <v>publishing</v>
      </c>
      <c r="R749" t="str">
        <f t="shared" si="46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4"/>
        <v>1.0024999999999999</v>
      </c>
      <c r="P750">
        <f t="shared" si="45"/>
        <v>45.56818181818182</v>
      </c>
      <c r="Q750" t="str">
        <f t="shared" si="47"/>
        <v>publishing</v>
      </c>
      <c r="R750" t="str">
        <f t="shared" si="46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4"/>
        <v>1.0556000000000001</v>
      </c>
      <c r="P751">
        <f t="shared" si="45"/>
        <v>95.963636363636368</v>
      </c>
      <c r="Q751" t="str">
        <f t="shared" si="47"/>
        <v>publishing</v>
      </c>
      <c r="R751" t="str">
        <f t="shared" si="46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4"/>
        <v>1.0258775877587758</v>
      </c>
      <c r="P752">
        <f t="shared" si="45"/>
        <v>77.271186440677965</v>
      </c>
      <c r="Q752" t="str">
        <f t="shared" si="47"/>
        <v>publishing</v>
      </c>
      <c r="R752" t="str">
        <f t="shared" si="46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4"/>
        <v>1.1850000000000001</v>
      </c>
      <c r="P753">
        <f t="shared" si="45"/>
        <v>57.338709677419352</v>
      </c>
      <c r="Q753" t="str">
        <f t="shared" si="47"/>
        <v>publishing</v>
      </c>
      <c r="R753" t="str">
        <f t="shared" si="46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4"/>
        <v>1.117</v>
      </c>
      <c r="P754">
        <f t="shared" si="45"/>
        <v>53.19047619047619</v>
      </c>
      <c r="Q754" t="str">
        <f t="shared" si="47"/>
        <v>publishing</v>
      </c>
      <c r="R754" t="str">
        <f t="shared" si="46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4"/>
        <v>1.28</v>
      </c>
      <c r="P755">
        <f t="shared" si="45"/>
        <v>492.30769230769232</v>
      </c>
      <c r="Q755" t="str">
        <f t="shared" si="47"/>
        <v>publishing</v>
      </c>
      <c r="R755" t="str">
        <f t="shared" si="46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4"/>
        <v>1.0375000000000001</v>
      </c>
      <c r="P756">
        <f t="shared" si="45"/>
        <v>42.346938775510203</v>
      </c>
      <c r="Q756" t="str">
        <f t="shared" si="47"/>
        <v>publishing</v>
      </c>
      <c r="R756" t="str">
        <f t="shared" si="46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4"/>
        <v>1.0190760000000001</v>
      </c>
      <c r="P757">
        <f t="shared" si="45"/>
        <v>37.466029411764708</v>
      </c>
      <c r="Q757" t="str">
        <f t="shared" si="47"/>
        <v>publishing</v>
      </c>
      <c r="R757" t="str">
        <f t="shared" si="46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4"/>
        <v>1.177142857142857</v>
      </c>
      <c r="P758">
        <f t="shared" si="45"/>
        <v>37.454545454545453</v>
      </c>
      <c r="Q758" t="str">
        <f t="shared" si="47"/>
        <v>publishing</v>
      </c>
      <c r="R758" t="str">
        <f t="shared" si="46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4"/>
        <v>2.38</v>
      </c>
      <c r="P759">
        <f t="shared" si="45"/>
        <v>33.055555555555557</v>
      </c>
      <c r="Q759" t="str">
        <f t="shared" si="47"/>
        <v>publishing</v>
      </c>
      <c r="R759" t="str">
        <f t="shared" si="46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4"/>
        <v>1.02</v>
      </c>
      <c r="P760">
        <f t="shared" si="45"/>
        <v>134.21052631578948</v>
      </c>
      <c r="Q760" t="str">
        <f t="shared" si="47"/>
        <v>publishing</v>
      </c>
      <c r="R760" t="str">
        <f t="shared" si="46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4"/>
        <v>1.0192000000000001</v>
      </c>
      <c r="P761">
        <f t="shared" si="45"/>
        <v>51.474747474747474</v>
      </c>
      <c r="Q761" t="str">
        <f t="shared" si="47"/>
        <v>publishing</v>
      </c>
      <c r="R761" t="str">
        <f t="shared" si="46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4"/>
        <v>0</v>
      </c>
      <c r="P762" t="e">
        <f t="shared" si="45"/>
        <v>#DIV/0!</v>
      </c>
      <c r="Q762" t="str">
        <f t="shared" si="47"/>
        <v>publishing</v>
      </c>
      <c r="R762" t="str">
        <f t="shared" si="46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4"/>
        <v>4.7E-2</v>
      </c>
      <c r="P763">
        <f t="shared" si="45"/>
        <v>39.166666666666664</v>
      </c>
      <c r="Q763" t="str">
        <f t="shared" si="47"/>
        <v>publishing</v>
      </c>
      <c r="R763" t="str">
        <f t="shared" si="46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4"/>
        <v>0</v>
      </c>
      <c r="P764" t="e">
        <f t="shared" si="45"/>
        <v>#DIV/0!</v>
      </c>
      <c r="Q764" t="str">
        <f t="shared" si="47"/>
        <v>publishing</v>
      </c>
      <c r="R764" t="str">
        <f t="shared" si="46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4"/>
        <v>1.1655011655011655E-3</v>
      </c>
      <c r="P765">
        <f t="shared" si="45"/>
        <v>5</v>
      </c>
      <c r="Q765" t="str">
        <f t="shared" si="47"/>
        <v>publishing</v>
      </c>
      <c r="R765" t="str">
        <f t="shared" si="46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4"/>
        <v>0</v>
      </c>
      <c r="P766" t="e">
        <f t="shared" si="45"/>
        <v>#DIV/0!</v>
      </c>
      <c r="Q766" t="str">
        <f t="shared" si="47"/>
        <v>publishing</v>
      </c>
      <c r="R766" t="str">
        <f t="shared" si="46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4"/>
        <v>0.36014285714285715</v>
      </c>
      <c r="P767">
        <f t="shared" si="45"/>
        <v>57.295454545454547</v>
      </c>
      <c r="Q767" t="str">
        <f t="shared" si="47"/>
        <v>publishing</v>
      </c>
      <c r="R767" t="str">
        <f t="shared" si="46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4"/>
        <v>0</v>
      </c>
      <c r="P768" t="e">
        <f t="shared" si="45"/>
        <v>#DIV/0!</v>
      </c>
      <c r="Q768" t="str">
        <f t="shared" si="47"/>
        <v>publishing</v>
      </c>
      <c r="R768" t="str">
        <f t="shared" si="46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4"/>
        <v>3.5400000000000001E-2</v>
      </c>
      <c r="P769">
        <f t="shared" si="45"/>
        <v>59</v>
      </c>
      <c r="Q769" t="str">
        <f t="shared" si="47"/>
        <v>publishing</v>
      </c>
      <c r="R769" t="str">
        <f t="shared" si="46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44"/>
        <v>0</v>
      </c>
      <c r="P770" t="e">
        <f t="shared" si="45"/>
        <v>#DIV/0!</v>
      </c>
      <c r="Q770" t="str">
        <f t="shared" si="47"/>
        <v>publishing</v>
      </c>
      <c r="R770" t="str">
        <f t="shared" si="46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48">E771/D771</f>
        <v>0.41399999999999998</v>
      </c>
      <c r="P771">
        <f t="shared" ref="P771:P834" si="49">E771/L771</f>
        <v>31.846153846153847</v>
      </c>
      <c r="Q771" t="str">
        <f t="shared" si="47"/>
        <v>publishing</v>
      </c>
      <c r="R771" t="str">
        <f t="shared" ref="R771:R834" si="50">RIGHT(N771, LEN(N771)-FIND("/",N771))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8"/>
        <v>0</v>
      </c>
      <c r="P772" t="e">
        <f t="shared" si="49"/>
        <v>#DIV/0!</v>
      </c>
      <c r="Q772" t="str">
        <f t="shared" ref="Q772:Q835" si="51">LEFT(N772, FIND("/", N772)-1)</f>
        <v>publishing</v>
      </c>
      <c r="R772" t="str">
        <f t="shared" si="50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8"/>
        <v>2.631578947368421E-4</v>
      </c>
      <c r="P773">
        <f t="shared" si="49"/>
        <v>10</v>
      </c>
      <c r="Q773" t="str">
        <f t="shared" si="51"/>
        <v>publishing</v>
      </c>
      <c r="R773" t="str">
        <f t="shared" si="50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8"/>
        <v>3.3333333333333333E-2</v>
      </c>
      <c r="P774">
        <f t="shared" si="49"/>
        <v>50</v>
      </c>
      <c r="Q774" t="str">
        <f t="shared" si="51"/>
        <v>publishing</v>
      </c>
      <c r="R774" t="str">
        <f t="shared" si="50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8"/>
        <v>8.5129023676509714E-3</v>
      </c>
      <c r="P775">
        <f t="shared" si="49"/>
        <v>16</v>
      </c>
      <c r="Q775" t="str">
        <f t="shared" si="51"/>
        <v>publishing</v>
      </c>
      <c r="R775" t="str">
        <f t="shared" si="50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8"/>
        <v>0.70199999999999996</v>
      </c>
      <c r="P776">
        <f t="shared" si="49"/>
        <v>39</v>
      </c>
      <c r="Q776" t="str">
        <f t="shared" si="51"/>
        <v>publishing</v>
      </c>
      <c r="R776" t="str">
        <f t="shared" si="50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8"/>
        <v>1.7000000000000001E-2</v>
      </c>
      <c r="P777">
        <f t="shared" si="49"/>
        <v>34</v>
      </c>
      <c r="Q777" t="str">
        <f t="shared" si="51"/>
        <v>publishing</v>
      </c>
      <c r="R777" t="str">
        <f t="shared" si="50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48"/>
        <v>0.51400000000000001</v>
      </c>
      <c r="P778">
        <f t="shared" si="49"/>
        <v>63.122807017543863</v>
      </c>
      <c r="Q778" t="str">
        <f t="shared" si="51"/>
        <v>publishing</v>
      </c>
      <c r="R778" t="str">
        <f t="shared" si="50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48"/>
        <v>7.0000000000000001E-3</v>
      </c>
      <c r="P779">
        <f t="shared" si="49"/>
        <v>7</v>
      </c>
      <c r="Q779" t="str">
        <f t="shared" si="51"/>
        <v>publishing</v>
      </c>
      <c r="R779" t="str">
        <f t="shared" si="50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48"/>
        <v>4.0000000000000001E-3</v>
      </c>
      <c r="P780">
        <f t="shared" si="49"/>
        <v>2</v>
      </c>
      <c r="Q780" t="str">
        <f t="shared" si="51"/>
        <v>publishing</v>
      </c>
      <c r="R780" t="str">
        <f t="shared" si="50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48"/>
        <v>2.6666666666666668E-2</v>
      </c>
      <c r="P781">
        <f t="shared" si="49"/>
        <v>66.666666666666671</v>
      </c>
      <c r="Q781" t="str">
        <f t="shared" si="51"/>
        <v>publishing</v>
      </c>
      <c r="R781" t="str">
        <f t="shared" si="50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48"/>
        <v>1.04</v>
      </c>
      <c r="P782">
        <f t="shared" si="49"/>
        <v>38.518518518518519</v>
      </c>
      <c r="Q782" t="str">
        <f t="shared" si="51"/>
        <v>music</v>
      </c>
      <c r="R782" t="str">
        <f t="shared" si="50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48"/>
        <v>1.3315375</v>
      </c>
      <c r="P783">
        <f t="shared" si="49"/>
        <v>42.609200000000001</v>
      </c>
      <c r="Q783" t="str">
        <f t="shared" si="51"/>
        <v>music</v>
      </c>
      <c r="R783" t="str">
        <f t="shared" si="50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48"/>
        <v>1</v>
      </c>
      <c r="P784">
        <f t="shared" si="49"/>
        <v>50</v>
      </c>
      <c r="Q784" t="str">
        <f t="shared" si="51"/>
        <v>music</v>
      </c>
      <c r="R784" t="str">
        <f t="shared" si="50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48"/>
        <v>1.4813333333333334</v>
      </c>
      <c r="P785">
        <f t="shared" si="49"/>
        <v>63.485714285714288</v>
      </c>
      <c r="Q785" t="str">
        <f t="shared" si="51"/>
        <v>music</v>
      </c>
      <c r="R785" t="str">
        <f t="shared" si="50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48"/>
        <v>1.0249999999999999</v>
      </c>
      <c r="P786">
        <f t="shared" si="49"/>
        <v>102.5</v>
      </c>
      <c r="Q786" t="str">
        <f t="shared" si="51"/>
        <v>music</v>
      </c>
      <c r="R786" t="str">
        <f t="shared" si="50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48"/>
        <v>1.8062799999999999</v>
      </c>
      <c r="P787">
        <f t="shared" si="49"/>
        <v>31.142758620689655</v>
      </c>
      <c r="Q787" t="str">
        <f t="shared" si="51"/>
        <v>music</v>
      </c>
      <c r="R787" t="str">
        <f t="shared" si="50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48"/>
        <v>1.4279999999999999</v>
      </c>
      <c r="P788">
        <f t="shared" si="49"/>
        <v>162.27272727272728</v>
      </c>
      <c r="Q788" t="str">
        <f t="shared" si="51"/>
        <v>music</v>
      </c>
      <c r="R788" t="str">
        <f t="shared" si="50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48"/>
        <v>1.1416666666666666</v>
      </c>
      <c r="P789">
        <f t="shared" si="49"/>
        <v>80.588235294117652</v>
      </c>
      <c r="Q789" t="str">
        <f t="shared" si="51"/>
        <v>music</v>
      </c>
      <c r="R789" t="str">
        <f t="shared" si="50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48"/>
        <v>2.03505</v>
      </c>
      <c r="P790">
        <f t="shared" si="49"/>
        <v>59.85441176470588</v>
      </c>
      <c r="Q790" t="str">
        <f t="shared" si="51"/>
        <v>music</v>
      </c>
      <c r="R790" t="str">
        <f t="shared" si="50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48"/>
        <v>1.0941176470588236</v>
      </c>
      <c r="P791">
        <f t="shared" si="49"/>
        <v>132.85714285714286</v>
      </c>
      <c r="Q791" t="str">
        <f t="shared" si="51"/>
        <v>music</v>
      </c>
      <c r="R791" t="str">
        <f t="shared" si="50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48"/>
        <v>1.443746</v>
      </c>
      <c r="P792">
        <f t="shared" si="49"/>
        <v>92.547820512820508</v>
      </c>
      <c r="Q792" t="str">
        <f t="shared" si="51"/>
        <v>music</v>
      </c>
      <c r="R792" t="str">
        <f t="shared" si="50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48"/>
        <v>1.0386666666666666</v>
      </c>
      <c r="P793">
        <f t="shared" si="49"/>
        <v>60.859375</v>
      </c>
      <c r="Q793" t="str">
        <f t="shared" si="51"/>
        <v>music</v>
      </c>
      <c r="R793" t="str">
        <f t="shared" si="50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48"/>
        <v>1.0044440000000001</v>
      </c>
      <c r="P794">
        <f t="shared" si="49"/>
        <v>41.851833333333339</v>
      </c>
      <c r="Q794" t="str">
        <f t="shared" si="51"/>
        <v>music</v>
      </c>
      <c r="R794" t="str">
        <f t="shared" si="50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48"/>
        <v>1.0277927272727272</v>
      </c>
      <c r="P795">
        <f t="shared" si="49"/>
        <v>88.325937499999995</v>
      </c>
      <c r="Q795" t="str">
        <f t="shared" si="51"/>
        <v>music</v>
      </c>
      <c r="R795" t="str">
        <f t="shared" si="50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48"/>
        <v>1.0531250000000001</v>
      </c>
      <c r="P796">
        <f t="shared" si="49"/>
        <v>158.96226415094338</v>
      </c>
      <c r="Q796" t="str">
        <f t="shared" si="51"/>
        <v>music</v>
      </c>
      <c r="R796" t="str">
        <f t="shared" si="50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48"/>
        <v>1.1178571428571429</v>
      </c>
      <c r="P797">
        <f t="shared" si="49"/>
        <v>85.054347826086953</v>
      </c>
      <c r="Q797" t="str">
        <f t="shared" si="51"/>
        <v>music</v>
      </c>
      <c r="R797" t="str">
        <f t="shared" si="50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48"/>
        <v>1.0135000000000001</v>
      </c>
      <c r="P798">
        <f t="shared" si="49"/>
        <v>112.61111111111111</v>
      </c>
      <c r="Q798" t="str">
        <f t="shared" si="51"/>
        <v>music</v>
      </c>
      <c r="R798" t="str">
        <f t="shared" si="50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48"/>
        <v>1.0753333333333333</v>
      </c>
      <c r="P799">
        <f t="shared" si="49"/>
        <v>45.436619718309856</v>
      </c>
      <c r="Q799" t="str">
        <f t="shared" si="51"/>
        <v>music</v>
      </c>
      <c r="R799" t="str">
        <f t="shared" si="50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48"/>
        <v>1.1488571428571428</v>
      </c>
      <c r="P800">
        <f t="shared" si="49"/>
        <v>46.218390804597703</v>
      </c>
      <c r="Q800" t="str">
        <f t="shared" si="51"/>
        <v>music</v>
      </c>
      <c r="R800" t="str">
        <f t="shared" si="50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48"/>
        <v>1.0002</v>
      </c>
      <c r="P801">
        <f t="shared" si="49"/>
        <v>178.60714285714286</v>
      </c>
      <c r="Q801" t="str">
        <f t="shared" si="51"/>
        <v>music</v>
      </c>
      <c r="R801" t="str">
        <f t="shared" si="50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48"/>
        <v>1.5213333333333334</v>
      </c>
      <c r="P802">
        <f t="shared" si="49"/>
        <v>40.75</v>
      </c>
      <c r="Q802" t="str">
        <f t="shared" si="51"/>
        <v>music</v>
      </c>
      <c r="R802" t="str">
        <f t="shared" si="50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48"/>
        <v>1.1152149999999998</v>
      </c>
      <c r="P803">
        <f t="shared" si="49"/>
        <v>43.733921568627444</v>
      </c>
      <c r="Q803" t="str">
        <f t="shared" si="51"/>
        <v>music</v>
      </c>
      <c r="R803" t="str">
        <f t="shared" si="50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48"/>
        <v>1.0133333333333334</v>
      </c>
      <c r="P804">
        <f t="shared" si="49"/>
        <v>81.066666666666663</v>
      </c>
      <c r="Q804" t="str">
        <f t="shared" si="51"/>
        <v>music</v>
      </c>
      <c r="R804" t="str">
        <f t="shared" si="50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48"/>
        <v>1.232608695652174</v>
      </c>
      <c r="P805">
        <f t="shared" si="49"/>
        <v>74.60526315789474</v>
      </c>
      <c r="Q805" t="str">
        <f t="shared" si="51"/>
        <v>music</v>
      </c>
      <c r="R805" t="str">
        <f t="shared" si="50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48"/>
        <v>1</v>
      </c>
      <c r="P806">
        <f t="shared" si="49"/>
        <v>305.55555555555554</v>
      </c>
      <c r="Q806" t="str">
        <f t="shared" si="51"/>
        <v>music</v>
      </c>
      <c r="R806" t="str">
        <f t="shared" si="50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48"/>
        <v>1.05</v>
      </c>
      <c r="P807">
        <f t="shared" si="49"/>
        <v>58.333333333333336</v>
      </c>
      <c r="Q807" t="str">
        <f t="shared" si="51"/>
        <v>music</v>
      </c>
      <c r="R807" t="str">
        <f t="shared" si="50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48"/>
        <v>1.0443750000000001</v>
      </c>
      <c r="P808">
        <f t="shared" si="49"/>
        <v>117.67605633802818</v>
      </c>
      <c r="Q808" t="str">
        <f t="shared" si="51"/>
        <v>music</v>
      </c>
      <c r="R808" t="str">
        <f t="shared" si="50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48"/>
        <v>1.05125</v>
      </c>
      <c r="P809">
        <f t="shared" si="49"/>
        <v>73.771929824561397</v>
      </c>
      <c r="Q809" t="str">
        <f t="shared" si="51"/>
        <v>music</v>
      </c>
      <c r="R809" t="str">
        <f t="shared" si="50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48"/>
        <v>1</v>
      </c>
      <c r="P810">
        <f t="shared" si="49"/>
        <v>104.65116279069767</v>
      </c>
      <c r="Q810" t="str">
        <f t="shared" si="51"/>
        <v>music</v>
      </c>
      <c r="R810" t="str">
        <f t="shared" si="50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48"/>
        <v>1.03775</v>
      </c>
      <c r="P811">
        <f t="shared" si="49"/>
        <v>79.82692307692308</v>
      </c>
      <c r="Q811" t="str">
        <f t="shared" si="51"/>
        <v>music</v>
      </c>
      <c r="R811" t="str">
        <f t="shared" si="50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48"/>
        <v>1.05</v>
      </c>
      <c r="P812">
        <f t="shared" si="49"/>
        <v>58.333333333333336</v>
      </c>
      <c r="Q812" t="str">
        <f t="shared" si="51"/>
        <v>music</v>
      </c>
      <c r="R812" t="str">
        <f t="shared" si="50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48"/>
        <v>1.04</v>
      </c>
      <c r="P813">
        <f t="shared" si="49"/>
        <v>86.666666666666671</v>
      </c>
      <c r="Q813" t="str">
        <f t="shared" si="51"/>
        <v>music</v>
      </c>
      <c r="R813" t="str">
        <f t="shared" si="50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48"/>
        <v>1.5183333333333333</v>
      </c>
      <c r="P814">
        <f t="shared" si="49"/>
        <v>27.606060606060606</v>
      </c>
      <c r="Q814" t="str">
        <f t="shared" si="51"/>
        <v>music</v>
      </c>
      <c r="R814" t="str">
        <f t="shared" si="50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48"/>
        <v>1.59996</v>
      </c>
      <c r="P815">
        <f t="shared" si="49"/>
        <v>24.999375000000001</v>
      </c>
      <c r="Q815" t="str">
        <f t="shared" si="51"/>
        <v>music</v>
      </c>
      <c r="R815" t="str">
        <f t="shared" si="50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48"/>
        <v>1.2729999999999999</v>
      </c>
      <c r="P816">
        <f t="shared" si="49"/>
        <v>45.464285714285715</v>
      </c>
      <c r="Q816" t="str">
        <f t="shared" si="51"/>
        <v>music</v>
      </c>
      <c r="R816" t="str">
        <f t="shared" si="50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48"/>
        <v>1.07</v>
      </c>
      <c r="P817">
        <f t="shared" si="49"/>
        <v>99.534883720930239</v>
      </c>
      <c r="Q817" t="str">
        <f t="shared" si="51"/>
        <v>music</v>
      </c>
      <c r="R817" t="str">
        <f t="shared" si="50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48"/>
        <v>1.1512214285714286</v>
      </c>
      <c r="P818">
        <f t="shared" si="49"/>
        <v>39.31</v>
      </c>
      <c r="Q818" t="str">
        <f t="shared" si="51"/>
        <v>music</v>
      </c>
      <c r="R818" t="str">
        <f t="shared" si="50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48"/>
        <v>1.3711066666666665</v>
      </c>
      <c r="P819">
        <f t="shared" si="49"/>
        <v>89.419999999999987</v>
      </c>
      <c r="Q819" t="str">
        <f t="shared" si="51"/>
        <v>music</v>
      </c>
      <c r="R819" t="str">
        <f t="shared" si="50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48"/>
        <v>1.5571428571428572</v>
      </c>
      <c r="P820">
        <f t="shared" si="49"/>
        <v>28.684210526315791</v>
      </c>
      <c r="Q820" t="str">
        <f t="shared" si="51"/>
        <v>music</v>
      </c>
      <c r="R820" t="str">
        <f t="shared" si="50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48"/>
        <v>1.0874999999999999</v>
      </c>
      <c r="P821">
        <f t="shared" si="49"/>
        <v>31.071428571428573</v>
      </c>
      <c r="Q821" t="str">
        <f t="shared" si="51"/>
        <v>music</v>
      </c>
      <c r="R821" t="str">
        <f t="shared" si="50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48"/>
        <v>1.3405</v>
      </c>
      <c r="P822">
        <f t="shared" si="49"/>
        <v>70.55263157894737</v>
      </c>
      <c r="Q822" t="str">
        <f t="shared" si="51"/>
        <v>music</v>
      </c>
      <c r="R822" t="str">
        <f t="shared" si="50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48"/>
        <v>1</v>
      </c>
      <c r="P823">
        <f t="shared" si="49"/>
        <v>224.12820512820514</v>
      </c>
      <c r="Q823" t="str">
        <f t="shared" si="51"/>
        <v>music</v>
      </c>
      <c r="R823" t="str">
        <f t="shared" si="50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48"/>
        <v>1.1916666666666667</v>
      </c>
      <c r="P824">
        <f t="shared" si="49"/>
        <v>51.811594202898547</v>
      </c>
      <c r="Q824" t="str">
        <f t="shared" si="51"/>
        <v>music</v>
      </c>
      <c r="R824" t="str">
        <f t="shared" si="50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48"/>
        <v>1.7949999999999999</v>
      </c>
      <c r="P825">
        <f t="shared" si="49"/>
        <v>43.515151515151516</v>
      </c>
      <c r="Q825" t="str">
        <f t="shared" si="51"/>
        <v>music</v>
      </c>
      <c r="R825" t="str">
        <f t="shared" si="50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48"/>
        <v>1.3438124999999999</v>
      </c>
      <c r="P826">
        <f t="shared" si="49"/>
        <v>39.816666666666663</v>
      </c>
      <c r="Q826" t="str">
        <f t="shared" si="51"/>
        <v>music</v>
      </c>
      <c r="R826" t="str">
        <f t="shared" si="50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48"/>
        <v>1.0043200000000001</v>
      </c>
      <c r="P827">
        <f t="shared" si="49"/>
        <v>126.8080808080808</v>
      </c>
      <c r="Q827" t="str">
        <f t="shared" si="51"/>
        <v>music</v>
      </c>
      <c r="R827" t="str">
        <f t="shared" si="50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48"/>
        <v>1.0145454545454546</v>
      </c>
      <c r="P828">
        <f t="shared" si="49"/>
        <v>113.87755102040816</v>
      </c>
      <c r="Q828" t="str">
        <f t="shared" si="51"/>
        <v>music</v>
      </c>
      <c r="R828" t="str">
        <f t="shared" si="50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48"/>
        <v>1.0333333333333334</v>
      </c>
      <c r="P829">
        <f t="shared" si="49"/>
        <v>28.181818181818183</v>
      </c>
      <c r="Q829" t="str">
        <f t="shared" si="51"/>
        <v>music</v>
      </c>
      <c r="R829" t="str">
        <f t="shared" si="50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48"/>
        <v>1.07</v>
      </c>
      <c r="P830">
        <f t="shared" si="49"/>
        <v>36.60526315789474</v>
      </c>
      <c r="Q830" t="str">
        <f t="shared" si="51"/>
        <v>music</v>
      </c>
      <c r="R830" t="str">
        <f t="shared" si="50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48"/>
        <v>1.04</v>
      </c>
      <c r="P831">
        <f t="shared" si="49"/>
        <v>32.5</v>
      </c>
      <c r="Q831" t="str">
        <f t="shared" si="51"/>
        <v>music</v>
      </c>
      <c r="R831" t="str">
        <f t="shared" si="50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48"/>
        <v>1.0783333333333334</v>
      </c>
      <c r="P832">
        <f t="shared" si="49"/>
        <v>60.65625</v>
      </c>
      <c r="Q832" t="str">
        <f t="shared" si="51"/>
        <v>music</v>
      </c>
      <c r="R832" t="str">
        <f t="shared" si="50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48"/>
        <v>2.3333333333333335</v>
      </c>
      <c r="P833">
        <f t="shared" si="49"/>
        <v>175</v>
      </c>
      <c r="Q833" t="str">
        <f t="shared" si="51"/>
        <v>music</v>
      </c>
      <c r="R833" t="str">
        <f t="shared" si="50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48"/>
        <v>1.0060706666666666</v>
      </c>
      <c r="P834">
        <f t="shared" si="49"/>
        <v>97.993896103896105</v>
      </c>
      <c r="Q834" t="str">
        <f t="shared" si="51"/>
        <v>music</v>
      </c>
      <c r="R834" t="str">
        <f t="shared" si="50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52">E835/D835</f>
        <v>1.0166666666666666</v>
      </c>
      <c r="P835">
        <f t="shared" ref="P835:P898" si="53">E835/L835</f>
        <v>148.78048780487805</v>
      </c>
      <c r="Q835" t="str">
        <f t="shared" si="51"/>
        <v>music</v>
      </c>
      <c r="R835" t="str">
        <f t="shared" ref="R835:R898" si="54">RIGHT(N835, LEN(N835)-FIND("/",N835))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2"/>
        <v>1.3101818181818181</v>
      </c>
      <c r="P836">
        <f t="shared" si="53"/>
        <v>96.08</v>
      </c>
      <c r="Q836" t="str">
        <f t="shared" ref="Q836:Q899" si="55">LEFT(N836, FIND("/", N836)-1)</f>
        <v>music</v>
      </c>
      <c r="R836" t="str">
        <f t="shared" si="54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2"/>
        <v>1.1725000000000001</v>
      </c>
      <c r="P837">
        <f t="shared" si="53"/>
        <v>58.625</v>
      </c>
      <c r="Q837" t="str">
        <f t="shared" si="55"/>
        <v>music</v>
      </c>
      <c r="R837" t="str">
        <f t="shared" si="54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2"/>
        <v>1.009304</v>
      </c>
      <c r="P838">
        <f t="shared" si="53"/>
        <v>109.70695652173914</v>
      </c>
      <c r="Q838" t="str">
        <f t="shared" si="55"/>
        <v>music</v>
      </c>
      <c r="R838" t="str">
        <f t="shared" si="54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2"/>
        <v>1.218</v>
      </c>
      <c r="P839">
        <f t="shared" si="53"/>
        <v>49.112903225806448</v>
      </c>
      <c r="Q839" t="str">
        <f t="shared" si="55"/>
        <v>music</v>
      </c>
      <c r="R839" t="str">
        <f t="shared" si="54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2"/>
        <v>1.454</v>
      </c>
      <c r="P840">
        <f t="shared" si="53"/>
        <v>47.672131147540981</v>
      </c>
      <c r="Q840" t="str">
        <f t="shared" si="55"/>
        <v>music</v>
      </c>
      <c r="R840" t="str">
        <f t="shared" si="54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2"/>
        <v>1.166166</v>
      </c>
      <c r="P841">
        <f t="shared" si="53"/>
        <v>60.737812499999997</v>
      </c>
      <c r="Q841" t="str">
        <f t="shared" si="55"/>
        <v>music</v>
      </c>
      <c r="R841" t="str">
        <f t="shared" si="54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2"/>
        <v>1.2041660000000001</v>
      </c>
      <c r="P842">
        <f t="shared" si="53"/>
        <v>63.37715789473684</v>
      </c>
      <c r="Q842" t="str">
        <f t="shared" si="55"/>
        <v>music</v>
      </c>
      <c r="R842" t="str">
        <f t="shared" si="54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2"/>
        <v>1.0132000000000001</v>
      </c>
      <c r="P843">
        <f t="shared" si="53"/>
        <v>53.893617021276597</v>
      </c>
      <c r="Q843" t="str">
        <f t="shared" si="55"/>
        <v>music</v>
      </c>
      <c r="R843" t="str">
        <f t="shared" si="54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2"/>
        <v>1.0431999999999999</v>
      </c>
      <c r="P844">
        <f t="shared" si="53"/>
        <v>66.871794871794876</v>
      </c>
      <c r="Q844" t="str">
        <f t="shared" si="55"/>
        <v>music</v>
      </c>
      <c r="R844" t="str">
        <f t="shared" si="54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2"/>
        <v>2.6713333333333331</v>
      </c>
      <c r="P845">
        <f t="shared" si="53"/>
        <v>63.102362204724407</v>
      </c>
      <c r="Q845" t="str">
        <f t="shared" si="55"/>
        <v>music</v>
      </c>
      <c r="R845" t="str">
        <f t="shared" si="54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2"/>
        <v>1.9413333333333334</v>
      </c>
      <c r="P846">
        <f t="shared" si="53"/>
        <v>36.628930817610062</v>
      </c>
      <c r="Q846" t="str">
        <f t="shared" si="55"/>
        <v>music</v>
      </c>
      <c r="R846" t="str">
        <f t="shared" si="54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2"/>
        <v>1.203802</v>
      </c>
      <c r="P847">
        <f t="shared" si="53"/>
        <v>34.005706214689269</v>
      </c>
      <c r="Q847" t="str">
        <f t="shared" si="55"/>
        <v>music</v>
      </c>
      <c r="R847" t="str">
        <f t="shared" si="54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2"/>
        <v>1.2200090909090908</v>
      </c>
      <c r="P848">
        <f t="shared" si="53"/>
        <v>28.553404255319148</v>
      </c>
      <c r="Q848" t="str">
        <f t="shared" si="55"/>
        <v>music</v>
      </c>
      <c r="R848" t="str">
        <f t="shared" si="54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2"/>
        <v>1</v>
      </c>
      <c r="P849">
        <f t="shared" si="53"/>
        <v>10</v>
      </c>
      <c r="Q849" t="str">
        <f t="shared" si="55"/>
        <v>music</v>
      </c>
      <c r="R849" t="str">
        <f t="shared" si="54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2"/>
        <v>1</v>
      </c>
      <c r="P850">
        <f t="shared" si="53"/>
        <v>18.75</v>
      </c>
      <c r="Q850" t="str">
        <f t="shared" si="55"/>
        <v>music</v>
      </c>
      <c r="R850" t="str">
        <f t="shared" si="54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2"/>
        <v>1.1990000000000001</v>
      </c>
      <c r="P851">
        <f t="shared" si="53"/>
        <v>41.704347826086959</v>
      </c>
      <c r="Q851" t="str">
        <f t="shared" si="55"/>
        <v>music</v>
      </c>
      <c r="R851" t="str">
        <f t="shared" si="54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2"/>
        <v>1.55175</v>
      </c>
      <c r="P852">
        <f t="shared" si="53"/>
        <v>46.669172932330824</v>
      </c>
      <c r="Q852" t="str">
        <f t="shared" si="55"/>
        <v>music</v>
      </c>
      <c r="R852" t="str">
        <f t="shared" si="54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2"/>
        <v>1.3045</v>
      </c>
      <c r="P853">
        <f t="shared" si="53"/>
        <v>37.271428571428572</v>
      </c>
      <c r="Q853" t="str">
        <f t="shared" si="55"/>
        <v>music</v>
      </c>
      <c r="R853" t="str">
        <f t="shared" si="54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2"/>
        <v>1.0497142857142858</v>
      </c>
      <c r="P854">
        <f t="shared" si="53"/>
        <v>59.258064516129032</v>
      </c>
      <c r="Q854" t="str">
        <f t="shared" si="55"/>
        <v>music</v>
      </c>
      <c r="R854" t="str">
        <f t="shared" si="54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2"/>
        <v>1</v>
      </c>
      <c r="P855">
        <f t="shared" si="53"/>
        <v>30</v>
      </c>
      <c r="Q855" t="str">
        <f t="shared" si="55"/>
        <v>music</v>
      </c>
      <c r="R855" t="str">
        <f t="shared" si="54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2"/>
        <v>1.1822050359712231</v>
      </c>
      <c r="P856">
        <f t="shared" si="53"/>
        <v>65.8623246492986</v>
      </c>
      <c r="Q856" t="str">
        <f t="shared" si="55"/>
        <v>music</v>
      </c>
      <c r="R856" t="str">
        <f t="shared" si="54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2"/>
        <v>1.0344827586206897</v>
      </c>
      <c r="P857">
        <f t="shared" si="53"/>
        <v>31.914893617021278</v>
      </c>
      <c r="Q857" t="str">
        <f t="shared" si="55"/>
        <v>music</v>
      </c>
      <c r="R857" t="str">
        <f t="shared" si="54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2"/>
        <v>2.1800000000000002</v>
      </c>
      <c r="P858">
        <f t="shared" si="53"/>
        <v>19.464285714285715</v>
      </c>
      <c r="Q858" t="str">
        <f t="shared" si="55"/>
        <v>music</v>
      </c>
      <c r="R858" t="str">
        <f t="shared" si="54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2"/>
        <v>1</v>
      </c>
      <c r="P859">
        <f t="shared" si="53"/>
        <v>50</v>
      </c>
      <c r="Q859" t="str">
        <f t="shared" si="55"/>
        <v>music</v>
      </c>
      <c r="R859" t="str">
        <f t="shared" si="54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2"/>
        <v>1.4400583333333332</v>
      </c>
      <c r="P860">
        <f t="shared" si="53"/>
        <v>22.737763157894737</v>
      </c>
      <c r="Q860" t="str">
        <f t="shared" si="55"/>
        <v>music</v>
      </c>
      <c r="R860" t="str">
        <f t="shared" si="54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2"/>
        <v>1.0467500000000001</v>
      </c>
      <c r="P861">
        <f t="shared" si="53"/>
        <v>42.724489795918366</v>
      </c>
      <c r="Q861" t="str">
        <f t="shared" si="55"/>
        <v>music</v>
      </c>
      <c r="R861" t="str">
        <f t="shared" si="54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2"/>
        <v>0.18142857142857144</v>
      </c>
      <c r="P862">
        <f t="shared" si="53"/>
        <v>52.916666666666664</v>
      </c>
      <c r="Q862" t="str">
        <f t="shared" si="55"/>
        <v>music</v>
      </c>
      <c r="R862" t="str">
        <f t="shared" si="54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2"/>
        <v>2.2444444444444444E-2</v>
      </c>
      <c r="P863">
        <f t="shared" si="53"/>
        <v>50.5</v>
      </c>
      <c r="Q863" t="str">
        <f t="shared" si="55"/>
        <v>music</v>
      </c>
      <c r="R863" t="str">
        <f t="shared" si="54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2"/>
        <v>3.3999999999999998E-3</v>
      </c>
      <c r="P864">
        <f t="shared" si="53"/>
        <v>42.5</v>
      </c>
      <c r="Q864" t="str">
        <f t="shared" si="55"/>
        <v>music</v>
      </c>
      <c r="R864" t="str">
        <f t="shared" si="54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2"/>
        <v>4.4999999999999998E-2</v>
      </c>
      <c r="P865">
        <f t="shared" si="53"/>
        <v>18</v>
      </c>
      <c r="Q865" t="str">
        <f t="shared" si="55"/>
        <v>music</v>
      </c>
      <c r="R865" t="str">
        <f t="shared" si="54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2"/>
        <v>0.41538461538461541</v>
      </c>
      <c r="P866">
        <f t="shared" si="53"/>
        <v>34.177215189873415</v>
      </c>
      <c r="Q866" t="str">
        <f t="shared" si="55"/>
        <v>music</v>
      </c>
      <c r="R866" t="str">
        <f t="shared" si="54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2"/>
        <v>2.0454545454545454E-2</v>
      </c>
      <c r="P867">
        <f t="shared" si="53"/>
        <v>22.5</v>
      </c>
      <c r="Q867" t="str">
        <f t="shared" si="55"/>
        <v>music</v>
      </c>
      <c r="R867" t="str">
        <f t="shared" si="54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2"/>
        <v>0.18285714285714286</v>
      </c>
      <c r="P868">
        <f t="shared" si="53"/>
        <v>58.18181818181818</v>
      </c>
      <c r="Q868" t="str">
        <f t="shared" si="55"/>
        <v>music</v>
      </c>
      <c r="R868" t="str">
        <f t="shared" si="54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2"/>
        <v>0.2402</v>
      </c>
      <c r="P869">
        <f t="shared" si="53"/>
        <v>109.18181818181819</v>
      </c>
      <c r="Q869" t="str">
        <f t="shared" si="55"/>
        <v>music</v>
      </c>
      <c r="R869" t="str">
        <f t="shared" si="54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2"/>
        <v>1.1111111111111111E-3</v>
      </c>
      <c r="P870">
        <f t="shared" si="53"/>
        <v>50</v>
      </c>
      <c r="Q870" t="str">
        <f t="shared" si="55"/>
        <v>music</v>
      </c>
      <c r="R870" t="str">
        <f t="shared" si="54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2"/>
        <v>0.11818181818181818</v>
      </c>
      <c r="P871">
        <f t="shared" si="53"/>
        <v>346.66666666666669</v>
      </c>
      <c r="Q871" t="str">
        <f t="shared" si="55"/>
        <v>music</v>
      </c>
      <c r="R871" t="str">
        <f t="shared" si="54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2"/>
        <v>3.0999999999999999E-3</v>
      </c>
      <c r="P872">
        <f t="shared" si="53"/>
        <v>12.4</v>
      </c>
      <c r="Q872" t="str">
        <f t="shared" si="55"/>
        <v>music</v>
      </c>
      <c r="R872" t="str">
        <f t="shared" si="54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2"/>
        <v>5.4166666666666669E-2</v>
      </c>
      <c r="P873">
        <f t="shared" si="53"/>
        <v>27.083333333333332</v>
      </c>
      <c r="Q873" t="str">
        <f t="shared" si="55"/>
        <v>music</v>
      </c>
      <c r="R873" t="str">
        <f t="shared" si="54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2"/>
        <v>8.1250000000000003E-3</v>
      </c>
      <c r="P874">
        <f t="shared" si="53"/>
        <v>32.5</v>
      </c>
      <c r="Q874" t="str">
        <f t="shared" si="55"/>
        <v>music</v>
      </c>
      <c r="R874" t="str">
        <f t="shared" si="54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2"/>
        <v>1.2857142857142857E-2</v>
      </c>
      <c r="P875">
        <f t="shared" si="53"/>
        <v>9</v>
      </c>
      <c r="Q875" t="str">
        <f t="shared" si="55"/>
        <v>music</v>
      </c>
      <c r="R875" t="str">
        <f t="shared" si="54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2"/>
        <v>0.24333333333333335</v>
      </c>
      <c r="P876">
        <f t="shared" si="53"/>
        <v>34.761904761904759</v>
      </c>
      <c r="Q876" t="str">
        <f t="shared" si="55"/>
        <v>music</v>
      </c>
      <c r="R876" t="str">
        <f t="shared" si="54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2"/>
        <v>0</v>
      </c>
      <c r="P877" t="e">
        <f t="shared" si="53"/>
        <v>#DIV/0!</v>
      </c>
      <c r="Q877" t="str">
        <f t="shared" si="55"/>
        <v>music</v>
      </c>
      <c r="R877" t="str">
        <f t="shared" si="54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2"/>
        <v>0.40799492385786801</v>
      </c>
      <c r="P878">
        <f t="shared" si="53"/>
        <v>28.577777777777779</v>
      </c>
      <c r="Q878" t="str">
        <f t="shared" si="55"/>
        <v>music</v>
      </c>
      <c r="R878" t="str">
        <f t="shared" si="54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2"/>
        <v>0.67549999999999999</v>
      </c>
      <c r="P879">
        <f t="shared" si="53"/>
        <v>46.586206896551722</v>
      </c>
      <c r="Q879" t="str">
        <f t="shared" si="55"/>
        <v>music</v>
      </c>
      <c r="R879" t="str">
        <f t="shared" si="54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2"/>
        <v>1.2999999999999999E-2</v>
      </c>
      <c r="P880">
        <f t="shared" si="53"/>
        <v>32.5</v>
      </c>
      <c r="Q880" t="str">
        <f t="shared" si="55"/>
        <v>music</v>
      </c>
      <c r="R880" t="str">
        <f t="shared" si="54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2"/>
        <v>0.30666666666666664</v>
      </c>
      <c r="P881">
        <f t="shared" si="53"/>
        <v>21.466666666666665</v>
      </c>
      <c r="Q881" t="str">
        <f t="shared" si="55"/>
        <v>music</v>
      </c>
      <c r="R881" t="str">
        <f t="shared" si="54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2"/>
        <v>2.9894179894179893E-2</v>
      </c>
      <c r="P882">
        <f t="shared" si="53"/>
        <v>14.125</v>
      </c>
      <c r="Q882" t="str">
        <f t="shared" si="55"/>
        <v>music</v>
      </c>
      <c r="R882" t="str">
        <f t="shared" si="54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2"/>
        <v>8.0000000000000002E-3</v>
      </c>
      <c r="P883">
        <f t="shared" si="53"/>
        <v>30</v>
      </c>
      <c r="Q883" t="str">
        <f t="shared" si="55"/>
        <v>music</v>
      </c>
      <c r="R883" t="str">
        <f t="shared" si="54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2"/>
        <v>0.20133333333333334</v>
      </c>
      <c r="P884">
        <f t="shared" si="53"/>
        <v>21.571428571428573</v>
      </c>
      <c r="Q884" t="str">
        <f t="shared" si="55"/>
        <v>music</v>
      </c>
      <c r="R884" t="str">
        <f t="shared" si="54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2"/>
        <v>0.4002</v>
      </c>
      <c r="P885">
        <f t="shared" si="53"/>
        <v>83.375</v>
      </c>
      <c r="Q885" t="str">
        <f t="shared" si="55"/>
        <v>music</v>
      </c>
      <c r="R885" t="str">
        <f t="shared" si="54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2"/>
        <v>0.01</v>
      </c>
      <c r="P886">
        <f t="shared" si="53"/>
        <v>10</v>
      </c>
      <c r="Q886" t="str">
        <f t="shared" si="55"/>
        <v>music</v>
      </c>
      <c r="R886" t="str">
        <f t="shared" si="54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2"/>
        <v>0.75</v>
      </c>
      <c r="P887">
        <f t="shared" si="53"/>
        <v>35.714285714285715</v>
      </c>
      <c r="Q887" t="str">
        <f t="shared" si="55"/>
        <v>music</v>
      </c>
      <c r="R887" t="str">
        <f t="shared" si="54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2"/>
        <v>0.41</v>
      </c>
      <c r="P888">
        <f t="shared" si="53"/>
        <v>29.285714285714285</v>
      </c>
      <c r="Q888" t="str">
        <f t="shared" si="55"/>
        <v>music</v>
      </c>
      <c r="R888" t="str">
        <f t="shared" si="54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2"/>
        <v>0</v>
      </c>
      <c r="P889" t="e">
        <f t="shared" si="53"/>
        <v>#DIV/0!</v>
      </c>
      <c r="Q889" t="str">
        <f t="shared" si="55"/>
        <v>music</v>
      </c>
      <c r="R889" t="str">
        <f t="shared" si="54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2"/>
        <v>7.1999999999999995E-2</v>
      </c>
      <c r="P890">
        <f t="shared" si="53"/>
        <v>18</v>
      </c>
      <c r="Q890" t="str">
        <f t="shared" si="55"/>
        <v>music</v>
      </c>
      <c r="R890" t="str">
        <f t="shared" si="54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2"/>
        <v>9.4412800000000005E-2</v>
      </c>
      <c r="P891">
        <f t="shared" si="53"/>
        <v>73.760000000000005</v>
      </c>
      <c r="Q891" t="str">
        <f t="shared" si="55"/>
        <v>music</v>
      </c>
      <c r="R891" t="str">
        <f t="shared" si="54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2"/>
        <v>4.1666666666666664E-2</v>
      </c>
      <c r="P892">
        <f t="shared" si="53"/>
        <v>31.25</v>
      </c>
      <c r="Q892" t="str">
        <f t="shared" si="55"/>
        <v>music</v>
      </c>
      <c r="R892" t="str">
        <f t="shared" si="54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2"/>
        <v>3.2500000000000001E-2</v>
      </c>
      <c r="P893">
        <f t="shared" si="53"/>
        <v>28.888888888888889</v>
      </c>
      <c r="Q893" t="str">
        <f t="shared" si="55"/>
        <v>music</v>
      </c>
      <c r="R893" t="str">
        <f t="shared" si="54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2"/>
        <v>0.40749999999999997</v>
      </c>
      <c r="P894">
        <f t="shared" si="53"/>
        <v>143.8235294117647</v>
      </c>
      <c r="Q894" t="str">
        <f t="shared" si="55"/>
        <v>music</v>
      </c>
      <c r="R894" t="str">
        <f t="shared" si="54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2"/>
        <v>0.1</v>
      </c>
      <c r="P895">
        <f t="shared" si="53"/>
        <v>40</v>
      </c>
      <c r="Q895" t="str">
        <f t="shared" si="55"/>
        <v>music</v>
      </c>
      <c r="R895" t="str">
        <f t="shared" si="54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2"/>
        <v>0.39169999999999999</v>
      </c>
      <c r="P896">
        <f t="shared" si="53"/>
        <v>147.81132075471697</v>
      </c>
      <c r="Q896" t="str">
        <f t="shared" si="55"/>
        <v>music</v>
      </c>
      <c r="R896" t="str">
        <f t="shared" si="54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2"/>
        <v>2.4375000000000001E-2</v>
      </c>
      <c r="P897">
        <f t="shared" si="53"/>
        <v>27.857142857142858</v>
      </c>
      <c r="Q897" t="str">
        <f t="shared" si="55"/>
        <v>music</v>
      </c>
      <c r="R897" t="str">
        <f t="shared" si="54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52"/>
        <v>0.4</v>
      </c>
      <c r="P898">
        <f t="shared" si="53"/>
        <v>44.444444444444443</v>
      </c>
      <c r="Q898" t="str">
        <f t="shared" si="55"/>
        <v>music</v>
      </c>
      <c r="R898" t="str">
        <f t="shared" si="54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56">E899/D899</f>
        <v>0</v>
      </c>
      <c r="P899" t="e">
        <f t="shared" ref="P899:P962" si="57">E899/L899</f>
        <v>#DIV/0!</v>
      </c>
      <c r="Q899" t="str">
        <f t="shared" si="55"/>
        <v>music</v>
      </c>
      <c r="R899" t="str">
        <f t="shared" ref="R899:R962" si="58">RIGHT(N899, LEN(N899)-FIND("/",N899))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6"/>
        <v>2.8000000000000001E-2</v>
      </c>
      <c r="P900">
        <f t="shared" si="57"/>
        <v>35</v>
      </c>
      <c r="Q900" t="str">
        <f t="shared" ref="Q900:Q963" si="59">LEFT(N900, FIND("/", N900)-1)</f>
        <v>music</v>
      </c>
      <c r="R900" t="str">
        <f t="shared" si="58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6"/>
        <v>0.37333333333333335</v>
      </c>
      <c r="P901">
        <f t="shared" si="57"/>
        <v>35</v>
      </c>
      <c r="Q901" t="str">
        <f t="shared" si="59"/>
        <v>music</v>
      </c>
      <c r="R901" t="str">
        <f t="shared" si="58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6"/>
        <v>4.1999999999999997E-3</v>
      </c>
      <c r="P902">
        <f t="shared" si="57"/>
        <v>10.5</v>
      </c>
      <c r="Q902" t="str">
        <f t="shared" si="59"/>
        <v>music</v>
      </c>
      <c r="R902" t="str">
        <f t="shared" si="58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6"/>
        <v>0</v>
      </c>
      <c r="P903" t="e">
        <f t="shared" si="57"/>
        <v>#DIV/0!</v>
      </c>
      <c r="Q903" t="str">
        <f t="shared" si="59"/>
        <v>music</v>
      </c>
      <c r="R903" t="str">
        <f t="shared" si="58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6"/>
        <v>3.0000000000000001E-3</v>
      </c>
      <c r="P904">
        <f t="shared" si="57"/>
        <v>30</v>
      </c>
      <c r="Q904" t="str">
        <f t="shared" si="59"/>
        <v>music</v>
      </c>
      <c r="R904" t="str">
        <f t="shared" si="58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6"/>
        <v>3.2000000000000001E-2</v>
      </c>
      <c r="P905">
        <f t="shared" si="57"/>
        <v>40</v>
      </c>
      <c r="Q905" t="str">
        <f t="shared" si="59"/>
        <v>music</v>
      </c>
      <c r="R905" t="str">
        <f t="shared" si="58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6"/>
        <v>3.0200000000000001E-3</v>
      </c>
      <c r="P906">
        <f t="shared" si="57"/>
        <v>50.333333333333336</v>
      </c>
      <c r="Q906" t="str">
        <f t="shared" si="59"/>
        <v>music</v>
      </c>
      <c r="R906" t="str">
        <f t="shared" si="58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6"/>
        <v>3.0153846153846153E-2</v>
      </c>
      <c r="P907">
        <f t="shared" si="57"/>
        <v>32.666666666666664</v>
      </c>
      <c r="Q907" t="str">
        <f t="shared" si="59"/>
        <v>music</v>
      </c>
      <c r="R907" t="str">
        <f t="shared" si="58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6"/>
        <v>0</v>
      </c>
      <c r="P908" t="e">
        <f t="shared" si="57"/>
        <v>#DIV/0!</v>
      </c>
      <c r="Q908" t="str">
        <f t="shared" si="59"/>
        <v>music</v>
      </c>
      <c r="R908" t="str">
        <f t="shared" si="58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6"/>
        <v>0</v>
      </c>
      <c r="P909" t="e">
        <f t="shared" si="57"/>
        <v>#DIV/0!</v>
      </c>
      <c r="Q909" t="str">
        <f t="shared" si="59"/>
        <v>music</v>
      </c>
      <c r="R909" t="str">
        <f t="shared" si="58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6"/>
        <v>0</v>
      </c>
      <c r="P910" t="e">
        <f t="shared" si="57"/>
        <v>#DIV/0!</v>
      </c>
      <c r="Q910" t="str">
        <f t="shared" si="59"/>
        <v>music</v>
      </c>
      <c r="R910" t="str">
        <f t="shared" si="58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6"/>
        <v>3.2500000000000001E-2</v>
      </c>
      <c r="P911">
        <f t="shared" si="57"/>
        <v>65</v>
      </c>
      <c r="Q911" t="str">
        <f t="shared" si="59"/>
        <v>music</v>
      </c>
      <c r="R911" t="str">
        <f t="shared" si="58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6"/>
        <v>0.22363636363636363</v>
      </c>
      <c r="P912">
        <f t="shared" si="57"/>
        <v>24.6</v>
      </c>
      <c r="Q912" t="str">
        <f t="shared" si="59"/>
        <v>music</v>
      </c>
      <c r="R912" t="str">
        <f t="shared" si="58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6"/>
        <v>0</v>
      </c>
      <c r="P913" t="e">
        <f t="shared" si="57"/>
        <v>#DIV/0!</v>
      </c>
      <c r="Q913" t="str">
        <f t="shared" si="59"/>
        <v>music</v>
      </c>
      <c r="R913" t="str">
        <f t="shared" si="58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6"/>
        <v>8.5714285714285719E-3</v>
      </c>
      <c r="P914">
        <f t="shared" si="57"/>
        <v>15</v>
      </c>
      <c r="Q914" t="str">
        <f t="shared" si="59"/>
        <v>music</v>
      </c>
      <c r="R914" t="str">
        <f t="shared" si="58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6"/>
        <v>6.6066666666666662E-2</v>
      </c>
      <c r="P915">
        <f t="shared" si="57"/>
        <v>82.583333333333329</v>
      </c>
      <c r="Q915" t="str">
        <f t="shared" si="59"/>
        <v>music</v>
      </c>
      <c r="R915" t="str">
        <f t="shared" si="58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6"/>
        <v>0</v>
      </c>
      <c r="P916" t="e">
        <f t="shared" si="57"/>
        <v>#DIV/0!</v>
      </c>
      <c r="Q916" t="str">
        <f t="shared" si="59"/>
        <v>music</v>
      </c>
      <c r="R916" t="str">
        <f t="shared" si="58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6"/>
        <v>5.7692307692307696E-2</v>
      </c>
      <c r="P917">
        <f t="shared" si="57"/>
        <v>41.666666666666664</v>
      </c>
      <c r="Q917" t="str">
        <f t="shared" si="59"/>
        <v>music</v>
      </c>
      <c r="R917" t="str">
        <f t="shared" si="58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6"/>
        <v>0</v>
      </c>
      <c r="P918" t="e">
        <f t="shared" si="57"/>
        <v>#DIV/0!</v>
      </c>
      <c r="Q918" t="str">
        <f t="shared" si="59"/>
        <v>music</v>
      </c>
      <c r="R918" t="str">
        <f t="shared" si="58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6"/>
        <v>6.0000000000000001E-3</v>
      </c>
      <c r="P919">
        <f t="shared" si="57"/>
        <v>30</v>
      </c>
      <c r="Q919" t="str">
        <f t="shared" si="59"/>
        <v>music</v>
      </c>
      <c r="R919" t="str">
        <f t="shared" si="58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6"/>
        <v>5.0256410256410255E-2</v>
      </c>
      <c r="P920">
        <f t="shared" si="57"/>
        <v>19.600000000000001</v>
      </c>
      <c r="Q920" t="str">
        <f t="shared" si="59"/>
        <v>music</v>
      </c>
      <c r="R920" t="str">
        <f t="shared" si="58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6"/>
        <v>5.0000000000000001E-3</v>
      </c>
      <c r="P921">
        <f t="shared" si="57"/>
        <v>100</v>
      </c>
      <c r="Q921" t="str">
        <f t="shared" si="59"/>
        <v>music</v>
      </c>
      <c r="R921" t="str">
        <f t="shared" si="58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56"/>
        <v>0</v>
      </c>
      <c r="P922" t="e">
        <f t="shared" si="57"/>
        <v>#DIV/0!</v>
      </c>
      <c r="Q922" t="str">
        <f t="shared" si="59"/>
        <v>music</v>
      </c>
      <c r="R922" t="str">
        <f t="shared" si="58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56"/>
        <v>0.309</v>
      </c>
      <c r="P923">
        <f t="shared" si="57"/>
        <v>231.75</v>
      </c>
      <c r="Q923" t="str">
        <f t="shared" si="59"/>
        <v>music</v>
      </c>
      <c r="R923" t="str">
        <f t="shared" si="58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56"/>
        <v>0.21037037037037037</v>
      </c>
      <c r="P924">
        <f t="shared" si="57"/>
        <v>189.33333333333334</v>
      </c>
      <c r="Q924" t="str">
        <f t="shared" si="59"/>
        <v>music</v>
      </c>
      <c r="R924" t="str">
        <f t="shared" si="58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56"/>
        <v>2.1999999999999999E-2</v>
      </c>
      <c r="P925">
        <f t="shared" si="57"/>
        <v>55</v>
      </c>
      <c r="Q925" t="str">
        <f t="shared" si="59"/>
        <v>music</v>
      </c>
      <c r="R925" t="str">
        <f t="shared" si="58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56"/>
        <v>0.109</v>
      </c>
      <c r="P926">
        <f t="shared" si="57"/>
        <v>21.8</v>
      </c>
      <c r="Q926" t="str">
        <f t="shared" si="59"/>
        <v>music</v>
      </c>
      <c r="R926" t="str">
        <f t="shared" si="58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56"/>
        <v>2.6666666666666668E-2</v>
      </c>
      <c r="P927">
        <f t="shared" si="57"/>
        <v>32</v>
      </c>
      <c r="Q927" t="str">
        <f t="shared" si="59"/>
        <v>music</v>
      </c>
      <c r="R927" t="str">
        <f t="shared" si="58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56"/>
        <v>0</v>
      </c>
      <c r="P928" t="e">
        <f t="shared" si="57"/>
        <v>#DIV/0!</v>
      </c>
      <c r="Q928" t="str">
        <f t="shared" si="59"/>
        <v>music</v>
      </c>
      <c r="R928" t="str">
        <f t="shared" si="58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56"/>
        <v>0</v>
      </c>
      <c r="P929" t="e">
        <f t="shared" si="57"/>
        <v>#DIV/0!</v>
      </c>
      <c r="Q929" t="str">
        <f t="shared" si="59"/>
        <v>music</v>
      </c>
      <c r="R929" t="str">
        <f t="shared" si="58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56"/>
        <v>0.10862068965517241</v>
      </c>
      <c r="P930">
        <f t="shared" si="57"/>
        <v>56.25</v>
      </c>
      <c r="Q930" t="str">
        <f t="shared" si="59"/>
        <v>music</v>
      </c>
      <c r="R930" t="str">
        <f t="shared" si="58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56"/>
        <v>0</v>
      </c>
      <c r="P931" t="e">
        <f t="shared" si="57"/>
        <v>#DIV/0!</v>
      </c>
      <c r="Q931" t="str">
        <f t="shared" si="59"/>
        <v>music</v>
      </c>
      <c r="R931" t="str">
        <f t="shared" si="58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56"/>
        <v>0.38333333333333336</v>
      </c>
      <c r="P932">
        <f t="shared" si="57"/>
        <v>69</v>
      </c>
      <c r="Q932" t="str">
        <f t="shared" si="59"/>
        <v>music</v>
      </c>
      <c r="R932" t="str">
        <f t="shared" si="58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56"/>
        <v>6.5500000000000003E-2</v>
      </c>
      <c r="P933">
        <f t="shared" si="57"/>
        <v>18.714285714285715</v>
      </c>
      <c r="Q933" t="str">
        <f t="shared" si="59"/>
        <v>music</v>
      </c>
      <c r="R933" t="str">
        <f t="shared" si="58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56"/>
        <v>0.14536842105263159</v>
      </c>
      <c r="P934">
        <f t="shared" si="57"/>
        <v>46.033333333333331</v>
      </c>
      <c r="Q934" t="str">
        <f t="shared" si="59"/>
        <v>music</v>
      </c>
      <c r="R934" t="str">
        <f t="shared" si="58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56"/>
        <v>0.06</v>
      </c>
      <c r="P935">
        <f t="shared" si="57"/>
        <v>60</v>
      </c>
      <c r="Q935" t="str">
        <f t="shared" si="59"/>
        <v>music</v>
      </c>
      <c r="R935" t="str">
        <f t="shared" si="58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56"/>
        <v>0.30399999999999999</v>
      </c>
      <c r="P936">
        <f t="shared" si="57"/>
        <v>50.666666666666664</v>
      </c>
      <c r="Q936" t="str">
        <f t="shared" si="59"/>
        <v>music</v>
      </c>
      <c r="R936" t="str">
        <f t="shared" si="58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56"/>
        <v>1.4285714285714285E-2</v>
      </c>
      <c r="P937">
        <f t="shared" si="57"/>
        <v>25</v>
      </c>
      <c r="Q937" t="str">
        <f t="shared" si="59"/>
        <v>music</v>
      </c>
      <c r="R937" t="str">
        <f t="shared" si="58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56"/>
        <v>0</v>
      </c>
      <c r="P938" t="e">
        <f t="shared" si="57"/>
        <v>#DIV/0!</v>
      </c>
      <c r="Q938" t="str">
        <f t="shared" si="59"/>
        <v>music</v>
      </c>
      <c r="R938" t="str">
        <f t="shared" si="58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56"/>
        <v>1.1428571428571429E-2</v>
      </c>
      <c r="P939">
        <f t="shared" si="57"/>
        <v>20</v>
      </c>
      <c r="Q939" t="str">
        <f t="shared" si="59"/>
        <v>music</v>
      </c>
      <c r="R939" t="str">
        <f t="shared" si="58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56"/>
        <v>3.5714285714285713E-3</v>
      </c>
      <c r="P940">
        <f t="shared" si="57"/>
        <v>25</v>
      </c>
      <c r="Q940" t="str">
        <f t="shared" si="59"/>
        <v>music</v>
      </c>
      <c r="R940" t="str">
        <f t="shared" si="58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56"/>
        <v>1.4545454545454545E-2</v>
      </c>
      <c r="P941">
        <f t="shared" si="57"/>
        <v>20</v>
      </c>
      <c r="Q941" t="str">
        <f t="shared" si="59"/>
        <v>music</v>
      </c>
      <c r="R941" t="str">
        <f t="shared" si="58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56"/>
        <v>0.17155555555555554</v>
      </c>
      <c r="P942">
        <f t="shared" si="57"/>
        <v>110.28571428571429</v>
      </c>
      <c r="Q942" t="str">
        <f t="shared" si="59"/>
        <v>technology</v>
      </c>
      <c r="R942" t="str">
        <f t="shared" si="58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56"/>
        <v>2.3220000000000001E-2</v>
      </c>
      <c r="P943">
        <f t="shared" si="57"/>
        <v>37.451612903225808</v>
      </c>
      <c r="Q943" t="str">
        <f t="shared" si="59"/>
        <v>technology</v>
      </c>
      <c r="R943" t="str">
        <f t="shared" si="58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56"/>
        <v>8.9066666666666669E-2</v>
      </c>
      <c r="P944">
        <f t="shared" si="57"/>
        <v>41.75</v>
      </c>
      <c r="Q944" t="str">
        <f t="shared" si="59"/>
        <v>technology</v>
      </c>
      <c r="R944" t="str">
        <f t="shared" si="58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56"/>
        <v>9.633333333333334E-2</v>
      </c>
      <c r="P945">
        <f t="shared" si="57"/>
        <v>24.083333333333332</v>
      </c>
      <c r="Q945" t="str">
        <f t="shared" si="59"/>
        <v>technology</v>
      </c>
      <c r="R945" t="str">
        <f t="shared" si="58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56"/>
        <v>0.13325999999999999</v>
      </c>
      <c r="P946">
        <f t="shared" si="57"/>
        <v>69.40625</v>
      </c>
      <c r="Q946" t="str">
        <f t="shared" si="59"/>
        <v>technology</v>
      </c>
      <c r="R946" t="str">
        <f t="shared" si="58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56"/>
        <v>2.4840000000000001E-2</v>
      </c>
      <c r="P947">
        <f t="shared" si="57"/>
        <v>155.25</v>
      </c>
      <c r="Q947" t="str">
        <f t="shared" si="59"/>
        <v>technology</v>
      </c>
      <c r="R947" t="str">
        <f t="shared" si="58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56"/>
        <v>1.9066666666666666E-2</v>
      </c>
      <c r="P948">
        <f t="shared" si="57"/>
        <v>57.2</v>
      </c>
      <c r="Q948" t="str">
        <f t="shared" si="59"/>
        <v>technology</v>
      </c>
      <c r="R948" t="str">
        <f t="shared" si="58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56"/>
        <v>0</v>
      </c>
      <c r="P949" t="e">
        <f t="shared" si="57"/>
        <v>#DIV/0!</v>
      </c>
      <c r="Q949" t="str">
        <f t="shared" si="59"/>
        <v>technology</v>
      </c>
      <c r="R949" t="str">
        <f t="shared" si="58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56"/>
        <v>0.12</v>
      </c>
      <c r="P950">
        <f t="shared" si="57"/>
        <v>60</v>
      </c>
      <c r="Q950" t="str">
        <f t="shared" si="59"/>
        <v>technology</v>
      </c>
      <c r="R950" t="str">
        <f t="shared" si="58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56"/>
        <v>1.3650000000000001E-2</v>
      </c>
      <c r="P951">
        <f t="shared" si="57"/>
        <v>39</v>
      </c>
      <c r="Q951" t="str">
        <f t="shared" si="59"/>
        <v>technology</v>
      </c>
      <c r="R951" t="str">
        <f t="shared" si="58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56"/>
        <v>0.28039999999999998</v>
      </c>
      <c r="P952">
        <f t="shared" si="57"/>
        <v>58.416666666666664</v>
      </c>
      <c r="Q952" t="str">
        <f t="shared" si="59"/>
        <v>technology</v>
      </c>
      <c r="R952" t="str">
        <f t="shared" si="58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56"/>
        <v>0.38390000000000002</v>
      </c>
      <c r="P953">
        <f t="shared" si="57"/>
        <v>158.63636363636363</v>
      </c>
      <c r="Q953" t="str">
        <f t="shared" si="59"/>
        <v>technology</v>
      </c>
      <c r="R953" t="str">
        <f t="shared" si="58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56"/>
        <v>0.39942857142857141</v>
      </c>
      <c r="P954">
        <f t="shared" si="57"/>
        <v>99.857142857142861</v>
      </c>
      <c r="Q954" t="str">
        <f t="shared" si="59"/>
        <v>technology</v>
      </c>
      <c r="R954" t="str">
        <f t="shared" si="58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56"/>
        <v>8.3999999999999995E-3</v>
      </c>
      <c r="P955">
        <f t="shared" si="57"/>
        <v>25.2</v>
      </c>
      <c r="Q955" t="str">
        <f t="shared" si="59"/>
        <v>technology</v>
      </c>
      <c r="R955" t="str">
        <f t="shared" si="58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56"/>
        <v>0.43406666666666666</v>
      </c>
      <c r="P956">
        <f t="shared" si="57"/>
        <v>89.191780821917803</v>
      </c>
      <c r="Q956" t="str">
        <f t="shared" si="59"/>
        <v>technology</v>
      </c>
      <c r="R956" t="str">
        <f t="shared" si="58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56"/>
        <v>5.6613333333333335E-2</v>
      </c>
      <c r="P957">
        <f t="shared" si="57"/>
        <v>182.6236559139785</v>
      </c>
      <c r="Q957" t="str">
        <f t="shared" si="59"/>
        <v>technology</v>
      </c>
      <c r="R957" t="str">
        <f t="shared" si="58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56"/>
        <v>1.7219999999999999E-2</v>
      </c>
      <c r="P958">
        <f t="shared" si="57"/>
        <v>50.647058823529413</v>
      </c>
      <c r="Q958" t="str">
        <f t="shared" si="59"/>
        <v>technology</v>
      </c>
      <c r="R958" t="str">
        <f t="shared" si="58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56"/>
        <v>1.9416666666666665E-2</v>
      </c>
      <c r="P959">
        <f t="shared" si="57"/>
        <v>33.285714285714285</v>
      </c>
      <c r="Q959" t="str">
        <f t="shared" si="59"/>
        <v>technology</v>
      </c>
      <c r="R959" t="str">
        <f t="shared" si="58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56"/>
        <v>0.11328275684711328</v>
      </c>
      <c r="P960">
        <f t="shared" si="57"/>
        <v>51.823529411764703</v>
      </c>
      <c r="Q960" t="str">
        <f t="shared" si="59"/>
        <v>technology</v>
      </c>
      <c r="R960" t="str">
        <f t="shared" si="58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56"/>
        <v>0.3886</v>
      </c>
      <c r="P961">
        <f t="shared" si="57"/>
        <v>113.62573099415205</v>
      </c>
      <c r="Q961" t="str">
        <f t="shared" si="59"/>
        <v>technology</v>
      </c>
      <c r="R961" t="str">
        <f t="shared" si="58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56"/>
        <v>0.46100628930817611</v>
      </c>
      <c r="P962">
        <f t="shared" si="57"/>
        <v>136.46276595744681</v>
      </c>
      <c r="Q962" t="str">
        <f t="shared" si="59"/>
        <v>technology</v>
      </c>
      <c r="R962" t="str">
        <f t="shared" si="58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60">E963/D963</f>
        <v>0.42188421052631581</v>
      </c>
      <c r="P963">
        <f t="shared" ref="P963:P1026" si="61">E963/L963</f>
        <v>364.35454545454547</v>
      </c>
      <c r="Q963" t="str">
        <f t="shared" si="59"/>
        <v>technology</v>
      </c>
      <c r="R963" t="str">
        <f t="shared" ref="R963:R1026" si="62">RIGHT(N963, LEN(N963)-FIND("/",N963))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0"/>
        <v>0.2848</v>
      </c>
      <c r="P964">
        <f t="shared" si="61"/>
        <v>19.243243243243242</v>
      </c>
      <c r="Q964" t="str">
        <f t="shared" ref="Q964:Q1027" si="63">LEFT(N964, FIND("/", N964)-1)</f>
        <v>technology</v>
      </c>
      <c r="R964" t="str">
        <f t="shared" si="62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0"/>
        <v>1.0771428571428571E-2</v>
      </c>
      <c r="P965">
        <f t="shared" si="61"/>
        <v>41.888888888888886</v>
      </c>
      <c r="Q965" t="str">
        <f t="shared" si="63"/>
        <v>technology</v>
      </c>
      <c r="R965" t="str">
        <f t="shared" si="62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0"/>
        <v>7.9909090909090902E-3</v>
      </c>
      <c r="P966">
        <f t="shared" si="61"/>
        <v>30.310344827586206</v>
      </c>
      <c r="Q966" t="str">
        <f t="shared" si="63"/>
        <v>technology</v>
      </c>
      <c r="R966" t="str">
        <f t="shared" si="62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0"/>
        <v>1.192E-2</v>
      </c>
      <c r="P967">
        <f t="shared" si="61"/>
        <v>49.666666666666664</v>
      </c>
      <c r="Q967" t="str">
        <f t="shared" si="63"/>
        <v>technology</v>
      </c>
      <c r="R967" t="str">
        <f t="shared" si="62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0"/>
        <v>0.14799999999999999</v>
      </c>
      <c r="P968">
        <f t="shared" si="61"/>
        <v>59.2</v>
      </c>
      <c r="Q968" t="str">
        <f t="shared" si="63"/>
        <v>technology</v>
      </c>
      <c r="R968" t="str">
        <f t="shared" si="62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0"/>
        <v>0.17810000000000001</v>
      </c>
      <c r="P969">
        <f t="shared" si="61"/>
        <v>43.97530864197531</v>
      </c>
      <c r="Q969" t="str">
        <f t="shared" si="63"/>
        <v>technology</v>
      </c>
      <c r="R969" t="str">
        <f t="shared" si="62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0"/>
        <v>1.325E-2</v>
      </c>
      <c r="P970">
        <f t="shared" si="61"/>
        <v>26.5</v>
      </c>
      <c r="Q970" t="str">
        <f t="shared" si="63"/>
        <v>technology</v>
      </c>
      <c r="R970" t="str">
        <f t="shared" si="62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0"/>
        <v>0.46666666666666667</v>
      </c>
      <c r="P971">
        <f t="shared" si="61"/>
        <v>1272.7272727272727</v>
      </c>
      <c r="Q971" t="str">
        <f t="shared" si="63"/>
        <v>technology</v>
      </c>
      <c r="R971" t="str">
        <f t="shared" si="62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0"/>
        <v>0.4592</v>
      </c>
      <c r="P972">
        <f t="shared" si="61"/>
        <v>164</v>
      </c>
      <c r="Q972" t="str">
        <f t="shared" si="63"/>
        <v>technology</v>
      </c>
      <c r="R972" t="str">
        <f t="shared" si="62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0"/>
        <v>2.2599999999999999E-3</v>
      </c>
      <c r="P973">
        <f t="shared" si="61"/>
        <v>45.2</v>
      </c>
      <c r="Q973" t="str">
        <f t="shared" si="63"/>
        <v>technology</v>
      </c>
      <c r="R973" t="str">
        <f t="shared" si="62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0"/>
        <v>0.34625</v>
      </c>
      <c r="P974">
        <f t="shared" si="61"/>
        <v>153.88888888888889</v>
      </c>
      <c r="Q974" t="str">
        <f t="shared" si="63"/>
        <v>technology</v>
      </c>
      <c r="R974" t="str">
        <f t="shared" si="62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0"/>
        <v>2.0549999999999999E-2</v>
      </c>
      <c r="P975">
        <f t="shared" si="61"/>
        <v>51.375</v>
      </c>
      <c r="Q975" t="str">
        <f t="shared" si="63"/>
        <v>technology</v>
      </c>
      <c r="R975" t="str">
        <f t="shared" si="62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0"/>
        <v>5.5999999999999999E-3</v>
      </c>
      <c r="P976">
        <f t="shared" si="61"/>
        <v>93.333333333333329</v>
      </c>
      <c r="Q976" t="str">
        <f t="shared" si="63"/>
        <v>technology</v>
      </c>
      <c r="R976" t="str">
        <f t="shared" si="62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0"/>
        <v>2.6069999999999999E-2</v>
      </c>
      <c r="P977">
        <f t="shared" si="61"/>
        <v>108.625</v>
      </c>
      <c r="Q977" t="str">
        <f t="shared" si="63"/>
        <v>technology</v>
      </c>
      <c r="R977" t="str">
        <f t="shared" si="62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0"/>
        <v>1.9259999999999999E-2</v>
      </c>
      <c r="P978">
        <f t="shared" si="61"/>
        <v>160.5</v>
      </c>
      <c r="Q978" t="str">
        <f t="shared" si="63"/>
        <v>technology</v>
      </c>
      <c r="R978" t="str">
        <f t="shared" si="62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0"/>
        <v>0.33666666666666667</v>
      </c>
      <c r="P979">
        <f t="shared" si="61"/>
        <v>75.75</v>
      </c>
      <c r="Q979" t="str">
        <f t="shared" si="63"/>
        <v>technology</v>
      </c>
      <c r="R979" t="str">
        <f t="shared" si="62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0"/>
        <v>0.5626326718299024</v>
      </c>
      <c r="P980">
        <f t="shared" si="61"/>
        <v>790.83739837398377</v>
      </c>
      <c r="Q980" t="str">
        <f t="shared" si="63"/>
        <v>technology</v>
      </c>
      <c r="R980" t="str">
        <f t="shared" si="62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0"/>
        <v>0.82817600000000002</v>
      </c>
      <c r="P981">
        <f t="shared" si="61"/>
        <v>301.93916666666667</v>
      </c>
      <c r="Q981" t="str">
        <f t="shared" si="63"/>
        <v>technology</v>
      </c>
      <c r="R981" t="str">
        <f t="shared" si="62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0"/>
        <v>0.14860000000000001</v>
      </c>
      <c r="P982">
        <f t="shared" si="61"/>
        <v>47.935483870967744</v>
      </c>
      <c r="Q982" t="str">
        <f t="shared" si="63"/>
        <v>technology</v>
      </c>
      <c r="R982" t="str">
        <f t="shared" si="62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0"/>
        <v>1.2375123751237513E-4</v>
      </c>
      <c r="P983">
        <f t="shared" si="61"/>
        <v>2.75</v>
      </c>
      <c r="Q983" t="str">
        <f t="shared" si="63"/>
        <v>technology</v>
      </c>
      <c r="R983" t="str">
        <f t="shared" si="62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0"/>
        <v>1.7142857142857143E-4</v>
      </c>
      <c r="P984">
        <f t="shared" si="61"/>
        <v>1</v>
      </c>
      <c r="Q984" t="str">
        <f t="shared" si="63"/>
        <v>technology</v>
      </c>
      <c r="R984" t="str">
        <f t="shared" si="62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0"/>
        <v>0.2950613611721471</v>
      </c>
      <c r="P985">
        <f t="shared" si="61"/>
        <v>171.79329608938548</v>
      </c>
      <c r="Q985" t="str">
        <f t="shared" si="63"/>
        <v>technology</v>
      </c>
      <c r="R985" t="str">
        <f t="shared" si="62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0"/>
        <v>1.06E-2</v>
      </c>
      <c r="P986">
        <f t="shared" si="61"/>
        <v>35.333333333333336</v>
      </c>
      <c r="Q986" t="str">
        <f t="shared" si="63"/>
        <v>technology</v>
      </c>
      <c r="R986" t="str">
        <f t="shared" si="62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0"/>
        <v>6.2933333333333327E-2</v>
      </c>
      <c r="P987">
        <f t="shared" si="61"/>
        <v>82.086956521739125</v>
      </c>
      <c r="Q987" t="str">
        <f t="shared" si="63"/>
        <v>technology</v>
      </c>
      <c r="R987" t="str">
        <f t="shared" si="62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0"/>
        <v>0.1275</v>
      </c>
      <c r="P988">
        <f t="shared" si="61"/>
        <v>110.8695652173913</v>
      </c>
      <c r="Q988" t="str">
        <f t="shared" si="63"/>
        <v>technology</v>
      </c>
      <c r="R988" t="str">
        <f t="shared" si="62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0"/>
        <v>0.13220000000000001</v>
      </c>
      <c r="P989">
        <f t="shared" si="61"/>
        <v>161.21951219512195</v>
      </c>
      <c r="Q989" t="str">
        <f t="shared" si="63"/>
        <v>technology</v>
      </c>
      <c r="R989" t="str">
        <f t="shared" si="62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0"/>
        <v>0</v>
      </c>
      <c r="P990" t="e">
        <f t="shared" si="61"/>
        <v>#DIV/0!</v>
      </c>
      <c r="Q990" t="str">
        <f t="shared" si="63"/>
        <v>technology</v>
      </c>
      <c r="R990" t="str">
        <f t="shared" si="62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0"/>
        <v>0.16769999999999999</v>
      </c>
      <c r="P991">
        <f t="shared" si="61"/>
        <v>52.40625</v>
      </c>
      <c r="Q991" t="str">
        <f t="shared" si="63"/>
        <v>technology</v>
      </c>
      <c r="R991" t="str">
        <f t="shared" si="62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0"/>
        <v>1.0399999999999999E-3</v>
      </c>
      <c r="P992">
        <f t="shared" si="61"/>
        <v>13</v>
      </c>
      <c r="Q992" t="str">
        <f t="shared" si="63"/>
        <v>technology</v>
      </c>
      <c r="R992" t="str">
        <f t="shared" si="62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0"/>
        <v>4.24E-2</v>
      </c>
      <c r="P993">
        <f t="shared" si="61"/>
        <v>30.285714285714285</v>
      </c>
      <c r="Q993" t="str">
        <f t="shared" si="63"/>
        <v>technology</v>
      </c>
      <c r="R993" t="str">
        <f t="shared" si="62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0"/>
        <v>4.6699999999999997E-3</v>
      </c>
      <c r="P994">
        <f t="shared" si="61"/>
        <v>116.75</v>
      </c>
      <c r="Q994" t="str">
        <f t="shared" si="63"/>
        <v>technology</v>
      </c>
      <c r="R994" t="str">
        <f t="shared" si="62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0"/>
        <v>0.25087142857142858</v>
      </c>
      <c r="P995">
        <f t="shared" si="61"/>
        <v>89.59693877551021</v>
      </c>
      <c r="Q995" t="str">
        <f t="shared" si="63"/>
        <v>technology</v>
      </c>
      <c r="R995" t="str">
        <f t="shared" si="62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0"/>
        <v>2.3345000000000001E-2</v>
      </c>
      <c r="P996">
        <f t="shared" si="61"/>
        <v>424.45454545454544</v>
      </c>
      <c r="Q996" t="str">
        <f t="shared" si="63"/>
        <v>technology</v>
      </c>
      <c r="R996" t="str">
        <f t="shared" si="62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0"/>
        <v>7.2599999999999998E-2</v>
      </c>
      <c r="P997">
        <f t="shared" si="61"/>
        <v>80.666666666666671</v>
      </c>
      <c r="Q997" t="str">
        <f t="shared" si="63"/>
        <v>technology</v>
      </c>
      <c r="R997" t="str">
        <f t="shared" si="62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0"/>
        <v>1.6250000000000001E-2</v>
      </c>
      <c r="P998">
        <f t="shared" si="61"/>
        <v>13</v>
      </c>
      <c r="Q998" t="str">
        <f t="shared" si="63"/>
        <v>technology</v>
      </c>
      <c r="R998" t="str">
        <f t="shared" si="62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0"/>
        <v>1.2999999999999999E-2</v>
      </c>
      <c r="P999">
        <f t="shared" si="61"/>
        <v>8.125</v>
      </c>
      <c r="Q999" t="str">
        <f t="shared" si="63"/>
        <v>technology</v>
      </c>
      <c r="R999" t="str">
        <f t="shared" si="62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0"/>
        <v>0.58558333333333334</v>
      </c>
      <c r="P1000">
        <f t="shared" si="61"/>
        <v>153.42794759825327</v>
      </c>
      <c r="Q1000" t="str">
        <f t="shared" si="63"/>
        <v>technology</v>
      </c>
      <c r="R1000" t="str">
        <f t="shared" si="62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0"/>
        <v>7.7886666666666673E-2</v>
      </c>
      <c r="P1001">
        <f t="shared" si="61"/>
        <v>292.07499999999999</v>
      </c>
      <c r="Q1001" t="str">
        <f t="shared" si="63"/>
        <v>technology</v>
      </c>
      <c r="R1001" t="str">
        <f t="shared" si="62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0"/>
        <v>2.2157147647256063E-2</v>
      </c>
      <c r="P1002">
        <f t="shared" si="61"/>
        <v>3304</v>
      </c>
      <c r="Q1002" t="str">
        <f t="shared" si="63"/>
        <v>technology</v>
      </c>
      <c r="R1002" t="str">
        <f t="shared" si="62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0"/>
        <v>1.04</v>
      </c>
      <c r="P1003">
        <f t="shared" si="61"/>
        <v>1300</v>
      </c>
      <c r="Q1003" t="str">
        <f t="shared" si="63"/>
        <v>technology</v>
      </c>
      <c r="R1003" t="str">
        <f t="shared" si="62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0"/>
        <v>0.29602960296029601</v>
      </c>
      <c r="P1004">
        <f t="shared" si="61"/>
        <v>134.54545454545453</v>
      </c>
      <c r="Q1004" t="str">
        <f t="shared" si="63"/>
        <v>technology</v>
      </c>
      <c r="R1004" t="str">
        <f t="shared" si="62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0"/>
        <v>0.16055</v>
      </c>
      <c r="P1005">
        <f t="shared" si="61"/>
        <v>214.06666666666666</v>
      </c>
      <c r="Q1005" t="str">
        <f t="shared" si="63"/>
        <v>technology</v>
      </c>
      <c r="R1005" t="str">
        <f t="shared" si="62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0"/>
        <v>0.82208000000000003</v>
      </c>
      <c r="P1006">
        <f t="shared" si="61"/>
        <v>216.33684210526314</v>
      </c>
      <c r="Q1006" t="str">
        <f t="shared" si="63"/>
        <v>technology</v>
      </c>
      <c r="R1006" t="str">
        <f t="shared" si="62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0"/>
        <v>0.75051000000000001</v>
      </c>
      <c r="P1007">
        <f t="shared" si="61"/>
        <v>932.31055900621118</v>
      </c>
      <c r="Q1007" t="str">
        <f t="shared" si="63"/>
        <v>technology</v>
      </c>
      <c r="R1007" t="str">
        <f t="shared" si="62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0"/>
        <v>5.8500000000000003E-2</v>
      </c>
      <c r="P1008">
        <f t="shared" si="61"/>
        <v>29.25</v>
      </c>
      <c r="Q1008" t="str">
        <f t="shared" si="63"/>
        <v>technology</v>
      </c>
      <c r="R1008" t="str">
        <f t="shared" si="62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0"/>
        <v>0.44319999999999998</v>
      </c>
      <c r="P1009">
        <f t="shared" si="61"/>
        <v>174.94736842105263</v>
      </c>
      <c r="Q1009" t="str">
        <f t="shared" si="63"/>
        <v>technology</v>
      </c>
      <c r="R1009" t="str">
        <f t="shared" si="62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0"/>
        <v>2.6737967914438501E-3</v>
      </c>
      <c r="P1010">
        <f t="shared" si="61"/>
        <v>250</v>
      </c>
      <c r="Q1010" t="str">
        <f t="shared" si="63"/>
        <v>technology</v>
      </c>
      <c r="R1010" t="str">
        <f t="shared" si="62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0"/>
        <v>0.1313</v>
      </c>
      <c r="P1011">
        <f t="shared" si="61"/>
        <v>65</v>
      </c>
      <c r="Q1011" t="str">
        <f t="shared" si="63"/>
        <v>technology</v>
      </c>
      <c r="R1011" t="str">
        <f t="shared" si="62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0"/>
        <v>1.9088937093275488E-3</v>
      </c>
      <c r="P1012">
        <f t="shared" si="61"/>
        <v>55</v>
      </c>
      <c r="Q1012" t="str">
        <f t="shared" si="63"/>
        <v>technology</v>
      </c>
      <c r="R1012" t="str">
        <f t="shared" si="62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0"/>
        <v>3.7499999999999999E-3</v>
      </c>
      <c r="P1013">
        <f t="shared" si="61"/>
        <v>75</v>
      </c>
      <c r="Q1013" t="str">
        <f t="shared" si="63"/>
        <v>technology</v>
      </c>
      <c r="R1013" t="str">
        <f t="shared" si="62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0"/>
        <v>215.35021</v>
      </c>
      <c r="P1014">
        <f t="shared" si="61"/>
        <v>1389.3561935483872</v>
      </c>
      <c r="Q1014" t="str">
        <f t="shared" si="63"/>
        <v>technology</v>
      </c>
      <c r="R1014" t="str">
        <f t="shared" si="62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0"/>
        <v>0.34527999999999998</v>
      </c>
      <c r="P1015">
        <f t="shared" si="61"/>
        <v>95.911111111111111</v>
      </c>
      <c r="Q1015" t="str">
        <f t="shared" si="63"/>
        <v>technology</v>
      </c>
      <c r="R1015" t="str">
        <f t="shared" si="62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0"/>
        <v>0.30599999999999999</v>
      </c>
      <c r="P1016">
        <f t="shared" si="61"/>
        <v>191.25</v>
      </c>
      <c r="Q1016" t="str">
        <f t="shared" si="63"/>
        <v>technology</v>
      </c>
      <c r="R1016" t="str">
        <f t="shared" si="62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0"/>
        <v>2.6666666666666668E-2</v>
      </c>
      <c r="P1017">
        <f t="shared" si="61"/>
        <v>40</v>
      </c>
      <c r="Q1017" t="str">
        <f t="shared" si="63"/>
        <v>technology</v>
      </c>
      <c r="R1017" t="str">
        <f t="shared" si="62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0"/>
        <v>2.8420000000000001E-2</v>
      </c>
      <c r="P1018">
        <f t="shared" si="61"/>
        <v>74.78947368421052</v>
      </c>
      <c r="Q1018" t="str">
        <f t="shared" si="63"/>
        <v>technology</v>
      </c>
      <c r="R1018" t="str">
        <f t="shared" si="62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0"/>
        <v>0.22878799999999999</v>
      </c>
      <c r="P1019">
        <f t="shared" si="61"/>
        <v>161.11830985915492</v>
      </c>
      <c r="Q1019" t="str">
        <f t="shared" si="63"/>
        <v>technology</v>
      </c>
      <c r="R1019" t="str">
        <f t="shared" si="62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0"/>
        <v>3.1050000000000001E-2</v>
      </c>
      <c r="P1020">
        <f t="shared" si="61"/>
        <v>88.714285714285708</v>
      </c>
      <c r="Q1020" t="str">
        <f t="shared" si="63"/>
        <v>technology</v>
      </c>
      <c r="R1020" t="str">
        <f t="shared" si="62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0"/>
        <v>0.47333333333333333</v>
      </c>
      <c r="P1021">
        <f t="shared" si="61"/>
        <v>53.25</v>
      </c>
      <c r="Q1021" t="str">
        <f t="shared" si="63"/>
        <v>technology</v>
      </c>
      <c r="R1021" t="str">
        <f t="shared" si="62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0"/>
        <v>2.0554838709677421</v>
      </c>
      <c r="P1022">
        <f t="shared" si="61"/>
        <v>106.2</v>
      </c>
      <c r="Q1022" t="str">
        <f t="shared" si="63"/>
        <v>music</v>
      </c>
      <c r="R1022" t="str">
        <f t="shared" si="62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0"/>
        <v>3.5180366666666667</v>
      </c>
      <c r="P1023">
        <f t="shared" si="61"/>
        <v>22.079728033472804</v>
      </c>
      <c r="Q1023" t="str">
        <f t="shared" si="63"/>
        <v>music</v>
      </c>
      <c r="R1023" t="str">
        <f t="shared" si="62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0"/>
        <v>1.149</v>
      </c>
      <c r="P1024">
        <f t="shared" si="61"/>
        <v>31.054054054054053</v>
      </c>
      <c r="Q1024" t="str">
        <f t="shared" si="63"/>
        <v>music</v>
      </c>
      <c r="R1024" t="str">
        <f t="shared" si="62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0"/>
        <v>2.3715000000000002</v>
      </c>
      <c r="P1025">
        <f t="shared" si="61"/>
        <v>36.206106870229007</v>
      </c>
      <c r="Q1025" t="str">
        <f t="shared" si="63"/>
        <v>music</v>
      </c>
      <c r="R1025" t="str">
        <f t="shared" si="62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60"/>
        <v>1.1863774999999999</v>
      </c>
      <c r="P1026">
        <f t="shared" si="61"/>
        <v>388.9762295081967</v>
      </c>
      <c r="Q1026" t="str">
        <f t="shared" si="63"/>
        <v>music</v>
      </c>
      <c r="R1026" t="str">
        <f t="shared" si="62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64">E1027/D1027</f>
        <v>1.099283142857143</v>
      </c>
      <c r="P1027">
        <f t="shared" ref="P1027:P1090" si="65">E1027/L1027</f>
        <v>71.848571428571432</v>
      </c>
      <c r="Q1027" t="str">
        <f t="shared" si="63"/>
        <v>music</v>
      </c>
      <c r="R1027" t="str">
        <f t="shared" ref="R1027:R1090" si="66">RIGHT(N1027, LEN(N1027)-FIND("/",N1027))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4"/>
        <v>1.0000828571428571</v>
      </c>
      <c r="P1028">
        <f t="shared" si="65"/>
        <v>57.381803278688523</v>
      </c>
      <c r="Q1028" t="str">
        <f t="shared" ref="Q1028:Q1091" si="67">LEFT(N1028, FIND("/", N1028)-1)</f>
        <v>music</v>
      </c>
      <c r="R1028" t="str">
        <f t="shared" si="66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4"/>
        <v>1.0309292094387414</v>
      </c>
      <c r="P1029">
        <f t="shared" si="65"/>
        <v>69.666666666666671</v>
      </c>
      <c r="Q1029" t="str">
        <f t="shared" si="67"/>
        <v>music</v>
      </c>
      <c r="R1029" t="str">
        <f t="shared" si="66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4"/>
        <v>1.1727000000000001</v>
      </c>
      <c r="P1030">
        <f t="shared" si="65"/>
        <v>45.988235294117644</v>
      </c>
      <c r="Q1030" t="str">
        <f t="shared" si="67"/>
        <v>music</v>
      </c>
      <c r="R1030" t="str">
        <f t="shared" si="66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4"/>
        <v>1.1175999999999999</v>
      </c>
      <c r="P1031">
        <f t="shared" si="65"/>
        <v>79.262411347517727</v>
      </c>
      <c r="Q1031" t="str">
        <f t="shared" si="67"/>
        <v>music</v>
      </c>
      <c r="R1031" t="str">
        <f t="shared" si="66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4"/>
        <v>3.4209999999999998</v>
      </c>
      <c r="P1032">
        <f t="shared" si="65"/>
        <v>43.031446540880502</v>
      </c>
      <c r="Q1032" t="str">
        <f t="shared" si="67"/>
        <v>music</v>
      </c>
      <c r="R1032" t="str">
        <f t="shared" si="66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4"/>
        <v>1.0740000000000001</v>
      </c>
      <c r="P1033">
        <f t="shared" si="65"/>
        <v>108.48484848484848</v>
      </c>
      <c r="Q1033" t="str">
        <f t="shared" si="67"/>
        <v>music</v>
      </c>
      <c r="R1033" t="str">
        <f t="shared" si="66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4"/>
        <v>1.0849703703703704</v>
      </c>
      <c r="P1034">
        <f t="shared" si="65"/>
        <v>61.029583333333335</v>
      </c>
      <c r="Q1034" t="str">
        <f t="shared" si="67"/>
        <v>music</v>
      </c>
      <c r="R1034" t="str">
        <f t="shared" si="66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4"/>
        <v>1.0286144578313252</v>
      </c>
      <c r="P1035">
        <f t="shared" si="65"/>
        <v>50.592592592592595</v>
      </c>
      <c r="Q1035" t="str">
        <f t="shared" si="67"/>
        <v>music</v>
      </c>
      <c r="R1035" t="str">
        <f t="shared" si="66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4"/>
        <v>1.3000180000000001</v>
      </c>
      <c r="P1036">
        <f t="shared" si="65"/>
        <v>39.157168674698795</v>
      </c>
      <c r="Q1036" t="str">
        <f t="shared" si="67"/>
        <v>music</v>
      </c>
      <c r="R1036" t="str">
        <f t="shared" si="66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4"/>
        <v>1.0765217391304347</v>
      </c>
      <c r="P1037">
        <f t="shared" si="65"/>
        <v>65.15789473684211</v>
      </c>
      <c r="Q1037" t="str">
        <f t="shared" si="67"/>
        <v>music</v>
      </c>
      <c r="R1037" t="str">
        <f t="shared" si="66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4"/>
        <v>1.1236044444444444</v>
      </c>
      <c r="P1038">
        <f t="shared" si="65"/>
        <v>23.963127962085309</v>
      </c>
      <c r="Q1038" t="str">
        <f t="shared" si="67"/>
        <v>music</v>
      </c>
      <c r="R1038" t="str">
        <f t="shared" si="66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4"/>
        <v>1.0209999999999999</v>
      </c>
      <c r="P1039">
        <f t="shared" si="65"/>
        <v>48.61904761904762</v>
      </c>
      <c r="Q1039" t="str">
        <f t="shared" si="67"/>
        <v>music</v>
      </c>
      <c r="R1039" t="str">
        <f t="shared" si="66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4"/>
        <v>1.4533333333333334</v>
      </c>
      <c r="P1040">
        <f t="shared" si="65"/>
        <v>35.73770491803279</v>
      </c>
      <c r="Q1040" t="str">
        <f t="shared" si="67"/>
        <v>music</v>
      </c>
      <c r="R1040" t="str">
        <f t="shared" si="66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4"/>
        <v>1.282</v>
      </c>
      <c r="P1041">
        <f t="shared" si="65"/>
        <v>21.366666666666667</v>
      </c>
      <c r="Q1041" t="str">
        <f t="shared" si="67"/>
        <v>music</v>
      </c>
      <c r="R1041" t="str">
        <f t="shared" si="66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4"/>
        <v>2.9411764705882353E-3</v>
      </c>
      <c r="P1042">
        <f t="shared" si="65"/>
        <v>250</v>
      </c>
      <c r="Q1042" t="str">
        <f t="shared" si="67"/>
        <v>journalism</v>
      </c>
      <c r="R1042" t="str">
        <f t="shared" si="66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4"/>
        <v>0</v>
      </c>
      <c r="P1043" t="e">
        <f t="shared" si="65"/>
        <v>#DIV/0!</v>
      </c>
      <c r="Q1043" t="str">
        <f t="shared" si="67"/>
        <v>journalism</v>
      </c>
      <c r="R1043" t="str">
        <f t="shared" si="66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4"/>
        <v>1.5384615384615385E-2</v>
      </c>
      <c r="P1044">
        <f t="shared" si="65"/>
        <v>10</v>
      </c>
      <c r="Q1044" t="str">
        <f t="shared" si="67"/>
        <v>journalism</v>
      </c>
      <c r="R1044" t="str">
        <f t="shared" si="66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4"/>
        <v>8.5370000000000001E-2</v>
      </c>
      <c r="P1045">
        <f t="shared" si="65"/>
        <v>29.236301369863014</v>
      </c>
      <c r="Q1045" t="str">
        <f t="shared" si="67"/>
        <v>journalism</v>
      </c>
      <c r="R1045" t="str">
        <f t="shared" si="66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4"/>
        <v>8.571428571428571E-4</v>
      </c>
      <c r="P1046">
        <f t="shared" si="65"/>
        <v>3</v>
      </c>
      <c r="Q1046" t="str">
        <f t="shared" si="67"/>
        <v>journalism</v>
      </c>
      <c r="R1046" t="str">
        <f t="shared" si="66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4"/>
        <v>2.6599999999999999E-2</v>
      </c>
      <c r="P1047">
        <f t="shared" si="65"/>
        <v>33.25</v>
      </c>
      <c r="Q1047" t="str">
        <f t="shared" si="67"/>
        <v>journalism</v>
      </c>
      <c r="R1047" t="str">
        <f t="shared" si="66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4"/>
        <v>0</v>
      </c>
      <c r="P1048" t="e">
        <f t="shared" si="65"/>
        <v>#DIV/0!</v>
      </c>
      <c r="Q1048" t="str">
        <f t="shared" si="67"/>
        <v>journalism</v>
      </c>
      <c r="R1048" t="str">
        <f t="shared" si="66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4"/>
        <v>5.0000000000000001E-4</v>
      </c>
      <c r="P1049">
        <f t="shared" si="65"/>
        <v>1</v>
      </c>
      <c r="Q1049" t="str">
        <f t="shared" si="67"/>
        <v>journalism</v>
      </c>
      <c r="R1049" t="str">
        <f t="shared" si="66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4"/>
        <v>1.4133333333333333E-2</v>
      </c>
      <c r="P1050">
        <f t="shared" si="65"/>
        <v>53</v>
      </c>
      <c r="Q1050" t="str">
        <f t="shared" si="67"/>
        <v>journalism</v>
      </c>
      <c r="R1050" t="str">
        <f t="shared" si="66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4"/>
        <v>0</v>
      </c>
      <c r="P1051" t="e">
        <f t="shared" si="65"/>
        <v>#DIV/0!</v>
      </c>
      <c r="Q1051" t="str">
        <f t="shared" si="67"/>
        <v>journalism</v>
      </c>
      <c r="R1051" t="str">
        <f t="shared" si="66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4"/>
        <v>0</v>
      </c>
      <c r="P1052" t="e">
        <f t="shared" si="65"/>
        <v>#DIV/0!</v>
      </c>
      <c r="Q1052" t="str">
        <f t="shared" si="67"/>
        <v>journalism</v>
      </c>
      <c r="R1052" t="str">
        <f t="shared" si="66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4"/>
        <v>0</v>
      </c>
      <c r="P1053" t="e">
        <f t="shared" si="65"/>
        <v>#DIV/0!</v>
      </c>
      <c r="Q1053" t="str">
        <f t="shared" si="67"/>
        <v>journalism</v>
      </c>
      <c r="R1053" t="str">
        <f t="shared" si="66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4"/>
        <v>0</v>
      </c>
      <c r="P1054" t="e">
        <f t="shared" si="65"/>
        <v>#DIV/0!</v>
      </c>
      <c r="Q1054" t="str">
        <f t="shared" si="67"/>
        <v>journalism</v>
      </c>
      <c r="R1054" t="str">
        <f t="shared" si="66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4"/>
        <v>0.01</v>
      </c>
      <c r="P1055">
        <f t="shared" si="65"/>
        <v>15</v>
      </c>
      <c r="Q1055" t="str">
        <f t="shared" si="67"/>
        <v>journalism</v>
      </c>
      <c r="R1055" t="str">
        <f t="shared" si="66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4"/>
        <v>0</v>
      </c>
      <c r="P1056" t="e">
        <f t="shared" si="65"/>
        <v>#DIV/0!</v>
      </c>
      <c r="Q1056" t="str">
        <f t="shared" si="67"/>
        <v>journalism</v>
      </c>
      <c r="R1056" t="str">
        <f t="shared" si="66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4"/>
        <v>0</v>
      </c>
      <c r="P1057" t="e">
        <f t="shared" si="65"/>
        <v>#DIV/0!</v>
      </c>
      <c r="Q1057" t="str">
        <f t="shared" si="67"/>
        <v>journalism</v>
      </c>
      <c r="R1057" t="str">
        <f t="shared" si="66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4"/>
        <v>0</v>
      </c>
      <c r="P1058" t="e">
        <f t="shared" si="65"/>
        <v>#DIV/0!</v>
      </c>
      <c r="Q1058" t="str">
        <f t="shared" si="67"/>
        <v>journalism</v>
      </c>
      <c r="R1058" t="str">
        <f t="shared" si="66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4"/>
        <v>0</v>
      </c>
      <c r="P1059" t="e">
        <f t="shared" si="65"/>
        <v>#DIV/0!</v>
      </c>
      <c r="Q1059" t="str">
        <f t="shared" si="67"/>
        <v>journalism</v>
      </c>
      <c r="R1059" t="str">
        <f t="shared" si="66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4"/>
        <v>0</v>
      </c>
      <c r="P1060" t="e">
        <f t="shared" si="65"/>
        <v>#DIV/0!</v>
      </c>
      <c r="Q1060" t="str">
        <f t="shared" si="67"/>
        <v>journalism</v>
      </c>
      <c r="R1060" t="str">
        <f t="shared" si="66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4"/>
        <v>0</v>
      </c>
      <c r="P1061" t="e">
        <f t="shared" si="65"/>
        <v>#DIV/0!</v>
      </c>
      <c r="Q1061" t="str">
        <f t="shared" si="67"/>
        <v>journalism</v>
      </c>
      <c r="R1061" t="str">
        <f t="shared" si="66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4"/>
        <v>0.01</v>
      </c>
      <c r="P1062">
        <f t="shared" si="65"/>
        <v>50</v>
      </c>
      <c r="Q1062" t="str">
        <f t="shared" si="67"/>
        <v>journalism</v>
      </c>
      <c r="R1062" t="str">
        <f t="shared" si="66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4"/>
        <v>0</v>
      </c>
      <c r="P1063" t="e">
        <f t="shared" si="65"/>
        <v>#DIV/0!</v>
      </c>
      <c r="Q1063" t="str">
        <f t="shared" si="67"/>
        <v>journalism</v>
      </c>
      <c r="R1063" t="str">
        <f t="shared" si="66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4"/>
        <v>0.95477386934673369</v>
      </c>
      <c r="P1064">
        <f t="shared" si="65"/>
        <v>47.5</v>
      </c>
      <c r="Q1064" t="str">
        <f t="shared" si="67"/>
        <v>journalism</v>
      </c>
      <c r="R1064" t="str">
        <f t="shared" si="66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4"/>
        <v>0</v>
      </c>
      <c r="P1065" t="e">
        <f t="shared" si="65"/>
        <v>#DIV/0!</v>
      </c>
      <c r="Q1065" t="str">
        <f t="shared" si="67"/>
        <v>journalism</v>
      </c>
      <c r="R1065" t="str">
        <f t="shared" si="66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4"/>
        <v>8.9744444444444446E-2</v>
      </c>
      <c r="P1066">
        <f t="shared" si="65"/>
        <v>65.666666666666671</v>
      </c>
      <c r="Q1066" t="str">
        <f t="shared" si="67"/>
        <v>games</v>
      </c>
      <c r="R1066" t="str">
        <f t="shared" si="66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4"/>
        <v>2.7E-2</v>
      </c>
      <c r="P1067">
        <f t="shared" si="65"/>
        <v>16.2</v>
      </c>
      <c r="Q1067" t="str">
        <f t="shared" si="67"/>
        <v>games</v>
      </c>
      <c r="R1067" t="str">
        <f t="shared" si="66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4"/>
        <v>3.3673333333333333E-2</v>
      </c>
      <c r="P1068">
        <f t="shared" si="65"/>
        <v>34.128378378378379</v>
      </c>
      <c r="Q1068" t="str">
        <f t="shared" si="67"/>
        <v>games</v>
      </c>
      <c r="R1068" t="str">
        <f t="shared" si="66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4"/>
        <v>0.26</v>
      </c>
      <c r="P1069">
        <f t="shared" si="65"/>
        <v>13</v>
      </c>
      <c r="Q1069" t="str">
        <f t="shared" si="67"/>
        <v>games</v>
      </c>
      <c r="R1069" t="str">
        <f t="shared" si="66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4"/>
        <v>1.5E-3</v>
      </c>
      <c r="P1070">
        <f t="shared" si="65"/>
        <v>11.25</v>
      </c>
      <c r="Q1070" t="str">
        <f t="shared" si="67"/>
        <v>games</v>
      </c>
      <c r="R1070" t="str">
        <f t="shared" si="66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4"/>
        <v>0.38636363636363635</v>
      </c>
      <c r="P1071">
        <f t="shared" si="65"/>
        <v>40.476190476190474</v>
      </c>
      <c r="Q1071" t="str">
        <f t="shared" si="67"/>
        <v>games</v>
      </c>
      <c r="R1071" t="str">
        <f t="shared" si="66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4"/>
        <v>7.0000000000000001E-3</v>
      </c>
      <c r="P1072">
        <f t="shared" si="65"/>
        <v>35</v>
      </c>
      <c r="Q1072" t="str">
        <f t="shared" si="67"/>
        <v>games</v>
      </c>
      <c r="R1072" t="str">
        <f t="shared" si="66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4"/>
        <v>0</v>
      </c>
      <c r="P1073" t="e">
        <f t="shared" si="65"/>
        <v>#DIV/0!</v>
      </c>
      <c r="Q1073" t="str">
        <f t="shared" si="67"/>
        <v>games</v>
      </c>
      <c r="R1073" t="str">
        <f t="shared" si="66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4"/>
        <v>6.8000000000000005E-4</v>
      </c>
      <c r="P1074">
        <f t="shared" si="65"/>
        <v>12.75</v>
      </c>
      <c r="Q1074" t="str">
        <f t="shared" si="67"/>
        <v>games</v>
      </c>
      <c r="R1074" t="str">
        <f t="shared" si="66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4"/>
        <v>1.3333333333333334E-2</v>
      </c>
      <c r="P1075">
        <f t="shared" si="65"/>
        <v>10</v>
      </c>
      <c r="Q1075" t="str">
        <f t="shared" si="67"/>
        <v>games</v>
      </c>
      <c r="R1075" t="str">
        <f t="shared" si="66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4"/>
        <v>6.3092592592592589E-2</v>
      </c>
      <c r="P1076">
        <f t="shared" si="65"/>
        <v>113.56666666666666</v>
      </c>
      <c r="Q1076" t="str">
        <f t="shared" si="67"/>
        <v>games</v>
      </c>
      <c r="R1076" t="str">
        <f t="shared" si="66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4"/>
        <v>4.4999999999999998E-2</v>
      </c>
      <c r="P1077">
        <f t="shared" si="65"/>
        <v>15</v>
      </c>
      <c r="Q1077" t="str">
        <f t="shared" si="67"/>
        <v>games</v>
      </c>
      <c r="R1077" t="str">
        <f t="shared" si="66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4"/>
        <v>0.62765333333333329</v>
      </c>
      <c r="P1078">
        <f t="shared" si="65"/>
        <v>48.281025641025643</v>
      </c>
      <c r="Q1078" t="str">
        <f t="shared" si="67"/>
        <v>games</v>
      </c>
      <c r="R1078" t="str">
        <f t="shared" si="66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4"/>
        <v>0.29376000000000002</v>
      </c>
      <c r="P1079">
        <f t="shared" si="65"/>
        <v>43.976047904191617</v>
      </c>
      <c r="Q1079" t="str">
        <f t="shared" si="67"/>
        <v>games</v>
      </c>
      <c r="R1079" t="str">
        <f t="shared" si="66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4"/>
        <v>7.4999999999999997E-2</v>
      </c>
      <c r="P1080">
        <f t="shared" si="65"/>
        <v>9</v>
      </c>
      <c r="Q1080" t="str">
        <f t="shared" si="67"/>
        <v>games</v>
      </c>
      <c r="R1080" t="str">
        <f t="shared" si="66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4"/>
        <v>2.6076923076923077E-2</v>
      </c>
      <c r="P1081">
        <f t="shared" si="65"/>
        <v>37.666666666666664</v>
      </c>
      <c r="Q1081" t="str">
        <f t="shared" si="67"/>
        <v>games</v>
      </c>
      <c r="R1081" t="str">
        <f t="shared" si="66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4"/>
        <v>9.1050000000000006E-2</v>
      </c>
      <c r="P1082">
        <f t="shared" si="65"/>
        <v>18.581632653061224</v>
      </c>
      <c r="Q1082" t="str">
        <f t="shared" si="67"/>
        <v>games</v>
      </c>
      <c r="R1082" t="str">
        <f t="shared" si="66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4"/>
        <v>1.7647058823529413E-4</v>
      </c>
      <c r="P1083">
        <f t="shared" si="65"/>
        <v>3</v>
      </c>
      <c r="Q1083" t="str">
        <f t="shared" si="67"/>
        <v>games</v>
      </c>
      <c r="R1083" t="str">
        <f t="shared" si="66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4"/>
        <v>5.5999999999999999E-3</v>
      </c>
      <c r="P1084">
        <f t="shared" si="65"/>
        <v>18.666666666666668</v>
      </c>
      <c r="Q1084" t="str">
        <f t="shared" si="67"/>
        <v>games</v>
      </c>
      <c r="R1084" t="str">
        <f t="shared" si="66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4"/>
        <v>8.2000000000000007E-3</v>
      </c>
      <c r="P1085">
        <f t="shared" si="65"/>
        <v>410</v>
      </c>
      <c r="Q1085" t="str">
        <f t="shared" si="67"/>
        <v>games</v>
      </c>
      <c r="R1085" t="str">
        <f t="shared" si="66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4"/>
        <v>0</v>
      </c>
      <c r="P1086" t="e">
        <f t="shared" si="65"/>
        <v>#DIV/0!</v>
      </c>
      <c r="Q1086" t="str">
        <f t="shared" si="67"/>
        <v>games</v>
      </c>
      <c r="R1086" t="str">
        <f t="shared" si="66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4"/>
        <v>3.4200000000000001E-2</v>
      </c>
      <c r="P1087">
        <f t="shared" si="65"/>
        <v>114</v>
      </c>
      <c r="Q1087" t="str">
        <f t="shared" si="67"/>
        <v>games</v>
      </c>
      <c r="R1087" t="str">
        <f t="shared" si="66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4"/>
        <v>8.3333333333333339E-4</v>
      </c>
      <c r="P1088">
        <f t="shared" si="65"/>
        <v>7.5</v>
      </c>
      <c r="Q1088" t="str">
        <f t="shared" si="67"/>
        <v>games</v>
      </c>
      <c r="R1088" t="str">
        <f t="shared" si="66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4"/>
        <v>0</v>
      </c>
      <c r="P1089" t="e">
        <f t="shared" si="65"/>
        <v>#DIV/0!</v>
      </c>
      <c r="Q1089" t="str">
        <f t="shared" si="67"/>
        <v>games</v>
      </c>
      <c r="R1089" t="str">
        <f t="shared" si="66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64"/>
        <v>0.14182977777777778</v>
      </c>
      <c r="P1090">
        <f t="shared" si="65"/>
        <v>43.41727891156463</v>
      </c>
      <c r="Q1090" t="str">
        <f t="shared" si="67"/>
        <v>games</v>
      </c>
      <c r="R1090" t="str">
        <f t="shared" si="66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68">E1091/D1091</f>
        <v>7.8266666666666665E-2</v>
      </c>
      <c r="P1091">
        <f t="shared" ref="P1091:P1154" si="69">E1091/L1091</f>
        <v>23.959183673469386</v>
      </c>
      <c r="Q1091" t="str">
        <f t="shared" si="67"/>
        <v>games</v>
      </c>
      <c r="R1091" t="str">
        <f t="shared" ref="R1091:R1154" si="70">RIGHT(N1091, LEN(N1091)-FIND("/",N1091))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8"/>
        <v>3.8464497269020693E-4</v>
      </c>
      <c r="P1092">
        <f t="shared" si="69"/>
        <v>5</v>
      </c>
      <c r="Q1092" t="str">
        <f t="shared" ref="Q1092:Q1155" si="71">LEFT(N1092, FIND("/", N1092)-1)</f>
        <v>games</v>
      </c>
      <c r="R1092" t="str">
        <f t="shared" si="70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8"/>
        <v>0.125</v>
      </c>
      <c r="P1093">
        <f t="shared" si="69"/>
        <v>12.5</v>
      </c>
      <c r="Q1093" t="str">
        <f t="shared" si="71"/>
        <v>games</v>
      </c>
      <c r="R1093" t="str">
        <f t="shared" si="70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8"/>
        <v>1.0500000000000001E-2</v>
      </c>
      <c r="P1094">
        <f t="shared" si="69"/>
        <v>3</v>
      </c>
      <c r="Q1094" t="str">
        <f t="shared" si="71"/>
        <v>games</v>
      </c>
      <c r="R1094" t="str">
        <f t="shared" si="70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8"/>
        <v>0.14083333333333334</v>
      </c>
      <c r="P1095">
        <f t="shared" si="69"/>
        <v>10.5625</v>
      </c>
      <c r="Q1095" t="str">
        <f t="shared" si="71"/>
        <v>games</v>
      </c>
      <c r="R1095" t="str">
        <f t="shared" si="70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8"/>
        <v>0.18300055555555556</v>
      </c>
      <c r="P1096">
        <f t="shared" si="69"/>
        <v>122.00037037037038</v>
      </c>
      <c r="Q1096" t="str">
        <f t="shared" si="71"/>
        <v>games</v>
      </c>
      <c r="R1096" t="str">
        <f t="shared" si="70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8"/>
        <v>5.0347999999999997E-2</v>
      </c>
      <c r="P1097">
        <f t="shared" si="69"/>
        <v>267.80851063829789</v>
      </c>
      <c r="Q1097" t="str">
        <f t="shared" si="71"/>
        <v>games</v>
      </c>
      <c r="R1097" t="str">
        <f t="shared" si="70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68"/>
        <v>0.17933333333333334</v>
      </c>
      <c r="P1098">
        <f t="shared" si="69"/>
        <v>74.206896551724142</v>
      </c>
      <c r="Q1098" t="str">
        <f t="shared" si="71"/>
        <v>games</v>
      </c>
      <c r="R1098" t="str">
        <f t="shared" si="70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68"/>
        <v>4.6999999999999999E-4</v>
      </c>
      <c r="P1099">
        <f t="shared" si="69"/>
        <v>6.7142857142857144</v>
      </c>
      <c r="Q1099" t="str">
        <f t="shared" si="71"/>
        <v>games</v>
      </c>
      <c r="R1099" t="str">
        <f t="shared" si="70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68"/>
        <v>7.2120000000000004E-2</v>
      </c>
      <c r="P1100">
        <f t="shared" si="69"/>
        <v>81.954545454545453</v>
      </c>
      <c r="Q1100" t="str">
        <f t="shared" si="71"/>
        <v>games</v>
      </c>
      <c r="R1100" t="str">
        <f t="shared" si="70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68"/>
        <v>5.0000000000000001E-3</v>
      </c>
      <c r="P1101">
        <f t="shared" si="69"/>
        <v>25</v>
      </c>
      <c r="Q1101" t="str">
        <f t="shared" si="71"/>
        <v>games</v>
      </c>
      <c r="R1101" t="str">
        <f t="shared" si="70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68"/>
        <v>2.5000000000000001E-2</v>
      </c>
      <c r="P1102">
        <f t="shared" si="69"/>
        <v>10</v>
      </c>
      <c r="Q1102" t="str">
        <f t="shared" si="71"/>
        <v>games</v>
      </c>
      <c r="R1102" t="str">
        <f t="shared" si="70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68"/>
        <v>4.0999999999999999E-4</v>
      </c>
      <c r="P1103">
        <f t="shared" si="69"/>
        <v>6.833333333333333</v>
      </c>
      <c r="Q1103" t="str">
        <f t="shared" si="71"/>
        <v>games</v>
      </c>
      <c r="R1103" t="str">
        <f t="shared" si="70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68"/>
        <v>5.3124999999999999E-2</v>
      </c>
      <c r="P1104">
        <f t="shared" si="69"/>
        <v>17.708333333333332</v>
      </c>
      <c r="Q1104" t="str">
        <f t="shared" si="71"/>
        <v>games</v>
      </c>
      <c r="R1104" t="str">
        <f t="shared" si="70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68"/>
        <v>1.6199999999999999E-2</v>
      </c>
      <c r="P1105">
        <f t="shared" si="69"/>
        <v>16.2</v>
      </c>
      <c r="Q1105" t="str">
        <f t="shared" si="71"/>
        <v>games</v>
      </c>
      <c r="R1105" t="str">
        <f t="shared" si="70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68"/>
        <v>4.9516666666666667E-2</v>
      </c>
      <c r="P1106">
        <f t="shared" si="69"/>
        <v>80.297297297297291</v>
      </c>
      <c r="Q1106" t="str">
        <f t="shared" si="71"/>
        <v>games</v>
      </c>
      <c r="R1106" t="str">
        <f t="shared" si="70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68"/>
        <v>1.5900000000000001E-3</v>
      </c>
      <c r="P1107">
        <f t="shared" si="69"/>
        <v>71.55</v>
      </c>
      <c r="Q1107" t="str">
        <f t="shared" si="71"/>
        <v>games</v>
      </c>
      <c r="R1107" t="str">
        <f t="shared" si="70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68"/>
        <v>0.41249999999999998</v>
      </c>
      <c r="P1108">
        <f t="shared" si="69"/>
        <v>23.571428571428573</v>
      </c>
      <c r="Q1108" t="str">
        <f t="shared" si="71"/>
        <v>games</v>
      </c>
      <c r="R1108" t="str">
        <f t="shared" si="70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68"/>
        <v>0</v>
      </c>
      <c r="P1109" t="e">
        <f t="shared" si="69"/>
        <v>#DIV/0!</v>
      </c>
      <c r="Q1109" t="str">
        <f t="shared" si="71"/>
        <v>games</v>
      </c>
      <c r="R1109" t="str">
        <f t="shared" si="70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68"/>
        <v>2.93E-2</v>
      </c>
      <c r="P1110">
        <f t="shared" si="69"/>
        <v>34.88095238095238</v>
      </c>
      <c r="Q1110" t="str">
        <f t="shared" si="71"/>
        <v>games</v>
      </c>
      <c r="R1110" t="str">
        <f t="shared" si="70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68"/>
        <v>4.4999999999999997E-3</v>
      </c>
      <c r="P1111">
        <f t="shared" si="69"/>
        <v>15</v>
      </c>
      <c r="Q1111" t="str">
        <f t="shared" si="71"/>
        <v>games</v>
      </c>
      <c r="R1111" t="str">
        <f t="shared" si="70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68"/>
        <v>5.1000000000000004E-3</v>
      </c>
      <c r="P1112">
        <f t="shared" si="69"/>
        <v>23.181818181818183</v>
      </c>
      <c r="Q1112" t="str">
        <f t="shared" si="71"/>
        <v>games</v>
      </c>
      <c r="R1112" t="str">
        <f t="shared" si="70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68"/>
        <v>4.0000000000000002E-4</v>
      </c>
      <c r="P1113">
        <f t="shared" si="69"/>
        <v>1</v>
      </c>
      <c r="Q1113" t="str">
        <f t="shared" si="71"/>
        <v>games</v>
      </c>
      <c r="R1113" t="str">
        <f t="shared" si="70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68"/>
        <v>0.35537409090909089</v>
      </c>
      <c r="P1114">
        <f t="shared" si="69"/>
        <v>100.23371794871794</v>
      </c>
      <c r="Q1114" t="str">
        <f t="shared" si="71"/>
        <v>games</v>
      </c>
      <c r="R1114" t="str">
        <f t="shared" si="70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68"/>
        <v>5.0000000000000001E-3</v>
      </c>
      <c r="P1115">
        <f t="shared" si="69"/>
        <v>5</v>
      </c>
      <c r="Q1115" t="str">
        <f t="shared" si="71"/>
        <v>games</v>
      </c>
      <c r="R1115" t="str">
        <f t="shared" si="70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68"/>
        <v>1.6666666666666668E-3</v>
      </c>
      <c r="P1116">
        <f t="shared" si="69"/>
        <v>3.3333333333333335</v>
      </c>
      <c r="Q1116" t="str">
        <f t="shared" si="71"/>
        <v>games</v>
      </c>
      <c r="R1116" t="str">
        <f t="shared" si="70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68"/>
        <v>1.325E-3</v>
      </c>
      <c r="P1117">
        <f t="shared" si="69"/>
        <v>13.25</v>
      </c>
      <c r="Q1117" t="str">
        <f t="shared" si="71"/>
        <v>games</v>
      </c>
      <c r="R1117" t="str">
        <f t="shared" si="70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68"/>
        <v>3.5704000000000004E-4</v>
      </c>
      <c r="P1118">
        <f t="shared" si="69"/>
        <v>17.852</v>
      </c>
      <c r="Q1118" t="str">
        <f t="shared" si="71"/>
        <v>games</v>
      </c>
      <c r="R1118" t="str">
        <f t="shared" si="70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68"/>
        <v>8.3000000000000004E-2</v>
      </c>
      <c r="P1119">
        <f t="shared" si="69"/>
        <v>10.375</v>
      </c>
      <c r="Q1119" t="str">
        <f t="shared" si="71"/>
        <v>games</v>
      </c>
      <c r="R1119" t="str">
        <f t="shared" si="70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68"/>
        <v>2.4222222222222221E-2</v>
      </c>
      <c r="P1120">
        <f t="shared" si="69"/>
        <v>36.333333333333336</v>
      </c>
      <c r="Q1120" t="str">
        <f t="shared" si="71"/>
        <v>games</v>
      </c>
      <c r="R1120" t="str">
        <f t="shared" si="70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68"/>
        <v>2.3809523809523812E-3</v>
      </c>
      <c r="P1121">
        <f t="shared" si="69"/>
        <v>5</v>
      </c>
      <c r="Q1121" t="str">
        <f t="shared" si="71"/>
        <v>games</v>
      </c>
      <c r="R1121" t="str">
        <f t="shared" si="70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68"/>
        <v>0</v>
      </c>
      <c r="P1122" t="e">
        <f t="shared" si="69"/>
        <v>#DIV/0!</v>
      </c>
      <c r="Q1122" t="str">
        <f t="shared" si="71"/>
        <v>games</v>
      </c>
      <c r="R1122" t="str">
        <f t="shared" si="70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68"/>
        <v>1.16E-4</v>
      </c>
      <c r="P1123">
        <f t="shared" si="69"/>
        <v>5.8</v>
      </c>
      <c r="Q1123" t="str">
        <f t="shared" si="71"/>
        <v>games</v>
      </c>
      <c r="R1123" t="str">
        <f t="shared" si="70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68"/>
        <v>0</v>
      </c>
      <c r="P1124" t="e">
        <f t="shared" si="69"/>
        <v>#DIV/0!</v>
      </c>
      <c r="Q1124" t="str">
        <f t="shared" si="71"/>
        <v>games</v>
      </c>
      <c r="R1124" t="str">
        <f t="shared" si="70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68"/>
        <v>2.2000000000000001E-3</v>
      </c>
      <c r="P1125">
        <f t="shared" si="69"/>
        <v>3.6666666666666665</v>
      </c>
      <c r="Q1125" t="str">
        <f t="shared" si="71"/>
        <v>games</v>
      </c>
      <c r="R1125" t="str">
        <f t="shared" si="70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68"/>
        <v>4.7222222222222223E-3</v>
      </c>
      <c r="P1126">
        <f t="shared" si="69"/>
        <v>60.714285714285715</v>
      </c>
      <c r="Q1126" t="str">
        <f t="shared" si="71"/>
        <v>games</v>
      </c>
      <c r="R1126" t="str">
        <f t="shared" si="70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68"/>
        <v>0</v>
      </c>
      <c r="P1127" t="e">
        <f t="shared" si="69"/>
        <v>#DIV/0!</v>
      </c>
      <c r="Q1127" t="str">
        <f t="shared" si="71"/>
        <v>games</v>
      </c>
      <c r="R1127" t="str">
        <f t="shared" si="70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68"/>
        <v>5.0000000000000001E-3</v>
      </c>
      <c r="P1128">
        <f t="shared" si="69"/>
        <v>5</v>
      </c>
      <c r="Q1128" t="str">
        <f t="shared" si="71"/>
        <v>games</v>
      </c>
      <c r="R1128" t="str">
        <f t="shared" si="70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68"/>
        <v>1.6714285714285713E-2</v>
      </c>
      <c r="P1129">
        <f t="shared" si="69"/>
        <v>25.434782608695652</v>
      </c>
      <c r="Q1129" t="str">
        <f t="shared" si="71"/>
        <v>games</v>
      </c>
      <c r="R1129" t="str">
        <f t="shared" si="70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68"/>
        <v>1E-3</v>
      </c>
      <c r="P1130">
        <f t="shared" si="69"/>
        <v>1</v>
      </c>
      <c r="Q1130" t="str">
        <f t="shared" si="71"/>
        <v>games</v>
      </c>
      <c r="R1130" t="str">
        <f t="shared" si="70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68"/>
        <v>1.0499999999999999E-3</v>
      </c>
      <c r="P1131">
        <f t="shared" si="69"/>
        <v>10.5</v>
      </c>
      <c r="Q1131" t="str">
        <f t="shared" si="71"/>
        <v>games</v>
      </c>
      <c r="R1131" t="str">
        <f t="shared" si="70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68"/>
        <v>2.2000000000000001E-3</v>
      </c>
      <c r="P1132">
        <f t="shared" si="69"/>
        <v>3.6666666666666665</v>
      </c>
      <c r="Q1132" t="str">
        <f t="shared" si="71"/>
        <v>games</v>
      </c>
      <c r="R1132" t="str">
        <f t="shared" si="70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68"/>
        <v>0</v>
      </c>
      <c r="P1133" t="e">
        <f t="shared" si="69"/>
        <v>#DIV/0!</v>
      </c>
      <c r="Q1133" t="str">
        <f t="shared" si="71"/>
        <v>games</v>
      </c>
      <c r="R1133" t="str">
        <f t="shared" si="70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68"/>
        <v>0.14380000000000001</v>
      </c>
      <c r="P1134">
        <f t="shared" si="69"/>
        <v>110.61538461538461</v>
      </c>
      <c r="Q1134" t="str">
        <f t="shared" si="71"/>
        <v>games</v>
      </c>
      <c r="R1134" t="str">
        <f t="shared" si="70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68"/>
        <v>6.6666666666666671E-3</v>
      </c>
      <c r="P1135">
        <f t="shared" si="69"/>
        <v>20</v>
      </c>
      <c r="Q1135" t="str">
        <f t="shared" si="71"/>
        <v>games</v>
      </c>
      <c r="R1135" t="str">
        <f t="shared" si="70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68"/>
        <v>4.0000000000000003E-5</v>
      </c>
      <c r="P1136">
        <f t="shared" si="69"/>
        <v>1</v>
      </c>
      <c r="Q1136" t="str">
        <f t="shared" si="71"/>
        <v>games</v>
      </c>
      <c r="R1136" t="str">
        <f t="shared" si="70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68"/>
        <v>0.05</v>
      </c>
      <c r="P1137">
        <f t="shared" si="69"/>
        <v>50</v>
      </c>
      <c r="Q1137" t="str">
        <f t="shared" si="71"/>
        <v>games</v>
      </c>
      <c r="R1137" t="str">
        <f t="shared" si="70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68"/>
        <v>6.4439140811455853E-2</v>
      </c>
      <c r="P1138">
        <f t="shared" si="69"/>
        <v>45</v>
      </c>
      <c r="Q1138" t="str">
        <f t="shared" si="71"/>
        <v>games</v>
      </c>
      <c r="R1138" t="str">
        <f t="shared" si="70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68"/>
        <v>0.39500000000000002</v>
      </c>
      <c r="P1139">
        <f t="shared" si="69"/>
        <v>253.2051282051282</v>
      </c>
      <c r="Q1139" t="str">
        <f t="shared" si="71"/>
        <v>games</v>
      </c>
      <c r="R1139" t="str">
        <f t="shared" si="70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68"/>
        <v>3.5714285714285713E-3</v>
      </c>
      <c r="P1140">
        <f t="shared" si="69"/>
        <v>31.25</v>
      </c>
      <c r="Q1140" t="str">
        <f t="shared" si="71"/>
        <v>games</v>
      </c>
      <c r="R1140" t="str">
        <f t="shared" si="70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68"/>
        <v>6.2500000000000001E-4</v>
      </c>
      <c r="P1141">
        <f t="shared" si="69"/>
        <v>5</v>
      </c>
      <c r="Q1141" t="str">
        <f t="shared" si="71"/>
        <v>games</v>
      </c>
      <c r="R1141" t="str">
        <f t="shared" si="70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68"/>
        <v>0</v>
      </c>
      <c r="P1142" t="e">
        <f t="shared" si="69"/>
        <v>#DIV/0!</v>
      </c>
      <c r="Q1142" t="str">
        <f t="shared" si="71"/>
        <v>games</v>
      </c>
      <c r="R1142" t="str">
        <f t="shared" si="70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68"/>
        <v>0</v>
      </c>
      <c r="P1143" t="e">
        <f t="shared" si="69"/>
        <v>#DIV/0!</v>
      </c>
      <c r="Q1143" t="str">
        <f t="shared" si="71"/>
        <v>games</v>
      </c>
      <c r="R1143" t="str">
        <f t="shared" si="70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68"/>
        <v>0</v>
      </c>
      <c r="P1144" t="e">
        <f t="shared" si="69"/>
        <v>#DIV/0!</v>
      </c>
      <c r="Q1144" t="str">
        <f t="shared" si="71"/>
        <v>games</v>
      </c>
      <c r="R1144" t="str">
        <f t="shared" si="70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68"/>
        <v>4.1333333333333335E-3</v>
      </c>
      <c r="P1145">
        <f t="shared" si="69"/>
        <v>23.25</v>
      </c>
      <c r="Q1145" t="str">
        <f t="shared" si="71"/>
        <v>games</v>
      </c>
      <c r="R1145" t="str">
        <f t="shared" si="70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68"/>
        <v>0</v>
      </c>
      <c r="P1146" t="e">
        <f t="shared" si="69"/>
        <v>#DIV/0!</v>
      </c>
      <c r="Q1146" t="str">
        <f t="shared" si="71"/>
        <v>food</v>
      </c>
      <c r="R1146" t="str">
        <f t="shared" si="70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68"/>
        <v>1.25E-3</v>
      </c>
      <c r="P1147">
        <f t="shared" si="69"/>
        <v>100</v>
      </c>
      <c r="Q1147" t="str">
        <f t="shared" si="71"/>
        <v>food</v>
      </c>
      <c r="R1147" t="str">
        <f t="shared" si="70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68"/>
        <v>8.8333333333333333E-2</v>
      </c>
      <c r="P1148">
        <f t="shared" si="69"/>
        <v>44.166666666666664</v>
      </c>
      <c r="Q1148" t="str">
        <f t="shared" si="71"/>
        <v>food</v>
      </c>
      <c r="R1148" t="str">
        <f t="shared" si="70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68"/>
        <v>0</v>
      </c>
      <c r="P1149" t="e">
        <f t="shared" si="69"/>
        <v>#DIV/0!</v>
      </c>
      <c r="Q1149" t="str">
        <f t="shared" si="71"/>
        <v>food</v>
      </c>
      <c r="R1149" t="str">
        <f t="shared" si="70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68"/>
        <v>4.8666666666666667E-3</v>
      </c>
      <c r="P1150">
        <f t="shared" si="69"/>
        <v>24.333333333333332</v>
      </c>
      <c r="Q1150" t="str">
        <f t="shared" si="71"/>
        <v>food</v>
      </c>
      <c r="R1150" t="str">
        <f t="shared" si="70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68"/>
        <v>1.5E-3</v>
      </c>
      <c r="P1151">
        <f t="shared" si="69"/>
        <v>37.5</v>
      </c>
      <c r="Q1151" t="str">
        <f t="shared" si="71"/>
        <v>food</v>
      </c>
      <c r="R1151" t="str">
        <f t="shared" si="70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68"/>
        <v>0.1008</v>
      </c>
      <c r="P1152">
        <f t="shared" si="69"/>
        <v>42</v>
      </c>
      <c r="Q1152" t="str">
        <f t="shared" si="71"/>
        <v>food</v>
      </c>
      <c r="R1152" t="str">
        <f t="shared" si="70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68"/>
        <v>0</v>
      </c>
      <c r="P1153" t="e">
        <f t="shared" si="69"/>
        <v>#DIV/0!</v>
      </c>
      <c r="Q1153" t="str">
        <f t="shared" si="71"/>
        <v>food</v>
      </c>
      <c r="R1153" t="str">
        <f t="shared" si="70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68"/>
        <v>5.6937500000000002E-2</v>
      </c>
      <c r="P1154">
        <f t="shared" si="69"/>
        <v>60.733333333333334</v>
      </c>
      <c r="Q1154" t="str">
        <f t="shared" si="71"/>
        <v>food</v>
      </c>
      <c r="R1154" t="str">
        <f t="shared" si="70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72">E1155/D1155</f>
        <v>6.2500000000000003E-3</v>
      </c>
      <c r="P1155">
        <f t="shared" ref="P1155:P1218" si="73">E1155/L1155</f>
        <v>50</v>
      </c>
      <c r="Q1155" t="str">
        <f t="shared" si="71"/>
        <v>food</v>
      </c>
      <c r="R1155" t="str">
        <f t="shared" ref="R1155:R1218" si="74">RIGHT(N1155, LEN(N1155)-FIND("/",N1155))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2"/>
        <v>6.5000000000000002E-2</v>
      </c>
      <c r="P1156">
        <f t="shared" si="73"/>
        <v>108.33333333333333</v>
      </c>
      <c r="Q1156" t="str">
        <f t="shared" ref="Q1156:Q1219" si="75">LEFT(N1156, FIND("/", N1156)-1)</f>
        <v>food</v>
      </c>
      <c r="R1156" t="str">
        <f t="shared" si="74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2"/>
        <v>7.5199999999999998E-3</v>
      </c>
      <c r="P1157">
        <f t="shared" si="73"/>
        <v>23.5</v>
      </c>
      <c r="Q1157" t="str">
        <f t="shared" si="75"/>
        <v>food</v>
      </c>
      <c r="R1157" t="str">
        <f t="shared" si="74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2"/>
        <v>0</v>
      </c>
      <c r="P1158" t="e">
        <f t="shared" si="73"/>
        <v>#DIV/0!</v>
      </c>
      <c r="Q1158" t="str">
        <f t="shared" si="75"/>
        <v>food</v>
      </c>
      <c r="R1158" t="str">
        <f t="shared" si="74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2"/>
        <v>1.5100000000000001E-2</v>
      </c>
      <c r="P1159">
        <f t="shared" si="73"/>
        <v>50.333333333333336</v>
      </c>
      <c r="Q1159" t="str">
        <f t="shared" si="75"/>
        <v>food</v>
      </c>
      <c r="R1159" t="str">
        <f t="shared" si="74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2"/>
        <v>4.6666666666666671E-3</v>
      </c>
      <c r="P1160">
        <f t="shared" si="73"/>
        <v>11.666666666666666</v>
      </c>
      <c r="Q1160" t="str">
        <f t="shared" si="75"/>
        <v>food</v>
      </c>
      <c r="R1160" t="str">
        <f t="shared" si="74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2"/>
        <v>0</v>
      </c>
      <c r="P1161" t="e">
        <f t="shared" si="73"/>
        <v>#DIV/0!</v>
      </c>
      <c r="Q1161" t="str">
        <f t="shared" si="75"/>
        <v>food</v>
      </c>
      <c r="R1161" t="str">
        <f t="shared" si="74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2"/>
        <v>3.85E-2</v>
      </c>
      <c r="P1162">
        <f t="shared" si="73"/>
        <v>60.789473684210527</v>
      </c>
      <c r="Q1162" t="str">
        <f t="shared" si="75"/>
        <v>food</v>
      </c>
      <c r="R1162" t="str">
        <f t="shared" si="74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2"/>
        <v>0</v>
      </c>
      <c r="P1163" t="e">
        <f t="shared" si="73"/>
        <v>#DIV/0!</v>
      </c>
      <c r="Q1163" t="str">
        <f t="shared" si="75"/>
        <v>food</v>
      </c>
      <c r="R1163" t="str">
        <f t="shared" si="74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2"/>
        <v>5.8333333333333338E-4</v>
      </c>
      <c r="P1164">
        <f t="shared" si="73"/>
        <v>17.5</v>
      </c>
      <c r="Q1164" t="str">
        <f t="shared" si="75"/>
        <v>food</v>
      </c>
      <c r="R1164" t="str">
        <f t="shared" si="74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2"/>
        <v>0</v>
      </c>
      <c r="P1165" t="e">
        <f t="shared" si="73"/>
        <v>#DIV/0!</v>
      </c>
      <c r="Q1165" t="str">
        <f t="shared" si="75"/>
        <v>food</v>
      </c>
      <c r="R1165" t="str">
        <f t="shared" si="74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2"/>
        <v>0</v>
      </c>
      <c r="P1166" t="e">
        <f t="shared" si="73"/>
        <v>#DIV/0!</v>
      </c>
      <c r="Q1166" t="str">
        <f t="shared" si="75"/>
        <v>food</v>
      </c>
      <c r="R1166" t="str">
        <f t="shared" si="74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2"/>
        <v>0.20705000000000001</v>
      </c>
      <c r="P1167">
        <f t="shared" si="73"/>
        <v>82.82</v>
      </c>
      <c r="Q1167" t="str">
        <f t="shared" si="75"/>
        <v>food</v>
      </c>
      <c r="R1167" t="str">
        <f t="shared" si="74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2"/>
        <v>0.19139999999999999</v>
      </c>
      <c r="P1168">
        <f t="shared" si="73"/>
        <v>358.875</v>
      </c>
      <c r="Q1168" t="str">
        <f t="shared" si="75"/>
        <v>food</v>
      </c>
      <c r="R1168" t="str">
        <f t="shared" si="74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2"/>
        <v>1.6316666666666667E-2</v>
      </c>
      <c r="P1169">
        <f t="shared" si="73"/>
        <v>61.1875</v>
      </c>
      <c r="Q1169" t="str">
        <f t="shared" si="75"/>
        <v>food</v>
      </c>
      <c r="R1169" t="str">
        <f t="shared" si="74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2"/>
        <v>5.6666666666666664E-2</v>
      </c>
      <c r="P1170">
        <f t="shared" si="73"/>
        <v>340</v>
      </c>
      <c r="Q1170" t="str">
        <f t="shared" si="75"/>
        <v>food</v>
      </c>
      <c r="R1170" t="str">
        <f t="shared" si="74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2"/>
        <v>1.6999999999999999E-3</v>
      </c>
      <c r="P1171">
        <f t="shared" si="73"/>
        <v>5.666666666666667</v>
      </c>
      <c r="Q1171" t="str">
        <f t="shared" si="75"/>
        <v>food</v>
      </c>
      <c r="R1171" t="str">
        <f t="shared" si="74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2"/>
        <v>4.0000000000000001E-3</v>
      </c>
      <c r="P1172">
        <f t="shared" si="73"/>
        <v>50</v>
      </c>
      <c r="Q1172" t="str">
        <f t="shared" si="75"/>
        <v>food</v>
      </c>
      <c r="R1172" t="str">
        <f t="shared" si="74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2"/>
        <v>1E-3</v>
      </c>
      <c r="P1173">
        <f t="shared" si="73"/>
        <v>25</v>
      </c>
      <c r="Q1173" t="str">
        <f t="shared" si="75"/>
        <v>food</v>
      </c>
      <c r="R1173" t="str">
        <f t="shared" si="74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2"/>
        <v>0</v>
      </c>
      <c r="P1174" t="e">
        <f t="shared" si="73"/>
        <v>#DIV/0!</v>
      </c>
      <c r="Q1174" t="str">
        <f t="shared" si="75"/>
        <v>food</v>
      </c>
      <c r="R1174" t="str">
        <f t="shared" si="74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2"/>
        <v>2.4000000000000001E-4</v>
      </c>
      <c r="P1175">
        <f t="shared" si="73"/>
        <v>30</v>
      </c>
      <c r="Q1175" t="str">
        <f t="shared" si="75"/>
        <v>food</v>
      </c>
      <c r="R1175" t="str">
        <f t="shared" si="74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2"/>
        <v>5.906666666666667E-2</v>
      </c>
      <c r="P1176">
        <f t="shared" si="73"/>
        <v>46.631578947368418</v>
      </c>
      <c r="Q1176" t="str">
        <f t="shared" si="75"/>
        <v>food</v>
      </c>
      <c r="R1176" t="str">
        <f t="shared" si="74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2"/>
        <v>2.9250000000000002E-2</v>
      </c>
      <c r="P1177">
        <f t="shared" si="73"/>
        <v>65</v>
      </c>
      <c r="Q1177" t="str">
        <f t="shared" si="75"/>
        <v>food</v>
      </c>
      <c r="R1177" t="str">
        <f t="shared" si="74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2"/>
        <v>5.7142857142857142E-5</v>
      </c>
      <c r="P1178">
        <f t="shared" si="73"/>
        <v>10</v>
      </c>
      <c r="Q1178" t="str">
        <f t="shared" si="75"/>
        <v>food</v>
      </c>
      <c r="R1178" t="str">
        <f t="shared" si="74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2"/>
        <v>0</v>
      </c>
      <c r="P1179" t="e">
        <f t="shared" si="73"/>
        <v>#DIV/0!</v>
      </c>
      <c r="Q1179" t="str">
        <f t="shared" si="75"/>
        <v>food</v>
      </c>
      <c r="R1179" t="str">
        <f t="shared" si="74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2"/>
        <v>6.666666666666667E-5</v>
      </c>
      <c r="P1180">
        <f t="shared" si="73"/>
        <v>5</v>
      </c>
      <c r="Q1180" t="str">
        <f t="shared" si="75"/>
        <v>food</v>
      </c>
      <c r="R1180" t="str">
        <f t="shared" si="74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2"/>
        <v>5.3333333333333337E-2</v>
      </c>
      <c r="P1181">
        <f t="shared" si="73"/>
        <v>640</v>
      </c>
      <c r="Q1181" t="str">
        <f t="shared" si="75"/>
        <v>food</v>
      </c>
      <c r="R1181" t="str">
        <f t="shared" si="74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2"/>
        <v>0.11749999999999999</v>
      </c>
      <c r="P1182">
        <f t="shared" si="73"/>
        <v>69.117647058823536</v>
      </c>
      <c r="Q1182" t="str">
        <f t="shared" si="75"/>
        <v>food</v>
      </c>
      <c r="R1182" t="str">
        <f t="shared" si="74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2"/>
        <v>8.0000000000000007E-5</v>
      </c>
      <c r="P1183">
        <f t="shared" si="73"/>
        <v>1.3333333333333333</v>
      </c>
      <c r="Q1183" t="str">
        <f t="shared" si="75"/>
        <v>food</v>
      </c>
      <c r="R1183" t="str">
        <f t="shared" si="74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2"/>
        <v>4.2000000000000003E-2</v>
      </c>
      <c r="P1184">
        <f t="shared" si="73"/>
        <v>10.5</v>
      </c>
      <c r="Q1184" t="str">
        <f t="shared" si="75"/>
        <v>food</v>
      </c>
      <c r="R1184" t="str">
        <f t="shared" si="74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2"/>
        <v>0.04</v>
      </c>
      <c r="P1185">
        <f t="shared" si="73"/>
        <v>33.333333333333336</v>
      </c>
      <c r="Q1185" t="str">
        <f t="shared" si="75"/>
        <v>food</v>
      </c>
      <c r="R1185" t="str">
        <f t="shared" si="74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2"/>
        <v>1.0493636363636363</v>
      </c>
      <c r="P1186">
        <f t="shared" si="73"/>
        <v>61.562666666666665</v>
      </c>
      <c r="Q1186" t="str">
        <f t="shared" si="75"/>
        <v>photography</v>
      </c>
      <c r="R1186" t="str">
        <f t="shared" si="74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2"/>
        <v>1.0544</v>
      </c>
      <c r="P1187">
        <f t="shared" si="73"/>
        <v>118.73873873873873</v>
      </c>
      <c r="Q1187" t="str">
        <f t="shared" si="75"/>
        <v>photography</v>
      </c>
      <c r="R1187" t="str">
        <f t="shared" si="74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2"/>
        <v>1.0673333333333332</v>
      </c>
      <c r="P1188">
        <f t="shared" si="73"/>
        <v>65.081300813008127</v>
      </c>
      <c r="Q1188" t="str">
        <f t="shared" si="75"/>
        <v>photography</v>
      </c>
      <c r="R1188" t="str">
        <f t="shared" si="74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2"/>
        <v>1.0412571428571429</v>
      </c>
      <c r="P1189">
        <f t="shared" si="73"/>
        <v>130.15714285714284</v>
      </c>
      <c r="Q1189" t="str">
        <f t="shared" si="75"/>
        <v>photography</v>
      </c>
      <c r="R1189" t="str">
        <f t="shared" si="74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2"/>
        <v>1.6054999999999999</v>
      </c>
      <c r="P1190">
        <f t="shared" si="73"/>
        <v>37.776470588235291</v>
      </c>
      <c r="Q1190" t="str">
        <f t="shared" si="75"/>
        <v>photography</v>
      </c>
      <c r="R1190" t="str">
        <f t="shared" si="74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2"/>
        <v>1.0777777777777777</v>
      </c>
      <c r="P1191">
        <f t="shared" si="73"/>
        <v>112.79069767441861</v>
      </c>
      <c r="Q1191" t="str">
        <f t="shared" si="75"/>
        <v>photography</v>
      </c>
      <c r="R1191" t="str">
        <f t="shared" si="74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2"/>
        <v>1.35</v>
      </c>
      <c r="P1192">
        <f t="shared" si="73"/>
        <v>51.92307692307692</v>
      </c>
      <c r="Q1192" t="str">
        <f t="shared" si="75"/>
        <v>photography</v>
      </c>
      <c r="R1192" t="str">
        <f t="shared" si="74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2"/>
        <v>1.0907407407407408</v>
      </c>
      <c r="P1193">
        <f t="shared" si="73"/>
        <v>89.242424242424249</v>
      </c>
      <c r="Q1193" t="str">
        <f t="shared" si="75"/>
        <v>photography</v>
      </c>
      <c r="R1193" t="str">
        <f t="shared" si="74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2"/>
        <v>2.9</v>
      </c>
      <c r="P1194">
        <f t="shared" si="73"/>
        <v>19.333333333333332</v>
      </c>
      <c r="Q1194" t="str">
        <f t="shared" si="75"/>
        <v>photography</v>
      </c>
      <c r="R1194" t="str">
        <f t="shared" si="74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2"/>
        <v>1.0395714285714286</v>
      </c>
      <c r="P1195">
        <f t="shared" si="73"/>
        <v>79.967032967032964</v>
      </c>
      <c r="Q1195" t="str">
        <f t="shared" si="75"/>
        <v>photography</v>
      </c>
      <c r="R1195" t="str">
        <f t="shared" si="74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2"/>
        <v>3.2223999999999999</v>
      </c>
      <c r="P1196">
        <f t="shared" si="73"/>
        <v>56.414565826330531</v>
      </c>
      <c r="Q1196" t="str">
        <f t="shared" si="75"/>
        <v>photography</v>
      </c>
      <c r="R1196" t="str">
        <f t="shared" si="74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2"/>
        <v>1.35</v>
      </c>
      <c r="P1197">
        <f t="shared" si="73"/>
        <v>79.411764705882348</v>
      </c>
      <c r="Q1197" t="str">
        <f t="shared" si="75"/>
        <v>photography</v>
      </c>
      <c r="R1197" t="str">
        <f t="shared" si="74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2"/>
        <v>2.6991034482758622</v>
      </c>
      <c r="P1198">
        <f t="shared" si="73"/>
        <v>76.439453125</v>
      </c>
      <c r="Q1198" t="str">
        <f t="shared" si="75"/>
        <v>photography</v>
      </c>
      <c r="R1198" t="str">
        <f t="shared" si="74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2"/>
        <v>2.5329333333333333</v>
      </c>
      <c r="P1199">
        <f t="shared" si="73"/>
        <v>121</v>
      </c>
      <c r="Q1199" t="str">
        <f t="shared" si="75"/>
        <v>photography</v>
      </c>
      <c r="R1199" t="str">
        <f t="shared" si="74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2"/>
        <v>2.6059999999999999</v>
      </c>
      <c r="P1200">
        <f t="shared" si="73"/>
        <v>54.616766467065865</v>
      </c>
      <c r="Q1200" t="str">
        <f t="shared" si="75"/>
        <v>photography</v>
      </c>
      <c r="R1200" t="str">
        <f t="shared" si="74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2"/>
        <v>1.0131677953348381</v>
      </c>
      <c r="P1201">
        <f t="shared" si="73"/>
        <v>299.22222222222223</v>
      </c>
      <c r="Q1201" t="str">
        <f t="shared" si="75"/>
        <v>photography</v>
      </c>
      <c r="R1201" t="str">
        <f t="shared" si="74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2"/>
        <v>1.2560416666666667</v>
      </c>
      <c r="P1202">
        <f t="shared" si="73"/>
        <v>58.533980582524272</v>
      </c>
      <c r="Q1202" t="str">
        <f t="shared" si="75"/>
        <v>photography</v>
      </c>
      <c r="R1202" t="str">
        <f t="shared" si="74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2"/>
        <v>1.0243783333333334</v>
      </c>
      <c r="P1203">
        <f t="shared" si="73"/>
        <v>55.371801801801809</v>
      </c>
      <c r="Q1203" t="str">
        <f t="shared" si="75"/>
        <v>photography</v>
      </c>
      <c r="R1203" t="str">
        <f t="shared" si="74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2"/>
        <v>1.99244</v>
      </c>
      <c r="P1204">
        <f t="shared" si="73"/>
        <v>183.80442804428046</v>
      </c>
      <c r="Q1204" t="str">
        <f t="shared" si="75"/>
        <v>photography</v>
      </c>
      <c r="R1204" t="str">
        <f t="shared" si="74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2"/>
        <v>1.0245398773006136</v>
      </c>
      <c r="P1205">
        <f t="shared" si="73"/>
        <v>165.34653465346534</v>
      </c>
      <c r="Q1205" t="str">
        <f t="shared" si="75"/>
        <v>photography</v>
      </c>
      <c r="R1205" t="str">
        <f t="shared" si="74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2"/>
        <v>1.0294615384615384</v>
      </c>
      <c r="P1206">
        <f t="shared" si="73"/>
        <v>234.78947368421052</v>
      </c>
      <c r="Q1206" t="str">
        <f t="shared" si="75"/>
        <v>photography</v>
      </c>
      <c r="R1206" t="str">
        <f t="shared" si="74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2"/>
        <v>1.0086153846153847</v>
      </c>
      <c r="P1207">
        <f t="shared" si="73"/>
        <v>211.48387096774192</v>
      </c>
      <c r="Q1207" t="str">
        <f t="shared" si="75"/>
        <v>photography</v>
      </c>
      <c r="R1207" t="str">
        <f t="shared" si="74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2"/>
        <v>1.1499999999999999</v>
      </c>
      <c r="P1208">
        <f t="shared" si="73"/>
        <v>32.34375</v>
      </c>
      <c r="Q1208" t="str">
        <f t="shared" si="75"/>
        <v>photography</v>
      </c>
      <c r="R1208" t="str">
        <f t="shared" si="74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2"/>
        <v>1.0416766467065868</v>
      </c>
      <c r="P1209">
        <f t="shared" si="73"/>
        <v>123.37588652482269</v>
      </c>
      <c r="Q1209" t="str">
        <f t="shared" si="75"/>
        <v>photography</v>
      </c>
      <c r="R1209" t="str">
        <f t="shared" si="74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2"/>
        <v>1.5529999999999999</v>
      </c>
      <c r="P1210">
        <f t="shared" si="73"/>
        <v>207.06666666666666</v>
      </c>
      <c r="Q1210" t="str">
        <f t="shared" si="75"/>
        <v>photography</v>
      </c>
      <c r="R1210" t="str">
        <f t="shared" si="74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2"/>
        <v>1.06</v>
      </c>
      <c r="P1211">
        <f t="shared" si="73"/>
        <v>138.2608695652174</v>
      </c>
      <c r="Q1211" t="str">
        <f t="shared" si="75"/>
        <v>photography</v>
      </c>
      <c r="R1211" t="str">
        <f t="shared" si="74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2"/>
        <v>2.5431499999999998</v>
      </c>
      <c r="P1212">
        <f t="shared" si="73"/>
        <v>493.81553398058253</v>
      </c>
      <c r="Q1212" t="str">
        <f t="shared" si="75"/>
        <v>photography</v>
      </c>
      <c r="R1212" t="str">
        <f t="shared" si="74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2"/>
        <v>1.0109999999999999</v>
      </c>
      <c r="P1213">
        <f t="shared" si="73"/>
        <v>168.5</v>
      </c>
      <c r="Q1213" t="str">
        <f t="shared" si="75"/>
        <v>photography</v>
      </c>
      <c r="R1213" t="str">
        <f t="shared" si="74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2"/>
        <v>1.2904</v>
      </c>
      <c r="P1214">
        <f t="shared" si="73"/>
        <v>38.867469879518069</v>
      </c>
      <c r="Q1214" t="str">
        <f t="shared" si="75"/>
        <v>photography</v>
      </c>
      <c r="R1214" t="str">
        <f t="shared" si="74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2"/>
        <v>1.0223076923076924</v>
      </c>
      <c r="P1215">
        <f t="shared" si="73"/>
        <v>61.527777777777779</v>
      </c>
      <c r="Q1215" t="str">
        <f t="shared" si="75"/>
        <v>photography</v>
      </c>
      <c r="R1215" t="str">
        <f t="shared" si="74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2"/>
        <v>1.3180000000000001</v>
      </c>
      <c r="P1216">
        <f t="shared" si="73"/>
        <v>105.44</v>
      </c>
      <c r="Q1216" t="str">
        <f t="shared" si="75"/>
        <v>photography</v>
      </c>
      <c r="R1216" t="str">
        <f t="shared" si="74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2"/>
        <v>7.8608020000000005</v>
      </c>
      <c r="P1217">
        <f t="shared" si="73"/>
        <v>71.592003642987251</v>
      </c>
      <c r="Q1217" t="str">
        <f t="shared" si="75"/>
        <v>photography</v>
      </c>
      <c r="R1217" t="str">
        <f t="shared" si="74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72"/>
        <v>1.4570000000000001</v>
      </c>
      <c r="P1218">
        <f t="shared" si="73"/>
        <v>91.882882882882882</v>
      </c>
      <c r="Q1218" t="str">
        <f t="shared" si="75"/>
        <v>photography</v>
      </c>
      <c r="R1218" t="str">
        <f t="shared" si="74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76">E1219/D1219</f>
        <v>1.026</v>
      </c>
      <c r="P1219">
        <f t="shared" ref="P1219:P1282" si="77">E1219/L1219</f>
        <v>148.57377049180329</v>
      </c>
      <c r="Q1219" t="str">
        <f t="shared" si="75"/>
        <v>photography</v>
      </c>
      <c r="R1219" t="str">
        <f t="shared" ref="R1219:R1282" si="78">RIGHT(N1219, LEN(N1219)-FIND("/",N1219))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6"/>
        <v>1.7227777777777777</v>
      </c>
      <c r="P1220">
        <f t="shared" si="77"/>
        <v>174.2134831460674</v>
      </c>
      <c r="Q1220" t="str">
        <f t="shared" ref="Q1220:Q1283" si="79">LEFT(N1220, FIND("/", N1220)-1)</f>
        <v>photography</v>
      </c>
      <c r="R1220" t="str">
        <f t="shared" si="78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6"/>
        <v>1.5916819571865444</v>
      </c>
      <c r="P1221">
        <f t="shared" si="77"/>
        <v>102.86166007905139</v>
      </c>
      <c r="Q1221" t="str">
        <f t="shared" si="79"/>
        <v>photography</v>
      </c>
      <c r="R1221" t="str">
        <f t="shared" si="78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6"/>
        <v>1.0376666666666667</v>
      </c>
      <c r="P1222">
        <f t="shared" si="77"/>
        <v>111.17857142857143</v>
      </c>
      <c r="Q1222" t="str">
        <f t="shared" si="79"/>
        <v>photography</v>
      </c>
      <c r="R1222" t="str">
        <f t="shared" si="78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6"/>
        <v>1.1140954545454547</v>
      </c>
      <c r="P1223">
        <f t="shared" si="77"/>
        <v>23.796213592233013</v>
      </c>
      <c r="Q1223" t="str">
        <f t="shared" si="79"/>
        <v>photography</v>
      </c>
      <c r="R1223" t="str">
        <f t="shared" si="78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6"/>
        <v>2.80375</v>
      </c>
      <c r="P1224">
        <f t="shared" si="77"/>
        <v>81.268115942028984</v>
      </c>
      <c r="Q1224" t="str">
        <f t="shared" si="79"/>
        <v>photography</v>
      </c>
      <c r="R1224" t="str">
        <f t="shared" si="78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6"/>
        <v>1.1210606060606061</v>
      </c>
      <c r="P1225">
        <f t="shared" si="77"/>
        <v>116.21465968586388</v>
      </c>
      <c r="Q1225" t="str">
        <f t="shared" si="79"/>
        <v>photography</v>
      </c>
      <c r="R1225" t="str">
        <f t="shared" si="78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6"/>
        <v>7.0666666666666669E-2</v>
      </c>
      <c r="P1226">
        <f t="shared" si="77"/>
        <v>58.888888888888886</v>
      </c>
      <c r="Q1226" t="str">
        <f t="shared" si="79"/>
        <v>music</v>
      </c>
      <c r="R1226" t="str">
        <f t="shared" si="78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6"/>
        <v>4.3999999999999997E-2</v>
      </c>
      <c r="P1227">
        <f t="shared" si="77"/>
        <v>44</v>
      </c>
      <c r="Q1227" t="str">
        <f t="shared" si="79"/>
        <v>music</v>
      </c>
      <c r="R1227" t="str">
        <f t="shared" si="78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6"/>
        <v>3.8739999999999997E-2</v>
      </c>
      <c r="P1228">
        <f t="shared" si="77"/>
        <v>48.424999999999997</v>
      </c>
      <c r="Q1228" t="str">
        <f t="shared" si="79"/>
        <v>music</v>
      </c>
      <c r="R1228" t="str">
        <f t="shared" si="78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6"/>
        <v>0</v>
      </c>
      <c r="P1229" t="e">
        <f t="shared" si="77"/>
        <v>#DIV/0!</v>
      </c>
      <c r="Q1229" t="str">
        <f t="shared" si="79"/>
        <v>music</v>
      </c>
      <c r="R1229" t="str">
        <f t="shared" si="78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6"/>
        <v>0.29299999999999998</v>
      </c>
      <c r="P1230">
        <f t="shared" si="77"/>
        <v>61.041666666666664</v>
      </c>
      <c r="Q1230" t="str">
        <f t="shared" si="79"/>
        <v>music</v>
      </c>
      <c r="R1230" t="str">
        <f t="shared" si="78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6"/>
        <v>9.0909090909090905E-3</v>
      </c>
      <c r="P1231">
        <f t="shared" si="77"/>
        <v>25</v>
      </c>
      <c r="Q1231" t="str">
        <f t="shared" si="79"/>
        <v>music</v>
      </c>
      <c r="R1231" t="str">
        <f t="shared" si="78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6"/>
        <v>0</v>
      </c>
      <c r="P1232" t="e">
        <f t="shared" si="77"/>
        <v>#DIV/0!</v>
      </c>
      <c r="Q1232" t="str">
        <f t="shared" si="79"/>
        <v>music</v>
      </c>
      <c r="R1232" t="str">
        <f t="shared" si="78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6"/>
        <v>0</v>
      </c>
      <c r="P1233" t="e">
        <f t="shared" si="77"/>
        <v>#DIV/0!</v>
      </c>
      <c r="Q1233" t="str">
        <f t="shared" si="79"/>
        <v>music</v>
      </c>
      <c r="R1233" t="str">
        <f t="shared" si="78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6"/>
        <v>8.0000000000000002E-3</v>
      </c>
      <c r="P1234">
        <f t="shared" si="77"/>
        <v>40</v>
      </c>
      <c r="Q1234" t="str">
        <f t="shared" si="79"/>
        <v>music</v>
      </c>
      <c r="R1234" t="str">
        <f t="shared" si="78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6"/>
        <v>0.11600000000000001</v>
      </c>
      <c r="P1235">
        <f t="shared" si="77"/>
        <v>19.333333333333332</v>
      </c>
      <c r="Q1235" t="str">
        <f t="shared" si="79"/>
        <v>music</v>
      </c>
      <c r="R1235" t="str">
        <f t="shared" si="78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6"/>
        <v>0</v>
      </c>
      <c r="P1236" t="e">
        <f t="shared" si="77"/>
        <v>#DIV/0!</v>
      </c>
      <c r="Q1236" t="str">
        <f t="shared" si="79"/>
        <v>music</v>
      </c>
      <c r="R1236" t="str">
        <f t="shared" si="78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6"/>
        <v>2.787363950092912E-2</v>
      </c>
      <c r="P1237">
        <f t="shared" si="77"/>
        <v>35</v>
      </c>
      <c r="Q1237" t="str">
        <f t="shared" si="79"/>
        <v>music</v>
      </c>
      <c r="R1237" t="str">
        <f t="shared" si="78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6"/>
        <v>0</v>
      </c>
      <c r="P1238" t="e">
        <f t="shared" si="77"/>
        <v>#DIV/0!</v>
      </c>
      <c r="Q1238" t="str">
        <f t="shared" si="79"/>
        <v>music</v>
      </c>
      <c r="R1238" t="str">
        <f t="shared" si="78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6"/>
        <v>0</v>
      </c>
      <c r="P1239" t="e">
        <f t="shared" si="77"/>
        <v>#DIV/0!</v>
      </c>
      <c r="Q1239" t="str">
        <f t="shared" si="79"/>
        <v>music</v>
      </c>
      <c r="R1239" t="str">
        <f t="shared" si="78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6"/>
        <v>0.17799999999999999</v>
      </c>
      <c r="P1240">
        <f t="shared" si="77"/>
        <v>59.333333333333336</v>
      </c>
      <c r="Q1240" t="str">
        <f t="shared" si="79"/>
        <v>music</v>
      </c>
      <c r="R1240" t="str">
        <f t="shared" si="78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6"/>
        <v>0</v>
      </c>
      <c r="P1241" t="e">
        <f t="shared" si="77"/>
        <v>#DIV/0!</v>
      </c>
      <c r="Q1241" t="str">
        <f t="shared" si="79"/>
        <v>music</v>
      </c>
      <c r="R1241" t="str">
        <f t="shared" si="78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76"/>
        <v>3.0124999999999999E-2</v>
      </c>
      <c r="P1242">
        <f t="shared" si="77"/>
        <v>30.125</v>
      </c>
      <c r="Q1242" t="str">
        <f t="shared" si="79"/>
        <v>music</v>
      </c>
      <c r="R1242" t="str">
        <f t="shared" si="78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76"/>
        <v>0.50739999999999996</v>
      </c>
      <c r="P1243">
        <f t="shared" si="77"/>
        <v>74.617647058823536</v>
      </c>
      <c r="Q1243" t="str">
        <f t="shared" si="79"/>
        <v>music</v>
      </c>
      <c r="R1243" t="str">
        <f t="shared" si="78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76"/>
        <v>5.4884742041712408E-3</v>
      </c>
      <c r="P1244">
        <f t="shared" si="77"/>
        <v>5</v>
      </c>
      <c r="Q1244" t="str">
        <f t="shared" si="79"/>
        <v>music</v>
      </c>
      <c r="R1244" t="str">
        <f t="shared" si="78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76"/>
        <v>0.14091666666666666</v>
      </c>
      <c r="P1245">
        <f t="shared" si="77"/>
        <v>44.5</v>
      </c>
      <c r="Q1245" t="str">
        <f t="shared" si="79"/>
        <v>music</v>
      </c>
      <c r="R1245" t="str">
        <f t="shared" si="78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76"/>
        <v>1.038</v>
      </c>
      <c r="P1246">
        <f t="shared" si="77"/>
        <v>46.133333333333333</v>
      </c>
      <c r="Q1246" t="str">
        <f t="shared" si="79"/>
        <v>music</v>
      </c>
      <c r="R1246" t="str">
        <f t="shared" si="78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76"/>
        <v>1.2024999999999999</v>
      </c>
      <c r="P1247">
        <f t="shared" si="77"/>
        <v>141.47058823529412</v>
      </c>
      <c r="Q1247" t="str">
        <f t="shared" si="79"/>
        <v>music</v>
      </c>
      <c r="R1247" t="str">
        <f t="shared" si="78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76"/>
        <v>1.17</v>
      </c>
      <c r="P1248">
        <f t="shared" si="77"/>
        <v>75.483870967741936</v>
      </c>
      <c r="Q1248" t="str">
        <f t="shared" si="79"/>
        <v>music</v>
      </c>
      <c r="R1248" t="str">
        <f t="shared" si="78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76"/>
        <v>1.2214285714285715</v>
      </c>
      <c r="P1249">
        <f t="shared" si="77"/>
        <v>85.5</v>
      </c>
      <c r="Q1249" t="str">
        <f t="shared" si="79"/>
        <v>music</v>
      </c>
      <c r="R1249" t="str">
        <f t="shared" si="78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76"/>
        <v>1.5164</v>
      </c>
      <c r="P1250">
        <f t="shared" si="77"/>
        <v>64.254237288135599</v>
      </c>
      <c r="Q1250" t="str">
        <f t="shared" si="79"/>
        <v>music</v>
      </c>
      <c r="R1250" t="str">
        <f t="shared" si="78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76"/>
        <v>1.0444</v>
      </c>
      <c r="P1251">
        <f t="shared" si="77"/>
        <v>64.46913580246914</v>
      </c>
      <c r="Q1251" t="str">
        <f t="shared" si="79"/>
        <v>music</v>
      </c>
      <c r="R1251" t="str">
        <f t="shared" si="78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76"/>
        <v>2.0015333333333332</v>
      </c>
      <c r="P1252">
        <f t="shared" si="77"/>
        <v>118.2007874015748</v>
      </c>
      <c r="Q1252" t="str">
        <f t="shared" si="79"/>
        <v>music</v>
      </c>
      <c r="R1252" t="str">
        <f t="shared" si="78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76"/>
        <v>1.018</v>
      </c>
      <c r="P1253">
        <f t="shared" si="77"/>
        <v>82.540540540540547</v>
      </c>
      <c r="Q1253" t="str">
        <f t="shared" si="79"/>
        <v>music</v>
      </c>
      <c r="R1253" t="str">
        <f t="shared" si="78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76"/>
        <v>1.3765714285714286</v>
      </c>
      <c r="P1254">
        <f t="shared" si="77"/>
        <v>34.170212765957444</v>
      </c>
      <c r="Q1254" t="str">
        <f t="shared" si="79"/>
        <v>music</v>
      </c>
      <c r="R1254" t="str">
        <f t="shared" si="78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76"/>
        <v>3038.3319999999999</v>
      </c>
      <c r="P1255">
        <f t="shared" si="77"/>
        <v>42.73322081575246</v>
      </c>
      <c r="Q1255" t="str">
        <f t="shared" si="79"/>
        <v>music</v>
      </c>
      <c r="R1255" t="str">
        <f t="shared" si="78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76"/>
        <v>1.9885074626865671</v>
      </c>
      <c r="P1256">
        <f t="shared" si="77"/>
        <v>94.489361702127653</v>
      </c>
      <c r="Q1256" t="str">
        <f t="shared" si="79"/>
        <v>music</v>
      </c>
      <c r="R1256" t="str">
        <f t="shared" si="78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76"/>
        <v>2.0236666666666667</v>
      </c>
      <c r="P1257">
        <f t="shared" si="77"/>
        <v>55.697247706422019</v>
      </c>
      <c r="Q1257" t="str">
        <f t="shared" si="79"/>
        <v>music</v>
      </c>
      <c r="R1257" t="str">
        <f t="shared" si="78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76"/>
        <v>1.1796376666666666</v>
      </c>
      <c r="P1258">
        <f t="shared" si="77"/>
        <v>98.030831024930734</v>
      </c>
      <c r="Q1258" t="str">
        <f t="shared" si="79"/>
        <v>music</v>
      </c>
      <c r="R1258" t="str">
        <f t="shared" si="78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76"/>
        <v>2.9472727272727273</v>
      </c>
      <c r="P1259">
        <f t="shared" si="77"/>
        <v>92.102272727272734</v>
      </c>
      <c r="Q1259" t="str">
        <f t="shared" si="79"/>
        <v>music</v>
      </c>
      <c r="R1259" t="str">
        <f t="shared" si="78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76"/>
        <v>2.1314633333333335</v>
      </c>
      <c r="P1260">
        <f t="shared" si="77"/>
        <v>38.175462686567165</v>
      </c>
      <c r="Q1260" t="str">
        <f t="shared" si="79"/>
        <v>music</v>
      </c>
      <c r="R1260" t="str">
        <f t="shared" si="78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76"/>
        <v>1.0424</v>
      </c>
      <c r="P1261">
        <f t="shared" si="77"/>
        <v>27.145833333333332</v>
      </c>
      <c r="Q1261" t="str">
        <f t="shared" si="79"/>
        <v>music</v>
      </c>
      <c r="R1261" t="str">
        <f t="shared" si="78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76"/>
        <v>1.1366666666666667</v>
      </c>
      <c r="P1262">
        <f t="shared" si="77"/>
        <v>50.689189189189186</v>
      </c>
      <c r="Q1262" t="str">
        <f t="shared" si="79"/>
        <v>music</v>
      </c>
      <c r="R1262" t="str">
        <f t="shared" si="78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76"/>
        <v>1.0125</v>
      </c>
      <c r="P1263">
        <f t="shared" si="77"/>
        <v>38.942307692307693</v>
      </c>
      <c r="Q1263" t="str">
        <f t="shared" si="79"/>
        <v>music</v>
      </c>
      <c r="R1263" t="str">
        <f t="shared" si="78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76"/>
        <v>1.2541538461538462</v>
      </c>
      <c r="P1264">
        <f t="shared" si="77"/>
        <v>77.638095238095232</v>
      </c>
      <c r="Q1264" t="str">
        <f t="shared" si="79"/>
        <v>music</v>
      </c>
      <c r="R1264" t="str">
        <f t="shared" si="78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76"/>
        <v>1.19</v>
      </c>
      <c r="P1265">
        <f t="shared" si="77"/>
        <v>43.536585365853661</v>
      </c>
      <c r="Q1265" t="str">
        <f t="shared" si="79"/>
        <v>music</v>
      </c>
      <c r="R1265" t="str">
        <f t="shared" si="78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76"/>
        <v>1.6646153846153846</v>
      </c>
      <c r="P1266">
        <f t="shared" si="77"/>
        <v>31.823529411764707</v>
      </c>
      <c r="Q1266" t="str">
        <f t="shared" si="79"/>
        <v>music</v>
      </c>
      <c r="R1266" t="str">
        <f t="shared" si="78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76"/>
        <v>1.1914771428571429</v>
      </c>
      <c r="P1267">
        <f t="shared" si="77"/>
        <v>63.184393939393942</v>
      </c>
      <c r="Q1267" t="str">
        <f t="shared" si="79"/>
        <v>music</v>
      </c>
      <c r="R1267" t="str">
        <f t="shared" si="78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76"/>
        <v>1.0047368421052632</v>
      </c>
      <c r="P1268">
        <f t="shared" si="77"/>
        <v>190.9</v>
      </c>
      <c r="Q1268" t="str">
        <f t="shared" si="79"/>
        <v>music</v>
      </c>
      <c r="R1268" t="str">
        <f t="shared" si="78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76"/>
        <v>1.018</v>
      </c>
      <c r="P1269">
        <f t="shared" si="77"/>
        <v>140.85534591194968</v>
      </c>
      <c r="Q1269" t="str">
        <f t="shared" si="79"/>
        <v>music</v>
      </c>
      <c r="R1269" t="str">
        <f t="shared" si="78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76"/>
        <v>1.1666666666666667</v>
      </c>
      <c r="P1270">
        <f t="shared" si="77"/>
        <v>76.92307692307692</v>
      </c>
      <c r="Q1270" t="str">
        <f t="shared" si="79"/>
        <v>music</v>
      </c>
      <c r="R1270" t="str">
        <f t="shared" si="78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76"/>
        <v>1.0864893617021276</v>
      </c>
      <c r="P1271">
        <f t="shared" si="77"/>
        <v>99.15533980582525</v>
      </c>
      <c r="Q1271" t="str">
        <f t="shared" si="79"/>
        <v>music</v>
      </c>
      <c r="R1271" t="str">
        <f t="shared" si="78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76"/>
        <v>1.1472</v>
      </c>
      <c r="P1272">
        <f t="shared" si="77"/>
        <v>67.881656804733723</v>
      </c>
      <c r="Q1272" t="str">
        <f t="shared" si="79"/>
        <v>music</v>
      </c>
      <c r="R1272" t="str">
        <f t="shared" si="78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76"/>
        <v>1.018</v>
      </c>
      <c r="P1273">
        <f t="shared" si="77"/>
        <v>246.29032258064515</v>
      </c>
      <c r="Q1273" t="str">
        <f t="shared" si="79"/>
        <v>music</v>
      </c>
      <c r="R1273" t="str">
        <f t="shared" si="78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76"/>
        <v>1.06</v>
      </c>
      <c r="P1274">
        <f t="shared" si="77"/>
        <v>189.28571428571428</v>
      </c>
      <c r="Q1274" t="str">
        <f t="shared" si="79"/>
        <v>music</v>
      </c>
      <c r="R1274" t="str">
        <f t="shared" si="78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76"/>
        <v>1.0349999999999999</v>
      </c>
      <c r="P1275">
        <f t="shared" si="77"/>
        <v>76.666666666666671</v>
      </c>
      <c r="Q1275" t="str">
        <f t="shared" si="79"/>
        <v>music</v>
      </c>
      <c r="R1275" t="str">
        <f t="shared" si="78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76"/>
        <v>1.5497535999999998</v>
      </c>
      <c r="P1276">
        <f t="shared" si="77"/>
        <v>82.963254817987149</v>
      </c>
      <c r="Q1276" t="str">
        <f t="shared" si="79"/>
        <v>music</v>
      </c>
      <c r="R1276" t="str">
        <f t="shared" si="78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76"/>
        <v>1.6214066666666667</v>
      </c>
      <c r="P1277">
        <f t="shared" si="77"/>
        <v>62.522107969151669</v>
      </c>
      <c r="Q1277" t="str">
        <f t="shared" si="79"/>
        <v>music</v>
      </c>
      <c r="R1277" t="str">
        <f t="shared" si="78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76"/>
        <v>1.0442100000000001</v>
      </c>
      <c r="P1278">
        <f t="shared" si="77"/>
        <v>46.06808823529412</v>
      </c>
      <c r="Q1278" t="str">
        <f t="shared" si="79"/>
        <v>music</v>
      </c>
      <c r="R1278" t="str">
        <f t="shared" si="78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76"/>
        <v>1.0612433333333333</v>
      </c>
      <c r="P1279">
        <f t="shared" si="77"/>
        <v>38.543946731234868</v>
      </c>
      <c r="Q1279" t="str">
        <f t="shared" si="79"/>
        <v>music</v>
      </c>
      <c r="R1279" t="str">
        <f t="shared" si="78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76"/>
        <v>1.5493846153846154</v>
      </c>
      <c r="P1280">
        <f t="shared" si="77"/>
        <v>53.005263157894738</v>
      </c>
      <c r="Q1280" t="str">
        <f t="shared" si="79"/>
        <v>music</v>
      </c>
      <c r="R1280" t="str">
        <f t="shared" si="78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76"/>
        <v>1.1077157238734421</v>
      </c>
      <c r="P1281">
        <f t="shared" si="77"/>
        <v>73.355396825396824</v>
      </c>
      <c r="Q1281" t="str">
        <f t="shared" si="79"/>
        <v>music</v>
      </c>
      <c r="R1281" t="str">
        <f t="shared" si="78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76"/>
        <v>1.1091186666666666</v>
      </c>
      <c r="P1282">
        <f t="shared" si="77"/>
        <v>127.97523076923076</v>
      </c>
      <c r="Q1282" t="str">
        <f t="shared" si="79"/>
        <v>music</v>
      </c>
      <c r="R1282" t="str">
        <f t="shared" si="78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80">E1283/D1283</f>
        <v>1.1071428571428572</v>
      </c>
      <c r="P1283">
        <f t="shared" ref="P1283:P1346" si="81">E1283/L1283</f>
        <v>104.72972972972973</v>
      </c>
      <c r="Q1283" t="str">
        <f t="shared" si="79"/>
        <v>music</v>
      </c>
      <c r="R1283" t="str">
        <f t="shared" ref="R1283:R1346" si="82">RIGHT(N1283, LEN(N1283)-FIND("/",N1283))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0"/>
        <v>1.2361333333333333</v>
      </c>
      <c r="P1284">
        <f t="shared" si="81"/>
        <v>67.671532846715323</v>
      </c>
      <c r="Q1284" t="str">
        <f t="shared" ref="Q1284:Q1347" si="83">LEFT(N1284, FIND("/", N1284)-1)</f>
        <v>music</v>
      </c>
      <c r="R1284" t="str">
        <f t="shared" si="82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0"/>
        <v>2.1105</v>
      </c>
      <c r="P1285">
        <f t="shared" si="81"/>
        <v>95.931818181818187</v>
      </c>
      <c r="Q1285" t="str">
        <f t="shared" si="83"/>
        <v>music</v>
      </c>
      <c r="R1285" t="str">
        <f t="shared" si="82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0"/>
        <v>1.01</v>
      </c>
      <c r="P1286">
        <f t="shared" si="81"/>
        <v>65.161290322580641</v>
      </c>
      <c r="Q1286" t="str">
        <f t="shared" si="83"/>
        <v>theater</v>
      </c>
      <c r="R1286" t="str">
        <f t="shared" si="82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0"/>
        <v>1.0165</v>
      </c>
      <c r="P1287">
        <f t="shared" si="81"/>
        <v>32.269841269841272</v>
      </c>
      <c r="Q1287" t="str">
        <f t="shared" si="83"/>
        <v>theater</v>
      </c>
      <c r="R1287" t="str">
        <f t="shared" si="82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0"/>
        <v>1.0833333333333333</v>
      </c>
      <c r="P1288">
        <f t="shared" si="81"/>
        <v>81.25</v>
      </c>
      <c r="Q1288" t="str">
        <f t="shared" si="83"/>
        <v>theater</v>
      </c>
      <c r="R1288" t="str">
        <f t="shared" si="82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0"/>
        <v>2.42</v>
      </c>
      <c r="P1289">
        <f t="shared" si="81"/>
        <v>24.2</v>
      </c>
      <c r="Q1289" t="str">
        <f t="shared" si="83"/>
        <v>theater</v>
      </c>
      <c r="R1289" t="str">
        <f t="shared" si="82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0"/>
        <v>1.0044999999999999</v>
      </c>
      <c r="P1290">
        <f t="shared" si="81"/>
        <v>65.868852459016395</v>
      </c>
      <c r="Q1290" t="str">
        <f t="shared" si="83"/>
        <v>theater</v>
      </c>
      <c r="R1290" t="str">
        <f t="shared" si="82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0"/>
        <v>1.2506666666666666</v>
      </c>
      <c r="P1291">
        <f t="shared" si="81"/>
        <v>36.07692307692308</v>
      </c>
      <c r="Q1291" t="str">
        <f t="shared" si="83"/>
        <v>theater</v>
      </c>
      <c r="R1291" t="str">
        <f t="shared" si="82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0"/>
        <v>1.0857142857142856</v>
      </c>
      <c r="P1292">
        <f t="shared" si="81"/>
        <v>44.186046511627907</v>
      </c>
      <c r="Q1292" t="str">
        <f t="shared" si="83"/>
        <v>theater</v>
      </c>
      <c r="R1292" t="str">
        <f t="shared" si="82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0"/>
        <v>1.4570000000000001</v>
      </c>
      <c r="P1293">
        <f t="shared" si="81"/>
        <v>104.07142857142857</v>
      </c>
      <c r="Q1293" t="str">
        <f t="shared" si="83"/>
        <v>theater</v>
      </c>
      <c r="R1293" t="str">
        <f t="shared" si="82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0"/>
        <v>1.1000000000000001</v>
      </c>
      <c r="P1294">
        <f t="shared" si="81"/>
        <v>35.96153846153846</v>
      </c>
      <c r="Q1294" t="str">
        <f t="shared" si="83"/>
        <v>theater</v>
      </c>
      <c r="R1294" t="str">
        <f t="shared" si="82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0"/>
        <v>1.0223333333333333</v>
      </c>
      <c r="P1295">
        <f t="shared" si="81"/>
        <v>127.79166666666667</v>
      </c>
      <c r="Q1295" t="str">
        <f t="shared" si="83"/>
        <v>theater</v>
      </c>
      <c r="R1295" t="str">
        <f t="shared" si="82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0"/>
        <v>1.22</v>
      </c>
      <c r="P1296">
        <f t="shared" si="81"/>
        <v>27.727272727272727</v>
      </c>
      <c r="Q1296" t="str">
        <f t="shared" si="83"/>
        <v>theater</v>
      </c>
      <c r="R1296" t="str">
        <f t="shared" si="82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0"/>
        <v>1.0196000000000001</v>
      </c>
      <c r="P1297">
        <f t="shared" si="81"/>
        <v>39.828125</v>
      </c>
      <c r="Q1297" t="str">
        <f t="shared" si="83"/>
        <v>theater</v>
      </c>
      <c r="R1297" t="str">
        <f t="shared" si="82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0"/>
        <v>1.411764705882353</v>
      </c>
      <c r="P1298">
        <f t="shared" si="81"/>
        <v>52.173913043478258</v>
      </c>
      <c r="Q1298" t="str">
        <f t="shared" si="83"/>
        <v>theater</v>
      </c>
      <c r="R1298" t="str">
        <f t="shared" si="82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0"/>
        <v>1.0952500000000001</v>
      </c>
      <c r="P1299">
        <f t="shared" si="81"/>
        <v>92.037815126050418</v>
      </c>
      <c r="Q1299" t="str">
        <f t="shared" si="83"/>
        <v>theater</v>
      </c>
      <c r="R1299" t="str">
        <f t="shared" si="82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0"/>
        <v>1.0465</v>
      </c>
      <c r="P1300">
        <f t="shared" si="81"/>
        <v>63.424242424242422</v>
      </c>
      <c r="Q1300" t="str">
        <f t="shared" si="83"/>
        <v>theater</v>
      </c>
      <c r="R1300" t="str">
        <f t="shared" si="82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0"/>
        <v>1.24</v>
      </c>
      <c r="P1301">
        <f t="shared" si="81"/>
        <v>135.625</v>
      </c>
      <c r="Q1301" t="str">
        <f t="shared" si="83"/>
        <v>theater</v>
      </c>
      <c r="R1301" t="str">
        <f t="shared" si="82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0"/>
        <v>1.35</v>
      </c>
      <c r="P1302">
        <f t="shared" si="81"/>
        <v>168.75</v>
      </c>
      <c r="Q1302" t="str">
        <f t="shared" si="83"/>
        <v>theater</v>
      </c>
      <c r="R1302" t="str">
        <f t="shared" si="82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0"/>
        <v>1.0275000000000001</v>
      </c>
      <c r="P1303">
        <f t="shared" si="81"/>
        <v>70.862068965517238</v>
      </c>
      <c r="Q1303" t="str">
        <f t="shared" si="83"/>
        <v>theater</v>
      </c>
      <c r="R1303" t="str">
        <f t="shared" si="82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0"/>
        <v>1</v>
      </c>
      <c r="P1304">
        <f t="shared" si="81"/>
        <v>50</v>
      </c>
      <c r="Q1304" t="str">
        <f t="shared" si="83"/>
        <v>theater</v>
      </c>
      <c r="R1304" t="str">
        <f t="shared" si="82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0"/>
        <v>1.3026085714285716</v>
      </c>
      <c r="P1305">
        <f t="shared" si="81"/>
        <v>42.214166666666671</v>
      </c>
      <c r="Q1305" t="str">
        <f t="shared" si="83"/>
        <v>theater</v>
      </c>
      <c r="R1305" t="str">
        <f t="shared" si="82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0"/>
        <v>0.39627499999999999</v>
      </c>
      <c r="P1306">
        <f t="shared" si="81"/>
        <v>152.41346153846155</v>
      </c>
      <c r="Q1306" t="str">
        <f t="shared" si="83"/>
        <v>technology</v>
      </c>
      <c r="R1306" t="str">
        <f t="shared" si="82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0"/>
        <v>0.25976666666666665</v>
      </c>
      <c r="P1307">
        <f t="shared" si="81"/>
        <v>90.616279069767444</v>
      </c>
      <c r="Q1307" t="str">
        <f t="shared" si="83"/>
        <v>technology</v>
      </c>
      <c r="R1307" t="str">
        <f t="shared" si="82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0"/>
        <v>0.65246363636363636</v>
      </c>
      <c r="P1308">
        <f t="shared" si="81"/>
        <v>201.60393258426967</v>
      </c>
      <c r="Q1308" t="str">
        <f t="shared" si="83"/>
        <v>technology</v>
      </c>
      <c r="R1308" t="str">
        <f t="shared" si="82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0"/>
        <v>0.11514000000000001</v>
      </c>
      <c r="P1309">
        <f t="shared" si="81"/>
        <v>127.93333333333334</v>
      </c>
      <c r="Q1309" t="str">
        <f t="shared" si="83"/>
        <v>technology</v>
      </c>
      <c r="R1309" t="str">
        <f t="shared" si="82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0"/>
        <v>0.11360000000000001</v>
      </c>
      <c r="P1310">
        <f t="shared" si="81"/>
        <v>29.894736842105264</v>
      </c>
      <c r="Q1310" t="str">
        <f t="shared" si="83"/>
        <v>technology</v>
      </c>
      <c r="R1310" t="str">
        <f t="shared" si="82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0"/>
        <v>1.1199130434782609</v>
      </c>
      <c r="P1311">
        <f t="shared" si="81"/>
        <v>367.97142857142859</v>
      </c>
      <c r="Q1311" t="str">
        <f t="shared" si="83"/>
        <v>technology</v>
      </c>
      <c r="R1311" t="str">
        <f t="shared" si="82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0"/>
        <v>0.155</v>
      </c>
      <c r="P1312">
        <f t="shared" si="81"/>
        <v>129.16666666666666</v>
      </c>
      <c r="Q1312" t="str">
        <f t="shared" si="83"/>
        <v>technology</v>
      </c>
      <c r="R1312" t="str">
        <f t="shared" si="82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0"/>
        <v>0.32028000000000001</v>
      </c>
      <c r="P1313">
        <f t="shared" si="81"/>
        <v>800.7</v>
      </c>
      <c r="Q1313" t="str">
        <f t="shared" si="83"/>
        <v>technology</v>
      </c>
      <c r="R1313" t="str">
        <f t="shared" si="82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0"/>
        <v>6.0869565217391303E-3</v>
      </c>
      <c r="P1314">
        <f t="shared" si="81"/>
        <v>28</v>
      </c>
      <c r="Q1314" t="str">
        <f t="shared" si="83"/>
        <v>technology</v>
      </c>
      <c r="R1314" t="str">
        <f t="shared" si="82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0"/>
        <v>0.31114999999999998</v>
      </c>
      <c r="P1315">
        <f t="shared" si="81"/>
        <v>102.01639344262296</v>
      </c>
      <c r="Q1315" t="str">
        <f t="shared" si="83"/>
        <v>technology</v>
      </c>
      <c r="R1315" t="str">
        <f t="shared" si="82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0"/>
        <v>1.1266666666666666E-2</v>
      </c>
      <c r="P1316">
        <f t="shared" si="81"/>
        <v>184.36363636363637</v>
      </c>
      <c r="Q1316" t="str">
        <f t="shared" si="83"/>
        <v>technology</v>
      </c>
      <c r="R1316" t="str">
        <f t="shared" si="82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0"/>
        <v>0.40404000000000001</v>
      </c>
      <c r="P1317">
        <f t="shared" si="81"/>
        <v>162.91935483870967</v>
      </c>
      <c r="Q1317" t="str">
        <f t="shared" si="83"/>
        <v>technology</v>
      </c>
      <c r="R1317" t="str">
        <f t="shared" si="82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0"/>
        <v>1.3333333333333333E-5</v>
      </c>
      <c r="P1318">
        <f t="shared" si="81"/>
        <v>1</v>
      </c>
      <c r="Q1318" t="str">
        <f t="shared" si="83"/>
        <v>technology</v>
      </c>
      <c r="R1318" t="str">
        <f t="shared" si="82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0"/>
        <v>5.7334999999999997E-2</v>
      </c>
      <c r="P1319">
        <f t="shared" si="81"/>
        <v>603.52631578947364</v>
      </c>
      <c r="Q1319" t="str">
        <f t="shared" si="83"/>
        <v>technology</v>
      </c>
      <c r="R1319" t="str">
        <f t="shared" si="82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0"/>
        <v>0.15325</v>
      </c>
      <c r="P1320">
        <f t="shared" si="81"/>
        <v>45.407407407407405</v>
      </c>
      <c r="Q1320" t="str">
        <f t="shared" si="83"/>
        <v>technology</v>
      </c>
      <c r="R1320" t="str">
        <f t="shared" si="82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0"/>
        <v>0.15103448275862069</v>
      </c>
      <c r="P1321">
        <f t="shared" si="81"/>
        <v>97.333333333333329</v>
      </c>
      <c r="Q1321" t="str">
        <f t="shared" si="83"/>
        <v>technology</v>
      </c>
      <c r="R1321" t="str">
        <f t="shared" si="82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0"/>
        <v>5.0299999999999997E-3</v>
      </c>
      <c r="P1322">
        <f t="shared" si="81"/>
        <v>167.66666666666666</v>
      </c>
      <c r="Q1322" t="str">
        <f t="shared" si="83"/>
        <v>technology</v>
      </c>
      <c r="R1322" t="str">
        <f t="shared" si="82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0"/>
        <v>1.3028138528138528E-2</v>
      </c>
      <c r="P1323">
        <f t="shared" si="81"/>
        <v>859.85714285714289</v>
      </c>
      <c r="Q1323" t="str">
        <f t="shared" si="83"/>
        <v>technology</v>
      </c>
      <c r="R1323" t="str">
        <f t="shared" si="82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0"/>
        <v>3.0285714285714286E-3</v>
      </c>
      <c r="P1324">
        <f t="shared" si="81"/>
        <v>26.5</v>
      </c>
      <c r="Q1324" t="str">
        <f t="shared" si="83"/>
        <v>technology</v>
      </c>
      <c r="R1324" t="str">
        <f t="shared" si="82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0"/>
        <v>8.8800000000000004E-2</v>
      </c>
      <c r="P1325">
        <f t="shared" si="81"/>
        <v>30.272727272727273</v>
      </c>
      <c r="Q1325" t="str">
        <f t="shared" si="83"/>
        <v>technology</v>
      </c>
      <c r="R1325" t="str">
        <f t="shared" si="82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0"/>
        <v>9.8400000000000001E-2</v>
      </c>
      <c r="P1326">
        <f t="shared" si="81"/>
        <v>54.666666666666664</v>
      </c>
      <c r="Q1326" t="str">
        <f t="shared" si="83"/>
        <v>technology</v>
      </c>
      <c r="R1326" t="str">
        <f t="shared" si="82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0"/>
        <v>2.4299999999999999E-2</v>
      </c>
      <c r="P1327">
        <f t="shared" si="81"/>
        <v>60.75</v>
      </c>
      <c r="Q1327" t="str">
        <f t="shared" si="83"/>
        <v>technology</v>
      </c>
      <c r="R1327" t="str">
        <f t="shared" si="82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0"/>
        <v>1.1299999999999999E-2</v>
      </c>
      <c r="P1328">
        <f t="shared" si="81"/>
        <v>102.72727272727273</v>
      </c>
      <c r="Q1328" t="str">
        <f t="shared" si="83"/>
        <v>technology</v>
      </c>
      <c r="R1328" t="str">
        <f t="shared" si="82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0"/>
        <v>3.5520833333333335E-2</v>
      </c>
      <c r="P1329">
        <f t="shared" si="81"/>
        <v>41.585365853658537</v>
      </c>
      <c r="Q1329" t="str">
        <f t="shared" si="83"/>
        <v>technology</v>
      </c>
      <c r="R1329" t="str">
        <f t="shared" si="82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0"/>
        <v>2.3306666666666667E-2</v>
      </c>
      <c r="P1330">
        <f t="shared" si="81"/>
        <v>116.53333333333333</v>
      </c>
      <c r="Q1330" t="str">
        <f t="shared" si="83"/>
        <v>technology</v>
      </c>
      <c r="R1330" t="str">
        <f t="shared" si="82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0"/>
        <v>8.1600000000000006E-3</v>
      </c>
      <c r="P1331">
        <f t="shared" si="81"/>
        <v>45.333333333333336</v>
      </c>
      <c r="Q1331" t="str">
        <f t="shared" si="83"/>
        <v>technology</v>
      </c>
      <c r="R1331" t="str">
        <f t="shared" si="82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0"/>
        <v>0.22494285714285714</v>
      </c>
      <c r="P1332">
        <f t="shared" si="81"/>
        <v>157.46</v>
      </c>
      <c r="Q1332" t="str">
        <f t="shared" si="83"/>
        <v>technology</v>
      </c>
      <c r="R1332" t="str">
        <f t="shared" si="82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0"/>
        <v>1.3668E-2</v>
      </c>
      <c r="P1333">
        <f t="shared" si="81"/>
        <v>100.5</v>
      </c>
      <c r="Q1333" t="str">
        <f t="shared" si="83"/>
        <v>technology</v>
      </c>
      <c r="R1333" t="str">
        <f t="shared" si="82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0"/>
        <v>0</v>
      </c>
      <c r="P1334" t="e">
        <f t="shared" si="81"/>
        <v>#DIV/0!</v>
      </c>
      <c r="Q1334" t="str">
        <f t="shared" si="83"/>
        <v>technology</v>
      </c>
      <c r="R1334" t="str">
        <f t="shared" si="82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0"/>
        <v>0</v>
      </c>
      <c r="P1335" t="e">
        <f t="shared" si="81"/>
        <v>#DIV/0!</v>
      </c>
      <c r="Q1335" t="str">
        <f t="shared" si="83"/>
        <v>technology</v>
      </c>
      <c r="R1335" t="str">
        <f t="shared" si="82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0"/>
        <v>0.10754135338345865</v>
      </c>
      <c r="P1336">
        <f t="shared" si="81"/>
        <v>51.822463768115945</v>
      </c>
      <c r="Q1336" t="str">
        <f t="shared" si="83"/>
        <v>technology</v>
      </c>
      <c r="R1336" t="str">
        <f t="shared" si="82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0"/>
        <v>0.1976</v>
      </c>
      <c r="P1337">
        <f t="shared" si="81"/>
        <v>308.75</v>
      </c>
      <c r="Q1337" t="str">
        <f t="shared" si="83"/>
        <v>technology</v>
      </c>
      <c r="R1337" t="str">
        <f t="shared" si="82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0"/>
        <v>0.84946999999999995</v>
      </c>
      <c r="P1338">
        <f t="shared" si="81"/>
        <v>379.22767857142856</v>
      </c>
      <c r="Q1338" t="str">
        <f t="shared" si="83"/>
        <v>technology</v>
      </c>
      <c r="R1338" t="str">
        <f t="shared" si="82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0"/>
        <v>0.49381999999999998</v>
      </c>
      <c r="P1339">
        <f t="shared" si="81"/>
        <v>176.36428571428573</v>
      </c>
      <c r="Q1339" t="str">
        <f t="shared" si="83"/>
        <v>technology</v>
      </c>
      <c r="R1339" t="str">
        <f t="shared" si="82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0"/>
        <v>3.3033333333333331E-2</v>
      </c>
      <c r="P1340">
        <f t="shared" si="81"/>
        <v>66.066666666666663</v>
      </c>
      <c r="Q1340" t="str">
        <f t="shared" si="83"/>
        <v>technology</v>
      </c>
      <c r="R1340" t="str">
        <f t="shared" si="82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0"/>
        <v>6.6339999999999996E-2</v>
      </c>
      <c r="P1341">
        <f t="shared" si="81"/>
        <v>89.648648648648646</v>
      </c>
      <c r="Q1341" t="str">
        <f t="shared" si="83"/>
        <v>technology</v>
      </c>
      <c r="R1341" t="str">
        <f t="shared" si="82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0"/>
        <v>0</v>
      </c>
      <c r="P1342" t="e">
        <f t="shared" si="81"/>
        <v>#DIV/0!</v>
      </c>
      <c r="Q1342" t="str">
        <f t="shared" si="83"/>
        <v>technology</v>
      </c>
      <c r="R1342" t="str">
        <f t="shared" si="82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0"/>
        <v>0.7036</v>
      </c>
      <c r="P1343">
        <f t="shared" si="81"/>
        <v>382.39130434782606</v>
      </c>
      <c r="Q1343" t="str">
        <f t="shared" si="83"/>
        <v>technology</v>
      </c>
      <c r="R1343" t="str">
        <f t="shared" si="82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0"/>
        <v>2E-3</v>
      </c>
      <c r="P1344">
        <f t="shared" si="81"/>
        <v>100</v>
      </c>
      <c r="Q1344" t="str">
        <f t="shared" si="83"/>
        <v>technology</v>
      </c>
      <c r="R1344" t="str">
        <f t="shared" si="82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0"/>
        <v>1.02298</v>
      </c>
      <c r="P1345">
        <f t="shared" si="81"/>
        <v>158.35603715170279</v>
      </c>
      <c r="Q1345" t="str">
        <f t="shared" si="83"/>
        <v>technology</v>
      </c>
      <c r="R1345" t="str">
        <f t="shared" si="82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80"/>
        <v>3.7773333333333334</v>
      </c>
      <c r="P1346">
        <f t="shared" si="81"/>
        <v>40.762589928057551</v>
      </c>
      <c r="Q1346" t="str">
        <f t="shared" si="83"/>
        <v>publishing</v>
      </c>
      <c r="R1346" t="str">
        <f t="shared" si="82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84">E1347/D1347</f>
        <v>1.25</v>
      </c>
      <c r="P1347">
        <f t="shared" ref="P1347:P1410" si="85">E1347/L1347</f>
        <v>53.571428571428569</v>
      </c>
      <c r="Q1347" t="str">
        <f t="shared" si="83"/>
        <v>publishing</v>
      </c>
      <c r="R1347" t="str">
        <f t="shared" ref="R1347:R1410" si="86">RIGHT(N1347, LEN(N1347)-FIND("/",N1347))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4"/>
        <v>1.473265306122449</v>
      </c>
      <c r="P1348">
        <f t="shared" si="85"/>
        <v>48.449664429530202</v>
      </c>
      <c r="Q1348" t="str">
        <f t="shared" ref="Q1348:Q1411" si="87">LEFT(N1348, FIND("/", N1348)-1)</f>
        <v>publishing</v>
      </c>
      <c r="R1348" t="str">
        <f t="shared" si="86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4"/>
        <v>1.022</v>
      </c>
      <c r="P1349">
        <f t="shared" si="85"/>
        <v>82.41935483870968</v>
      </c>
      <c r="Q1349" t="str">
        <f t="shared" si="87"/>
        <v>publishing</v>
      </c>
      <c r="R1349" t="str">
        <f t="shared" si="86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4"/>
        <v>1.018723404255319</v>
      </c>
      <c r="P1350">
        <f t="shared" si="85"/>
        <v>230.19230769230768</v>
      </c>
      <c r="Q1350" t="str">
        <f t="shared" si="87"/>
        <v>publishing</v>
      </c>
      <c r="R1350" t="str">
        <f t="shared" si="86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4"/>
        <v>2.0419999999999998</v>
      </c>
      <c r="P1351">
        <f t="shared" si="85"/>
        <v>59.360465116279073</v>
      </c>
      <c r="Q1351" t="str">
        <f t="shared" si="87"/>
        <v>publishing</v>
      </c>
      <c r="R1351" t="str">
        <f t="shared" si="86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4"/>
        <v>1.0405</v>
      </c>
      <c r="P1352">
        <f t="shared" si="85"/>
        <v>66.698717948717942</v>
      </c>
      <c r="Q1352" t="str">
        <f t="shared" si="87"/>
        <v>publishing</v>
      </c>
      <c r="R1352" t="str">
        <f t="shared" si="86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4"/>
        <v>1.0126500000000001</v>
      </c>
      <c r="P1353">
        <f t="shared" si="85"/>
        <v>168.77500000000001</v>
      </c>
      <c r="Q1353" t="str">
        <f t="shared" si="87"/>
        <v>publishing</v>
      </c>
      <c r="R1353" t="str">
        <f t="shared" si="86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4"/>
        <v>1.3613999999999999</v>
      </c>
      <c r="P1354">
        <f t="shared" si="85"/>
        <v>59.973568281938327</v>
      </c>
      <c r="Q1354" t="str">
        <f t="shared" si="87"/>
        <v>publishing</v>
      </c>
      <c r="R1354" t="str">
        <f t="shared" si="86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4"/>
        <v>1.3360000000000001</v>
      </c>
      <c r="P1355">
        <f t="shared" si="85"/>
        <v>31.80952380952381</v>
      </c>
      <c r="Q1355" t="str">
        <f t="shared" si="87"/>
        <v>publishing</v>
      </c>
      <c r="R1355" t="str">
        <f t="shared" si="86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4"/>
        <v>1.3025</v>
      </c>
      <c r="P1356">
        <f t="shared" si="85"/>
        <v>24.421875</v>
      </c>
      <c r="Q1356" t="str">
        <f t="shared" si="87"/>
        <v>publishing</v>
      </c>
      <c r="R1356" t="str">
        <f t="shared" si="86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4"/>
        <v>1.2267999999999999</v>
      </c>
      <c r="P1357">
        <f t="shared" si="85"/>
        <v>25.347107438016529</v>
      </c>
      <c r="Q1357" t="str">
        <f t="shared" si="87"/>
        <v>publishing</v>
      </c>
      <c r="R1357" t="str">
        <f t="shared" si="86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4"/>
        <v>1.8281058823529412</v>
      </c>
      <c r="P1358">
        <f t="shared" si="85"/>
        <v>71.443218390804603</v>
      </c>
      <c r="Q1358" t="str">
        <f t="shared" si="87"/>
        <v>publishing</v>
      </c>
      <c r="R1358" t="str">
        <f t="shared" si="86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4"/>
        <v>1.2529999999999999</v>
      </c>
      <c r="P1359">
        <f t="shared" si="85"/>
        <v>38.553846153846152</v>
      </c>
      <c r="Q1359" t="str">
        <f t="shared" si="87"/>
        <v>publishing</v>
      </c>
      <c r="R1359" t="str">
        <f t="shared" si="86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4"/>
        <v>1.1166666666666667</v>
      </c>
      <c r="P1360">
        <f t="shared" si="85"/>
        <v>68.367346938775512</v>
      </c>
      <c r="Q1360" t="str">
        <f t="shared" si="87"/>
        <v>publishing</v>
      </c>
      <c r="R1360" t="str">
        <f t="shared" si="86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4"/>
        <v>1.1575757575757575</v>
      </c>
      <c r="P1361">
        <f t="shared" si="85"/>
        <v>40.210526315789473</v>
      </c>
      <c r="Q1361" t="str">
        <f t="shared" si="87"/>
        <v>publishing</v>
      </c>
      <c r="R1361" t="str">
        <f t="shared" si="86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4"/>
        <v>1.732</v>
      </c>
      <c r="P1362">
        <f t="shared" si="85"/>
        <v>32.074074074074076</v>
      </c>
      <c r="Q1362" t="str">
        <f t="shared" si="87"/>
        <v>publishing</v>
      </c>
      <c r="R1362" t="str">
        <f t="shared" si="86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4"/>
        <v>1.2598333333333334</v>
      </c>
      <c r="P1363">
        <f t="shared" si="85"/>
        <v>28.632575757575758</v>
      </c>
      <c r="Q1363" t="str">
        <f t="shared" si="87"/>
        <v>publishing</v>
      </c>
      <c r="R1363" t="str">
        <f t="shared" si="86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4"/>
        <v>1.091</v>
      </c>
      <c r="P1364">
        <f t="shared" si="85"/>
        <v>43.64</v>
      </c>
      <c r="Q1364" t="str">
        <f t="shared" si="87"/>
        <v>publishing</v>
      </c>
      <c r="R1364" t="str">
        <f t="shared" si="86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4"/>
        <v>1</v>
      </c>
      <c r="P1365">
        <f t="shared" si="85"/>
        <v>40</v>
      </c>
      <c r="Q1365" t="str">
        <f t="shared" si="87"/>
        <v>publishing</v>
      </c>
      <c r="R1365" t="str">
        <f t="shared" si="86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4"/>
        <v>1.1864285714285714</v>
      </c>
      <c r="P1366">
        <f t="shared" si="85"/>
        <v>346.04166666666669</v>
      </c>
      <c r="Q1366" t="str">
        <f t="shared" si="87"/>
        <v>music</v>
      </c>
      <c r="R1366" t="str">
        <f t="shared" si="86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4"/>
        <v>1.0026666666666666</v>
      </c>
      <c r="P1367">
        <f t="shared" si="85"/>
        <v>81.739130434782609</v>
      </c>
      <c r="Q1367" t="str">
        <f t="shared" si="87"/>
        <v>music</v>
      </c>
      <c r="R1367" t="str">
        <f t="shared" si="86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4"/>
        <v>1.2648920000000001</v>
      </c>
      <c r="P1368">
        <f t="shared" si="85"/>
        <v>64.535306122448986</v>
      </c>
      <c r="Q1368" t="str">
        <f t="shared" si="87"/>
        <v>music</v>
      </c>
      <c r="R1368" t="str">
        <f t="shared" si="86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4"/>
        <v>1.1426000000000001</v>
      </c>
      <c r="P1369">
        <f t="shared" si="85"/>
        <v>63.477777777777774</v>
      </c>
      <c r="Q1369" t="str">
        <f t="shared" si="87"/>
        <v>music</v>
      </c>
      <c r="R1369" t="str">
        <f t="shared" si="86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4"/>
        <v>1.107</v>
      </c>
      <c r="P1370">
        <f t="shared" si="85"/>
        <v>63.620689655172413</v>
      </c>
      <c r="Q1370" t="str">
        <f t="shared" si="87"/>
        <v>music</v>
      </c>
      <c r="R1370" t="str">
        <f t="shared" si="86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4"/>
        <v>1.0534805315203954</v>
      </c>
      <c r="P1371">
        <f t="shared" si="85"/>
        <v>83.967068965517228</v>
      </c>
      <c r="Q1371" t="str">
        <f t="shared" si="87"/>
        <v>music</v>
      </c>
      <c r="R1371" t="str">
        <f t="shared" si="86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4"/>
        <v>1.0366666666666666</v>
      </c>
      <c r="P1372">
        <f t="shared" si="85"/>
        <v>77.75</v>
      </c>
      <c r="Q1372" t="str">
        <f t="shared" si="87"/>
        <v>music</v>
      </c>
      <c r="R1372" t="str">
        <f t="shared" si="86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4"/>
        <v>1.0708672667523933</v>
      </c>
      <c r="P1373">
        <f t="shared" si="85"/>
        <v>107.07142857142857</v>
      </c>
      <c r="Q1373" t="str">
        <f t="shared" si="87"/>
        <v>music</v>
      </c>
      <c r="R1373" t="str">
        <f t="shared" si="86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4"/>
        <v>1.24</v>
      </c>
      <c r="P1374">
        <f t="shared" si="85"/>
        <v>38.75</v>
      </c>
      <c r="Q1374" t="str">
        <f t="shared" si="87"/>
        <v>music</v>
      </c>
      <c r="R1374" t="str">
        <f t="shared" si="86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4"/>
        <v>1.0501</v>
      </c>
      <c r="P1375">
        <f t="shared" si="85"/>
        <v>201.94230769230768</v>
      </c>
      <c r="Q1375" t="str">
        <f t="shared" si="87"/>
        <v>music</v>
      </c>
      <c r="R1375" t="str">
        <f t="shared" si="86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4"/>
        <v>1.8946666666666667</v>
      </c>
      <c r="P1376">
        <f t="shared" si="85"/>
        <v>43.060606060606062</v>
      </c>
      <c r="Q1376" t="str">
        <f t="shared" si="87"/>
        <v>music</v>
      </c>
      <c r="R1376" t="str">
        <f t="shared" si="86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4"/>
        <v>1.7132499999999999</v>
      </c>
      <c r="P1377">
        <f t="shared" si="85"/>
        <v>62.871559633027523</v>
      </c>
      <c r="Q1377" t="str">
        <f t="shared" si="87"/>
        <v>music</v>
      </c>
      <c r="R1377" t="str">
        <f t="shared" si="86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4"/>
        <v>2.5248648648648651</v>
      </c>
      <c r="P1378">
        <f t="shared" si="85"/>
        <v>55.607142857142854</v>
      </c>
      <c r="Q1378" t="str">
        <f t="shared" si="87"/>
        <v>music</v>
      </c>
      <c r="R1378" t="str">
        <f t="shared" si="86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4"/>
        <v>1.1615384615384616</v>
      </c>
      <c r="P1379">
        <f t="shared" si="85"/>
        <v>48.70967741935484</v>
      </c>
      <c r="Q1379" t="str">
        <f t="shared" si="87"/>
        <v>music</v>
      </c>
      <c r="R1379" t="str">
        <f t="shared" si="86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4"/>
        <v>2.0335000000000001</v>
      </c>
      <c r="P1380">
        <f t="shared" si="85"/>
        <v>30.578947368421051</v>
      </c>
      <c r="Q1380" t="str">
        <f t="shared" si="87"/>
        <v>music</v>
      </c>
      <c r="R1380" t="str">
        <f t="shared" si="86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4"/>
        <v>1.1160000000000001</v>
      </c>
      <c r="P1381">
        <f t="shared" si="85"/>
        <v>73.907284768211923</v>
      </c>
      <c r="Q1381" t="str">
        <f t="shared" si="87"/>
        <v>music</v>
      </c>
      <c r="R1381" t="str">
        <f t="shared" si="86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4"/>
        <v>4.24</v>
      </c>
      <c r="P1382">
        <f t="shared" si="85"/>
        <v>21.2</v>
      </c>
      <c r="Q1382" t="str">
        <f t="shared" si="87"/>
        <v>music</v>
      </c>
      <c r="R1382" t="str">
        <f t="shared" si="86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4"/>
        <v>1.071</v>
      </c>
      <c r="P1383">
        <f t="shared" si="85"/>
        <v>73.356164383561648</v>
      </c>
      <c r="Q1383" t="str">
        <f t="shared" si="87"/>
        <v>music</v>
      </c>
      <c r="R1383" t="str">
        <f t="shared" si="86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4"/>
        <v>1.043625</v>
      </c>
      <c r="P1384">
        <f t="shared" si="85"/>
        <v>56.412162162162161</v>
      </c>
      <c r="Q1384" t="str">
        <f t="shared" si="87"/>
        <v>music</v>
      </c>
      <c r="R1384" t="str">
        <f t="shared" si="86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4"/>
        <v>2.124090909090909</v>
      </c>
      <c r="P1385">
        <f t="shared" si="85"/>
        <v>50.247311827956992</v>
      </c>
      <c r="Q1385" t="str">
        <f t="shared" si="87"/>
        <v>music</v>
      </c>
      <c r="R1385" t="str">
        <f t="shared" si="86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4"/>
        <v>1.2408571428571429</v>
      </c>
      <c r="P1386">
        <f t="shared" si="85"/>
        <v>68.936507936507937</v>
      </c>
      <c r="Q1386" t="str">
        <f t="shared" si="87"/>
        <v>music</v>
      </c>
      <c r="R1386" t="str">
        <f t="shared" si="86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4"/>
        <v>1.10406125</v>
      </c>
      <c r="P1387">
        <f t="shared" si="85"/>
        <v>65.914104477611943</v>
      </c>
      <c r="Q1387" t="str">
        <f t="shared" si="87"/>
        <v>music</v>
      </c>
      <c r="R1387" t="str">
        <f t="shared" si="86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4"/>
        <v>2.1875</v>
      </c>
      <c r="P1388">
        <f t="shared" si="85"/>
        <v>62.5</v>
      </c>
      <c r="Q1388" t="str">
        <f t="shared" si="87"/>
        <v>music</v>
      </c>
      <c r="R1388" t="str">
        <f t="shared" si="86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4"/>
        <v>1.36625</v>
      </c>
      <c r="P1389">
        <f t="shared" si="85"/>
        <v>70.064102564102569</v>
      </c>
      <c r="Q1389" t="str">
        <f t="shared" si="87"/>
        <v>music</v>
      </c>
      <c r="R1389" t="str">
        <f t="shared" si="86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4"/>
        <v>1.348074</v>
      </c>
      <c r="P1390">
        <f t="shared" si="85"/>
        <v>60.181874999999998</v>
      </c>
      <c r="Q1390" t="str">
        <f t="shared" si="87"/>
        <v>music</v>
      </c>
      <c r="R1390" t="str">
        <f t="shared" si="86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4"/>
        <v>1.454</v>
      </c>
      <c r="P1391">
        <f t="shared" si="85"/>
        <v>21.382352941176471</v>
      </c>
      <c r="Q1391" t="str">
        <f t="shared" si="87"/>
        <v>music</v>
      </c>
      <c r="R1391" t="str">
        <f t="shared" si="86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4"/>
        <v>1.0910714285714285</v>
      </c>
      <c r="P1392">
        <f t="shared" si="85"/>
        <v>160.78947368421052</v>
      </c>
      <c r="Q1392" t="str">
        <f t="shared" si="87"/>
        <v>music</v>
      </c>
      <c r="R1392" t="str">
        <f t="shared" si="86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4"/>
        <v>1.1020000000000001</v>
      </c>
      <c r="P1393">
        <f t="shared" si="85"/>
        <v>42.384615384615387</v>
      </c>
      <c r="Q1393" t="str">
        <f t="shared" si="87"/>
        <v>music</v>
      </c>
      <c r="R1393" t="str">
        <f t="shared" si="86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4"/>
        <v>1.1364000000000001</v>
      </c>
      <c r="P1394">
        <f t="shared" si="85"/>
        <v>27.317307692307693</v>
      </c>
      <c r="Q1394" t="str">
        <f t="shared" si="87"/>
        <v>music</v>
      </c>
      <c r="R1394" t="str">
        <f t="shared" si="86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4"/>
        <v>1.0235000000000001</v>
      </c>
      <c r="P1395">
        <f t="shared" si="85"/>
        <v>196.82692307692307</v>
      </c>
      <c r="Q1395" t="str">
        <f t="shared" si="87"/>
        <v>music</v>
      </c>
      <c r="R1395" t="str">
        <f t="shared" si="86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4"/>
        <v>1.2213333333333334</v>
      </c>
      <c r="P1396">
        <f t="shared" si="85"/>
        <v>53.882352941176471</v>
      </c>
      <c r="Q1396" t="str">
        <f t="shared" si="87"/>
        <v>music</v>
      </c>
      <c r="R1396" t="str">
        <f t="shared" si="86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4"/>
        <v>1.1188571428571428</v>
      </c>
      <c r="P1397">
        <f t="shared" si="85"/>
        <v>47.756097560975611</v>
      </c>
      <c r="Q1397" t="str">
        <f t="shared" si="87"/>
        <v>music</v>
      </c>
      <c r="R1397" t="str">
        <f t="shared" si="86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4"/>
        <v>1.073</v>
      </c>
      <c r="P1398">
        <f t="shared" si="85"/>
        <v>88.191780821917803</v>
      </c>
      <c r="Q1398" t="str">
        <f t="shared" si="87"/>
        <v>music</v>
      </c>
      <c r="R1398" t="str">
        <f t="shared" si="86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4"/>
        <v>1.1385000000000001</v>
      </c>
      <c r="P1399">
        <f t="shared" si="85"/>
        <v>72.056962025316452</v>
      </c>
      <c r="Q1399" t="str">
        <f t="shared" si="87"/>
        <v>music</v>
      </c>
      <c r="R1399" t="str">
        <f t="shared" si="86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4"/>
        <v>1.0968181818181819</v>
      </c>
      <c r="P1400">
        <f t="shared" si="85"/>
        <v>74.246153846153845</v>
      </c>
      <c r="Q1400" t="str">
        <f t="shared" si="87"/>
        <v>music</v>
      </c>
      <c r="R1400" t="str">
        <f t="shared" si="86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4"/>
        <v>1.2614444444444444</v>
      </c>
      <c r="P1401">
        <f t="shared" si="85"/>
        <v>61.701086956521742</v>
      </c>
      <c r="Q1401" t="str">
        <f t="shared" si="87"/>
        <v>music</v>
      </c>
      <c r="R1401" t="str">
        <f t="shared" si="86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4"/>
        <v>1.6742857142857144</v>
      </c>
      <c r="P1402">
        <f t="shared" si="85"/>
        <v>17.235294117647058</v>
      </c>
      <c r="Q1402" t="str">
        <f t="shared" si="87"/>
        <v>music</v>
      </c>
      <c r="R1402" t="str">
        <f t="shared" si="86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4"/>
        <v>4.9652000000000003</v>
      </c>
      <c r="P1403">
        <f t="shared" si="85"/>
        <v>51.720833333333331</v>
      </c>
      <c r="Q1403" t="str">
        <f t="shared" si="87"/>
        <v>music</v>
      </c>
      <c r="R1403" t="str">
        <f t="shared" si="86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4"/>
        <v>1.0915999999999999</v>
      </c>
      <c r="P1404">
        <f t="shared" si="85"/>
        <v>24.150442477876105</v>
      </c>
      <c r="Q1404" t="str">
        <f t="shared" si="87"/>
        <v>music</v>
      </c>
      <c r="R1404" t="str">
        <f t="shared" si="86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4"/>
        <v>1.0257499999999999</v>
      </c>
      <c r="P1405">
        <f t="shared" si="85"/>
        <v>62.166666666666664</v>
      </c>
      <c r="Q1405" t="str">
        <f t="shared" si="87"/>
        <v>music</v>
      </c>
      <c r="R1405" t="str">
        <f t="shared" si="86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4"/>
        <v>1.6620689655172414E-2</v>
      </c>
      <c r="P1406">
        <f t="shared" si="85"/>
        <v>48.2</v>
      </c>
      <c r="Q1406" t="str">
        <f t="shared" si="87"/>
        <v>publishing</v>
      </c>
      <c r="R1406" t="str">
        <f t="shared" si="86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4"/>
        <v>4.1999999999999997E-3</v>
      </c>
      <c r="P1407">
        <f t="shared" si="85"/>
        <v>6.1764705882352944</v>
      </c>
      <c r="Q1407" t="str">
        <f t="shared" si="87"/>
        <v>publishing</v>
      </c>
      <c r="R1407" t="str">
        <f t="shared" si="86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4"/>
        <v>1.25E-3</v>
      </c>
      <c r="P1408">
        <f t="shared" si="85"/>
        <v>5</v>
      </c>
      <c r="Q1408" t="str">
        <f t="shared" si="87"/>
        <v>publishing</v>
      </c>
      <c r="R1408" t="str">
        <f t="shared" si="86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4"/>
        <v>5.0000000000000001E-3</v>
      </c>
      <c r="P1409">
        <f t="shared" si="85"/>
        <v>7.5</v>
      </c>
      <c r="Q1409" t="str">
        <f t="shared" si="87"/>
        <v>publishing</v>
      </c>
      <c r="R1409" t="str">
        <f t="shared" si="86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84"/>
        <v>7.1999999999999995E-2</v>
      </c>
      <c r="P1410">
        <f t="shared" si="85"/>
        <v>12</v>
      </c>
      <c r="Q1410" t="str">
        <f t="shared" si="87"/>
        <v>publishing</v>
      </c>
      <c r="R1410" t="str">
        <f t="shared" si="86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88">E1411/D1411</f>
        <v>0</v>
      </c>
      <c r="P1411" t="e">
        <f t="shared" ref="P1411:P1474" si="89">E1411/L1411</f>
        <v>#DIV/0!</v>
      </c>
      <c r="Q1411" t="str">
        <f t="shared" si="87"/>
        <v>publishing</v>
      </c>
      <c r="R1411" t="str">
        <f t="shared" ref="R1411:R1474" si="90">RIGHT(N1411, LEN(N1411)-FIND("/",N1411))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8"/>
        <v>1.6666666666666666E-4</v>
      </c>
      <c r="P1412">
        <f t="shared" si="89"/>
        <v>1</v>
      </c>
      <c r="Q1412" t="str">
        <f t="shared" ref="Q1412:Q1475" si="91">LEFT(N1412, FIND("/", N1412)-1)</f>
        <v>publishing</v>
      </c>
      <c r="R1412" t="str">
        <f t="shared" si="90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8"/>
        <v>2.3333333333333335E-3</v>
      </c>
      <c r="P1413">
        <f t="shared" si="89"/>
        <v>2.3333333333333335</v>
      </c>
      <c r="Q1413" t="str">
        <f t="shared" si="91"/>
        <v>publishing</v>
      </c>
      <c r="R1413" t="str">
        <f t="shared" si="90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8"/>
        <v>4.5714285714285714E-2</v>
      </c>
      <c r="P1414">
        <f t="shared" si="89"/>
        <v>24.615384615384617</v>
      </c>
      <c r="Q1414" t="str">
        <f t="shared" si="91"/>
        <v>publishing</v>
      </c>
      <c r="R1414" t="str">
        <f t="shared" si="90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8"/>
        <v>0.05</v>
      </c>
      <c r="P1415">
        <f t="shared" si="89"/>
        <v>100</v>
      </c>
      <c r="Q1415" t="str">
        <f t="shared" si="91"/>
        <v>publishing</v>
      </c>
      <c r="R1415" t="str">
        <f t="shared" si="90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8"/>
        <v>2E-3</v>
      </c>
      <c r="P1416">
        <f t="shared" si="89"/>
        <v>1</v>
      </c>
      <c r="Q1416" t="str">
        <f t="shared" si="91"/>
        <v>publishing</v>
      </c>
      <c r="R1416" t="str">
        <f t="shared" si="90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8"/>
        <v>0.18181818181818182</v>
      </c>
      <c r="P1417">
        <f t="shared" si="89"/>
        <v>88.888888888888886</v>
      </c>
      <c r="Q1417" t="str">
        <f t="shared" si="91"/>
        <v>publishing</v>
      </c>
      <c r="R1417" t="str">
        <f t="shared" si="90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88"/>
        <v>0</v>
      </c>
      <c r="P1418" t="e">
        <f t="shared" si="89"/>
        <v>#DIV/0!</v>
      </c>
      <c r="Q1418" t="str">
        <f t="shared" si="91"/>
        <v>publishing</v>
      </c>
      <c r="R1418" t="str">
        <f t="shared" si="90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88"/>
        <v>1.2222222222222223E-2</v>
      </c>
      <c r="P1419">
        <f t="shared" si="89"/>
        <v>27.5</v>
      </c>
      <c r="Q1419" t="str">
        <f t="shared" si="91"/>
        <v>publishing</v>
      </c>
      <c r="R1419" t="str">
        <f t="shared" si="90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88"/>
        <v>2E-3</v>
      </c>
      <c r="P1420">
        <f t="shared" si="89"/>
        <v>6</v>
      </c>
      <c r="Q1420" t="str">
        <f t="shared" si="91"/>
        <v>publishing</v>
      </c>
      <c r="R1420" t="str">
        <f t="shared" si="90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88"/>
        <v>7.0634920634920634E-2</v>
      </c>
      <c r="P1421">
        <f t="shared" si="89"/>
        <v>44.5</v>
      </c>
      <c r="Q1421" t="str">
        <f t="shared" si="91"/>
        <v>publishing</v>
      </c>
      <c r="R1421" t="str">
        <f t="shared" si="90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88"/>
        <v>2.7272727272727271E-2</v>
      </c>
      <c r="P1422">
        <f t="shared" si="89"/>
        <v>1</v>
      </c>
      <c r="Q1422" t="str">
        <f t="shared" si="91"/>
        <v>publishing</v>
      </c>
      <c r="R1422" t="str">
        <f t="shared" si="90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88"/>
        <v>1E-3</v>
      </c>
      <c r="P1423">
        <f t="shared" si="89"/>
        <v>100</v>
      </c>
      <c r="Q1423" t="str">
        <f t="shared" si="91"/>
        <v>publishing</v>
      </c>
      <c r="R1423" t="str">
        <f t="shared" si="90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88"/>
        <v>1.0399999999999999E-3</v>
      </c>
      <c r="P1424">
        <f t="shared" si="89"/>
        <v>13</v>
      </c>
      <c r="Q1424" t="str">
        <f t="shared" si="91"/>
        <v>publishing</v>
      </c>
      <c r="R1424" t="str">
        <f t="shared" si="90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88"/>
        <v>3.3333333333333335E-3</v>
      </c>
      <c r="P1425">
        <f t="shared" si="89"/>
        <v>100</v>
      </c>
      <c r="Q1425" t="str">
        <f t="shared" si="91"/>
        <v>publishing</v>
      </c>
      <c r="R1425" t="str">
        <f t="shared" si="90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88"/>
        <v>0.2036</v>
      </c>
      <c r="P1426">
        <f t="shared" si="89"/>
        <v>109.07142857142857</v>
      </c>
      <c r="Q1426" t="str">
        <f t="shared" si="91"/>
        <v>publishing</v>
      </c>
      <c r="R1426" t="str">
        <f t="shared" si="90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88"/>
        <v>0</v>
      </c>
      <c r="P1427" t="e">
        <f t="shared" si="89"/>
        <v>#DIV/0!</v>
      </c>
      <c r="Q1427" t="str">
        <f t="shared" si="91"/>
        <v>publishing</v>
      </c>
      <c r="R1427" t="str">
        <f t="shared" si="90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88"/>
        <v>0</v>
      </c>
      <c r="P1428" t="e">
        <f t="shared" si="89"/>
        <v>#DIV/0!</v>
      </c>
      <c r="Q1428" t="str">
        <f t="shared" si="91"/>
        <v>publishing</v>
      </c>
      <c r="R1428" t="str">
        <f t="shared" si="90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88"/>
        <v>8.3799999999999999E-2</v>
      </c>
      <c r="P1429">
        <f t="shared" si="89"/>
        <v>104.75</v>
      </c>
      <c r="Q1429" t="str">
        <f t="shared" si="91"/>
        <v>publishing</v>
      </c>
      <c r="R1429" t="str">
        <f t="shared" si="90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88"/>
        <v>4.4999999999999998E-2</v>
      </c>
      <c r="P1430">
        <f t="shared" si="89"/>
        <v>15</v>
      </c>
      <c r="Q1430" t="str">
        <f t="shared" si="91"/>
        <v>publishing</v>
      </c>
      <c r="R1430" t="str">
        <f t="shared" si="90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88"/>
        <v>0</v>
      </c>
      <c r="P1431" t="e">
        <f t="shared" si="89"/>
        <v>#DIV/0!</v>
      </c>
      <c r="Q1431" t="str">
        <f t="shared" si="91"/>
        <v>publishing</v>
      </c>
      <c r="R1431" t="str">
        <f t="shared" si="90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88"/>
        <v>8.0600000000000005E-2</v>
      </c>
      <c r="P1432">
        <f t="shared" si="89"/>
        <v>80.599999999999994</v>
      </c>
      <c r="Q1432" t="str">
        <f t="shared" si="91"/>
        <v>publishing</v>
      </c>
      <c r="R1432" t="str">
        <f t="shared" si="90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88"/>
        <v>0.31947058823529412</v>
      </c>
      <c r="P1433">
        <f t="shared" si="89"/>
        <v>115.55319148936171</v>
      </c>
      <c r="Q1433" t="str">
        <f t="shared" si="91"/>
        <v>publishing</v>
      </c>
      <c r="R1433" t="str">
        <f t="shared" si="90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88"/>
        <v>0</v>
      </c>
      <c r="P1434" t="e">
        <f t="shared" si="89"/>
        <v>#DIV/0!</v>
      </c>
      <c r="Q1434" t="str">
        <f t="shared" si="91"/>
        <v>publishing</v>
      </c>
      <c r="R1434" t="str">
        <f t="shared" si="90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88"/>
        <v>6.7083333333333328E-2</v>
      </c>
      <c r="P1435">
        <f t="shared" si="89"/>
        <v>80.5</v>
      </c>
      <c r="Q1435" t="str">
        <f t="shared" si="91"/>
        <v>publishing</v>
      </c>
      <c r="R1435" t="str">
        <f t="shared" si="90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88"/>
        <v>9.987804878048781E-2</v>
      </c>
      <c r="P1436">
        <f t="shared" si="89"/>
        <v>744.5454545454545</v>
      </c>
      <c r="Q1436" t="str">
        <f t="shared" si="91"/>
        <v>publishing</v>
      </c>
      <c r="R1436" t="str">
        <f t="shared" si="90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88"/>
        <v>1E-3</v>
      </c>
      <c r="P1437">
        <f t="shared" si="89"/>
        <v>7.5</v>
      </c>
      <c r="Q1437" t="str">
        <f t="shared" si="91"/>
        <v>publishing</v>
      </c>
      <c r="R1437" t="str">
        <f t="shared" si="90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88"/>
        <v>7.7000000000000002E-3</v>
      </c>
      <c r="P1438">
        <f t="shared" si="89"/>
        <v>38.5</v>
      </c>
      <c r="Q1438" t="str">
        <f t="shared" si="91"/>
        <v>publishing</v>
      </c>
      <c r="R1438" t="str">
        <f t="shared" si="90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88"/>
        <v>0.26900000000000002</v>
      </c>
      <c r="P1439">
        <f t="shared" si="89"/>
        <v>36.68181818181818</v>
      </c>
      <c r="Q1439" t="str">
        <f t="shared" si="91"/>
        <v>publishing</v>
      </c>
      <c r="R1439" t="str">
        <f t="shared" si="90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88"/>
        <v>0.03</v>
      </c>
      <c r="P1440">
        <f t="shared" si="89"/>
        <v>75</v>
      </c>
      <c r="Q1440" t="str">
        <f t="shared" si="91"/>
        <v>publishing</v>
      </c>
      <c r="R1440" t="str">
        <f t="shared" si="90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88"/>
        <v>6.6055045871559637E-2</v>
      </c>
      <c r="P1441">
        <f t="shared" si="89"/>
        <v>30</v>
      </c>
      <c r="Q1441" t="str">
        <f t="shared" si="91"/>
        <v>publishing</v>
      </c>
      <c r="R1441" t="str">
        <f t="shared" si="90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88"/>
        <v>7.6923076923076926E-5</v>
      </c>
      <c r="P1442">
        <f t="shared" si="89"/>
        <v>1</v>
      </c>
      <c r="Q1442" t="str">
        <f t="shared" si="91"/>
        <v>publishing</v>
      </c>
      <c r="R1442" t="str">
        <f t="shared" si="90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88"/>
        <v>1.1222222222222222E-2</v>
      </c>
      <c r="P1443">
        <f t="shared" si="89"/>
        <v>673.33333333333337</v>
      </c>
      <c r="Q1443" t="str">
        <f t="shared" si="91"/>
        <v>publishing</v>
      </c>
      <c r="R1443" t="str">
        <f t="shared" si="90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88"/>
        <v>0</v>
      </c>
      <c r="P1444" t="e">
        <f t="shared" si="89"/>
        <v>#DIV/0!</v>
      </c>
      <c r="Q1444" t="str">
        <f t="shared" si="91"/>
        <v>publishing</v>
      </c>
      <c r="R1444" t="str">
        <f t="shared" si="90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88"/>
        <v>0</v>
      </c>
      <c r="P1445" t="e">
        <f t="shared" si="89"/>
        <v>#DIV/0!</v>
      </c>
      <c r="Q1445" t="str">
        <f t="shared" si="91"/>
        <v>publishing</v>
      </c>
      <c r="R1445" t="str">
        <f t="shared" si="90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88"/>
        <v>0</v>
      </c>
      <c r="P1446" t="e">
        <f t="shared" si="89"/>
        <v>#DIV/0!</v>
      </c>
      <c r="Q1446" t="str">
        <f t="shared" si="91"/>
        <v>publishing</v>
      </c>
      <c r="R1446" t="str">
        <f t="shared" si="90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88"/>
        <v>0</v>
      </c>
      <c r="P1447" t="e">
        <f t="shared" si="89"/>
        <v>#DIV/0!</v>
      </c>
      <c r="Q1447" t="str">
        <f t="shared" si="91"/>
        <v>publishing</v>
      </c>
      <c r="R1447" t="str">
        <f t="shared" si="90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88"/>
        <v>0</v>
      </c>
      <c r="P1448" t="e">
        <f t="shared" si="89"/>
        <v>#DIV/0!</v>
      </c>
      <c r="Q1448" t="str">
        <f t="shared" si="91"/>
        <v>publishing</v>
      </c>
      <c r="R1448" t="str">
        <f t="shared" si="90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88"/>
        <v>1.4999999999999999E-4</v>
      </c>
      <c r="P1449">
        <f t="shared" si="89"/>
        <v>25</v>
      </c>
      <c r="Q1449" t="str">
        <f t="shared" si="91"/>
        <v>publishing</v>
      </c>
      <c r="R1449" t="str">
        <f t="shared" si="90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88"/>
        <v>0</v>
      </c>
      <c r="P1450" t="e">
        <f t="shared" si="89"/>
        <v>#DIV/0!</v>
      </c>
      <c r="Q1450" t="str">
        <f t="shared" si="91"/>
        <v>publishing</v>
      </c>
      <c r="R1450" t="str">
        <f t="shared" si="90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88"/>
        <v>0</v>
      </c>
      <c r="P1451" t="e">
        <f t="shared" si="89"/>
        <v>#DIV/0!</v>
      </c>
      <c r="Q1451" t="str">
        <f t="shared" si="91"/>
        <v>publishing</v>
      </c>
      <c r="R1451" t="str">
        <f t="shared" si="90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88"/>
        <v>1.0000000000000001E-5</v>
      </c>
      <c r="P1452">
        <f t="shared" si="89"/>
        <v>1</v>
      </c>
      <c r="Q1452" t="str">
        <f t="shared" si="91"/>
        <v>publishing</v>
      </c>
      <c r="R1452" t="str">
        <f t="shared" si="90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88"/>
        <v>1.0554089709762533E-4</v>
      </c>
      <c r="P1453">
        <f t="shared" si="89"/>
        <v>1</v>
      </c>
      <c r="Q1453" t="str">
        <f t="shared" si="91"/>
        <v>publishing</v>
      </c>
      <c r="R1453" t="str">
        <f t="shared" si="90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88"/>
        <v>0</v>
      </c>
      <c r="P1454" t="e">
        <f t="shared" si="89"/>
        <v>#DIV/0!</v>
      </c>
      <c r="Q1454" t="str">
        <f t="shared" si="91"/>
        <v>publishing</v>
      </c>
      <c r="R1454" t="str">
        <f t="shared" si="90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88"/>
        <v>0</v>
      </c>
      <c r="P1455" t="e">
        <f t="shared" si="89"/>
        <v>#DIV/0!</v>
      </c>
      <c r="Q1455" t="str">
        <f t="shared" si="91"/>
        <v>publishing</v>
      </c>
      <c r="R1455" t="str">
        <f t="shared" si="90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88"/>
        <v>8.5714285714285719E-3</v>
      </c>
      <c r="P1456">
        <f t="shared" si="89"/>
        <v>15</v>
      </c>
      <c r="Q1456" t="str">
        <f t="shared" si="91"/>
        <v>publishing</v>
      </c>
      <c r="R1456" t="str">
        <f t="shared" si="90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88"/>
        <v>0.105</v>
      </c>
      <c r="P1457">
        <f t="shared" si="89"/>
        <v>225</v>
      </c>
      <c r="Q1457" t="str">
        <f t="shared" si="91"/>
        <v>publishing</v>
      </c>
      <c r="R1457" t="str">
        <f t="shared" si="90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88"/>
        <v>2.9000000000000001E-2</v>
      </c>
      <c r="P1458">
        <f t="shared" si="89"/>
        <v>48.333333333333336</v>
      </c>
      <c r="Q1458" t="str">
        <f t="shared" si="91"/>
        <v>publishing</v>
      </c>
      <c r="R1458" t="str">
        <f t="shared" si="90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88"/>
        <v>0</v>
      </c>
      <c r="P1459" t="e">
        <f t="shared" si="89"/>
        <v>#DIV/0!</v>
      </c>
      <c r="Q1459" t="str">
        <f t="shared" si="91"/>
        <v>publishing</v>
      </c>
      <c r="R1459" t="str">
        <f t="shared" si="90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88"/>
        <v>0</v>
      </c>
      <c r="P1460" t="e">
        <f t="shared" si="89"/>
        <v>#DIV/0!</v>
      </c>
      <c r="Q1460" t="str">
        <f t="shared" si="91"/>
        <v>publishing</v>
      </c>
      <c r="R1460" t="str">
        <f t="shared" si="90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88"/>
        <v>0</v>
      </c>
      <c r="P1461" t="e">
        <f t="shared" si="89"/>
        <v>#DIV/0!</v>
      </c>
      <c r="Q1461" t="str">
        <f t="shared" si="91"/>
        <v>publishing</v>
      </c>
      <c r="R1461" t="str">
        <f t="shared" si="90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88"/>
        <v>0</v>
      </c>
      <c r="P1462" t="e">
        <f t="shared" si="89"/>
        <v>#DIV/0!</v>
      </c>
      <c r="Q1462" t="str">
        <f t="shared" si="91"/>
        <v>publishing</v>
      </c>
      <c r="R1462" t="str">
        <f t="shared" si="90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88"/>
        <v>1.012446</v>
      </c>
      <c r="P1463">
        <f t="shared" si="89"/>
        <v>44.66673529411765</v>
      </c>
      <c r="Q1463" t="str">
        <f t="shared" si="91"/>
        <v>publishing</v>
      </c>
      <c r="R1463" t="str">
        <f t="shared" si="90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88"/>
        <v>1.085175</v>
      </c>
      <c r="P1464">
        <f t="shared" si="89"/>
        <v>28.937999999999999</v>
      </c>
      <c r="Q1464" t="str">
        <f t="shared" si="91"/>
        <v>publishing</v>
      </c>
      <c r="R1464" t="str">
        <f t="shared" si="90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88"/>
        <v>1.4766666666666666</v>
      </c>
      <c r="P1465">
        <f t="shared" si="89"/>
        <v>35.44</v>
      </c>
      <c r="Q1465" t="str">
        <f t="shared" si="91"/>
        <v>publishing</v>
      </c>
      <c r="R1465" t="str">
        <f t="shared" si="90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88"/>
        <v>1.6319999999999999</v>
      </c>
      <c r="P1466">
        <f t="shared" si="89"/>
        <v>34.871794871794869</v>
      </c>
      <c r="Q1466" t="str">
        <f t="shared" si="91"/>
        <v>publishing</v>
      </c>
      <c r="R1466" t="str">
        <f t="shared" si="90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88"/>
        <v>4.5641449999999999</v>
      </c>
      <c r="P1467">
        <f t="shared" si="89"/>
        <v>52.622732513451197</v>
      </c>
      <c r="Q1467" t="str">
        <f t="shared" si="91"/>
        <v>publishing</v>
      </c>
      <c r="R1467" t="str">
        <f t="shared" si="90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88"/>
        <v>1.0787731249999999</v>
      </c>
      <c r="P1468">
        <f t="shared" si="89"/>
        <v>69.598266129032254</v>
      </c>
      <c r="Q1468" t="str">
        <f t="shared" si="91"/>
        <v>publishing</v>
      </c>
      <c r="R1468" t="str">
        <f t="shared" si="90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88"/>
        <v>1.1508</v>
      </c>
      <c r="P1469">
        <f t="shared" si="89"/>
        <v>76.72</v>
      </c>
      <c r="Q1469" t="str">
        <f t="shared" si="91"/>
        <v>publishing</v>
      </c>
      <c r="R1469" t="str">
        <f t="shared" si="90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88"/>
        <v>1.0236842105263158</v>
      </c>
      <c r="P1470">
        <f t="shared" si="89"/>
        <v>33.191126279863482</v>
      </c>
      <c r="Q1470" t="str">
        <f t="shared" si="91"/>
        <v>publishing</v>
      </c>
      <c r="R1470" t="str">
        <f t="shared" si="90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88"/>
        <v>1.0842485875706214</v>
      </c>
      <c r="P1471">
        <f t="shared" si="89"/>
        <v>149.46417445482865</v>
      </c>
      <c r="Q1471" t="str">
        <f t="shared" si="91"/>
        <v>publishing</v>
      </c>
      <c r="R1471" t="str">
        <f t="shared" si="90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88"/>
        <v>1.2513333333333334</v>
      </c>
      <c r="P1472">
        <f t="shared" si="89"/>
        <v>23.172839506172838</v>
      </c>
      <c r="Q1472" t="str">
        <f t="shared" si="91"/>
        <v>publishing</v>
      </c>
      <c r="R1472" t="str">
        <f t="shared" si="90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88"/>
        <v>1.03840625</v>
      </c>
      <c r="P1473">
        <f t="shared" si="89"/>
        <v>96.877551020408163</v>
      </c>
      <c r="Q1473" t="str">
        <f t="shared" si="91"/>
        <v>publishing</v>
      </c>
      <c r="R1473" t="str">
        <f t="shared" si="90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88"/>
        <v>1.3870400000000001</v>
      </c>
      <c r="P1474">
        <f t="shared" si="89"/>
        <v>103.20238095238095</v>
      </c>
      <c r="Q1474" t="str">
        <f t="shared" si="91"/>
        <v>publishing</v>
      </c>
      <c r="R1474" t="str">
        <f t="shared" si="90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92">E1475/D1475</f>
        <v>1.20516</v>
      </c>
      <c r="P1475">
        <f t="shared" ref="P1475:P1538" si="93">E1475/L1475</f>
        <v>38.462553191489363</v>
      </c>
      <c r="Q1475" t="str">
        <f t="shared" si="91"/>
        <v>publishing</v>
      </c>
      <c r="R1475" t="str">
        <f t="shared" ref="R1475:R1538" si="94">RIGHT(N1475, LEN(N1475)-FIND("/",N1475))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2"/>
        <v>1.1226666666666667</v>
      </c>
      <c r="P1476">
        <f t="shared" si="93"/>
        <v>44.315789473684212</v>
      </c>
      <c r="Q1476" t="str">
        <f t="shared" ref="Q1476:Q1539" si="95">LEFT(N1476, FIND("/", N1476)-1)</f>
        <v>publishing</v>
      </c>
      <c r="R1476" t="str">
        <f t="shared" si="94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2"/>
        <v>1.8866966666666667</v>
      </c>
      <c r="P1477">
        <f t="shared" si="93"/>
        <v>64.173356009070289</v>
      </c>
      <c r="Q1477" t="str">
        <f t="shared" si="95"/>
        <v>publishing</v>
      </c>
      <c r="R1477" t="str">
        <f t="shared" si="94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2"/>
        <v>6.6155466666666669</v>
      </c>
      <c r="P1478">
        <f t="shared" si="93"/>
        <v>43.333275109170302</v>
      </c>
      <c r="Q1478" t="str">
        <f t="shared" si="95"/>
        <v>publishing</v>
      </c>
      <c r="R1478" t="str">
        <f t="shared" si="94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2"/>
        <v>1.1131</v>
      </c>
      <c r="P1479">
        <f t="shared" si="93"/>
        <v>90.495934959349597</v>
      </c>
      <c r="Q1479" t="str">
        <f t="shared" si="95"/>
        <v>publishing</v>
      </c>
      <c r="R1479" t="str">
        <f t="shared" si="94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2"/>
        <v>11.8161422</v>
      </c>
      <c r="P1480">
        <f t="shared" si="93"/>
        <v>29.187190495010373</v>
      </c>
      <c r="Q1480" t="str">
        <f t="shared" si="95"/>
        <v>publishing</v>
      </c>
      <c r="R1480" t="str">
        <f t="shared" si="94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2"/>
        <v>1.37375</v>
      </c>
      <c r="P1481">
        <f t="shared" si="93"/>
        <v>30.95774647887324</v>
      </c>
      <c r="Q1481" t="str">
        <f t="shared" si="95"/>
        <v>publishing</v>
      </c>
      <c r="R1481" t="str">
        <f t="shared" si="94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2"/>
        <v>1.170404</v>
      </c>
      <c r="P1482">
        <f t="shared" si="93"/>
        <v>92.157795275590544</v>
      </c>
      <c r="Q1482" t="str">
        <f t="shared" si="95"/>
        <v>publishing</v>
      </c>
      <c r="R1482" t="str">
        <f t="shared" si="94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2"/>
        <v>2.1000000000000001E-2</v>
      </c>
      <c r="P1483">
        <f t="shared" si="93"/>
        <v>17.5</v>
      </c>
      <c r="Q1483" t="str">
        <f t="shared" si="95"/>
        <v>publishing</v>
      </c>
      <c r="R1483" t="str">
        <f t="shared" si="94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2"/>
        <v>1E-3</v>
      </c>
      <c r="P1484">
        <f t="shared" si="93"/>
        <v>5</v>
      </c>
      <c r="Q1484" t="str">
        <f t="shared" si="95"/>
        <v>publishing</v>
      </c>
      <c r="R1484" t="str">
        <f t="shared" si="94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2"/>
        <v>7.1428571428571426E-3</v>
      </c>
      <c r="P1485">
        <f t="shared" si="93"/>
        <v>25</v>
      </c>
      <c r="Q1485" t="str">
        <f t="shared" si="95"/>
        <v>publishing</v>
      </c>
      <c r="R1485" t="str">
        <f t="shared" si="94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2"/>
        <v>0</v>
      </c>
      <c r="P1486" t="e">
        <f t="shared" si="93"/>
        <v>#DIV/0!</v>
      </c>
      <c r="Q1486" t="str">
        <f t="shared" si="95"/>
        <v>publishing</v>
      </c>
      <c r="R1486" t="str">
        <f t="shared" si="94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2"/>
        <v>2.2388059701492536E-2</v>
      </c>
      <c r="P1487">
        <f t="shared" si="93"/>
        <v>50</v>
      </c>
      <c r="Q1487" t="str">
        <f t="shared" si="95"/>
        <v>publishing</v>
      </c>
      <c r="R1487" t="str">
        <f t="shared" si="94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2"/>
        <v>2.3999999999999998E-3</v>
      </c>
      <c r="P1488">
        <f t="shared" si="93"/>
        <v>16</v>
      </c>
      <c r="Q1488" t="str">
        <f t="shared" si="95"/>
        <v>publishing</v>
      </c>
      <c r="R1488" t="str">
        <f t="shared" si="94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2"/>
        <v>0</v>
      </c>
      <c r="P1489" t="e">
        <f t="shared" si="93"/>
        <v>#DIV/0!</v>
      </c>
      <c r="Q1489" t="str">
        <f t="shared" si="95"/>
        <v>publishing</v>
      </c>
      <c r="R1489" t="str">
        <f t="shared" si="94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2"/>
        <v>2.4E-2</v>
      </c>
      <c r="P1490">
        <f t="shared" si="93"/>
        <v>60</v>
      </c>
      <c r="Q1490" t="str">
        <f t="shared" si="95"/>
        <v>publishing</v>
      </c>
      <c r="R1490" t="str">
        <f t="shared" si="94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2"/>
        <v>0</v>
      </c>
      <c r="P1491" t="e">
        <f t="shared" si="93"/>
        <v>#DIV/0!</v>
      </c>
      <c r="Q1491" t="str">
        <f t="shared" si="95"/>
        <v>publishing</v>
      </c>
      <c r="R1491" t="str">
        <f t="shared" si="94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2"/>
        <v>0.30862068965517242</v>
      </c>
      <c r="P1492">
        <f t="shared" si="93"/>
        <v>47.10526315789474</v>
      </c>
      <c r="Q1492" t="str">
        <f t="shared" si="95"/>
        <v>publishing</v>
      </c>
      <c r="R1492" t="str">
        <f t="shared" si="94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2"/>
        <v>8.3333333333333329E-2</v>
      </c>
      <c r="P1493">
        <f t="shared" si="93"/>
        <v>100</v>
      </c>
      <c r="Q1493" t="str">
        <f t="shared" si="95"/>
        <v>publishing</v>
      </c>
      <c r="R1493" t="str">
        <f t="shared" si="94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2"/>
        <v>7.4999999999999997E-3</v>
      </c>
      <c r="P1494">
        <f t="shared" si="93"/>
        <v>15</v>
      </c>
      <c r="Q1494" t="str">
        <f t="shared" si="95"/>
        <v>publishing</v>
      </c>
      <c r="R1494" t="str">
        <f t="shared" si="94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2"/>
        <v>0</v>
      </c>
      <c r="P1495" t="e">
        <f t="shared" si="93"/>
        <v>#DIV/0!</v>
      </c>
      <c r="Q1495" t="str">
        <f t="shared" si="95"/>
        <v>publishing</v>
      </c>
      <c r="R1495" t="str">
        <f t="shared" si="94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2"/>
        <v>8.8999999999999996E-2</v>
      </c>
      <c r="P1496">
        <f t="shared" si="93"/>
        <v>40.454545454545453</v>
      </c>
      <c r="Q1496" t="str">
        <f t="shared" si="95"/>
        <v>publishing</v>
      </c>
      <c r="R1496" t="str">
        <f t="shared" si="94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2"/>
        <v>0</v>
      </c>
      <c r="P1497" t="e">
        <f t="shared" si="93"/>
        <v>#DIV/0!</v>
      </c>
      <c r="Q1497" t="str">
        <f t="shared" si="95"/>
        <v>publishing</v>
      </c>
      <c r="R1497" t="str">
        <f t="shared" si="94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2"/>
        <v>0</v>
      </c>
      <c r="P1498" t="e">
        <f t="shared" si="93"/>
        <v>#DIV/0!</v>
      </c>
      <c r="Q1498" t="str">
        <f t="shared" si="95"/>
        <v>publishing</v>
      </c>
      <c r="R1498" t="str">
        <f t="shared" si="94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2"/>
        <v>6.666666666666667E-5</v>
      </c>
      <c r="P1499">
        <f t="shared" si="93"/>
        <v>1</v>
      </c>
      <c r="Q1499" t="str">
        <f t="shared" si="95"/>
        <v>publishing</v>
      </c>
      <c r="R1499" t="str">
        <f t="shared" si="94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2"/>
        <v>1.9E-2</v>
      </c>
      <c r="P1500">
        <f t="shared" si="93"/>
        <v>19</v>
      </c>
      <c r="Q1500" t="str">
        <f t="shared" si="95"/>
        <v>publishing</v>
      </c>
      <c r="R1500" t="str">
        <f t="shared" si="94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2"/>
        <v>2.5000000000000001E-3</v>
      </c>
      <c r="P1501">
        <f t="shared" si="93"/>
        <v>5</v>
      </c>
      <c r="Q1501" t="str">
        <f t="shared" si="95"/>
        <v>publishing</v>
      </c>
      <c r="R1501" t="str">
        <f t="shared" si="94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2"/>
        <v>0.25035714285714283</v>
      </c>
      <c r="P1502">
        <f t="shared" si="93"/>
        <v>46.733333333333334</v>
      </c>
      <c r="Q1502" t="str">
        <f t="shared" si="95"/>
        <v>publishing</v>
      </c>
      <c r="R1502" t="str">
        <f t="shared" si="94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2"/>
        <v>1.6633076923076924</v>
      </c>
      <c r="P1503">
        <f t="shared" si="93"/>
        <v>97.731073446327684</v>
      </c>
      <c r="Q1503" t="str">
        <f t="shared" si="95"/>
        <v>photography</v>
      </c>
      <c r="R1503" t="str">
        <f t="shared" si="94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2"/>
        <v>1.0144545454545455</v>
      </c>
      <c r="P1504">
        <f t="shared" si="93"/>
        <v>67.835866261398181</v>
      </c>
      <c r="Q1504" t="str">
        <f t="shared" si="95"/>
        <v>photography</v>
      </c>
      <c r="R1504" t="str">
        <f t="shared" si="94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2"/>
        <v>1.0789146666666667</v>
      </c>
      <c r="P1505">
        <f t="shared" si="93"/>
        <v>56.98492957746479</v>
      </c>
      <c r="Q1505" t="str">
        <f t="shared" si="95"/>
        <v>photography</v>
      </c>
      <c r="R1505" t="str">
        <f t="shared" si="94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2"/>
        <v>2.7793846153846156</v>
      </c>
      <c r="P1506">
        <f t="shared" si="93"/>
        <v>67.159851301115239</v>
      </c>
      <c r="Q1506" t="str">
        <f t="shared" si="95"/>
        <v>photography</v>
      </c>
      <c r="R1506" t="str">
        <f t="shared" si="94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2"/>
        <v>1.0358125</v>
      </c>
      <c r="P1507">
        <f t="shared" si="93"/>
        <v>48.037681159420288</v>
      </c>
      <c r="Q1507" t="str">
        <f t="shared" si="95"/>
        <v>photography</v>
      </c>
      <c r="R1507" t="str">
        <f t="shared" si="94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2"/>
        <v>1.1140000000000001</v>
      </c>
      <c r="P1508">
        <f t="shared" si="93"/>
        <v>38.860465116279073</v>
      </c>
      <c r="Q1508" t="str">
        <f t="shared" si="95"/>
        <v>photography</v>
      </c>
      <c r="R1508" t="str">
        <f t="shared" si="94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2"/>
        <v>2.15</v>
      </c>
      <c r="P1509">
        <f t="shared" si="93"/>
        <v>78.181818181818187</v>
      </c>
      <c r="Q1509" t="str">
        <f t="shared" si="95"/>
        <v>photography</v>
      </c>
      <c r="R1509" t="str">
        <f t="shared" si="94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2"/>
        <v>1.1076216216216217</v>
      </c>
      <c r="P1510">
        <f t="shared" si="93"/>
        <v>97.113744075829388</v>
      </c>
      <c r="Q1510" t="str">
        <f t="shared" si="95"/>
        <v>photography</v>
      </c>
      <c r="R1510" t="str">
        <f t="shared" si="94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2"/>
        <v>1.2364125714285714</v>
      </c>
      <c r="P1511">
        <f t="shared" si="93"/>
        <v>110.39397959183674</v>
      </c>
      <c r="Q1511" t="str">
        <f t="shared" si="95"/>
        <v>photography</v>
      </c>
      <c r="R1511" t="str">
        <f t="shared" si="94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2"/>
        <v>1.0103500000000001</v>
      </c>
      <c r="P1512">
        <f t="shared" si="93"/>
        <v>39.91506172839506</v>
      </c>
      <c r="Q1512" t="str">
        <f t="shared" si="95"/>
        <v>photography</v>
      </c>
      <c r="R1512" t="str">
        <f t="shared" si="94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2"/>
        <v>1.1179285714285714</v>
      </c>
      <c r="P1513">
        <f t="shared" si="93"/>
        <v>75.975728155339809</v>
      </c>
      <c r="Q1513" t="str">
        <f t="shared" si="95"/>
        <v>photography</v>
      </c>
      <c r="R1513" t="str">
        <f t="shared" si="94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2"/>
        <v>5.5877142857142861</v>
      </c>
      <c r="P1514">
        <f t="shared" si="93"/>
        <v>58.379104477611939</v>
      </c>
      <c r="Q1514" t="str">
        <f t="shared" si="95"/>
        <v>photography</v>
      </c>
      <c r="R1514" t="str">
        <f t="shared" si="94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2"/>
        <v>1.5001875</v>
      </c>
      <c r="P1515">
        <f t="shared" si="93"/>
        <v>55.82093023255814</v>
      </c>
      <c r="Q1515" t="str">
        <f t="shared" si="95"/>
        <v>photography</v>
      </c>
      <c r="R1515" t="str">
        <f t="shared" si="94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2"/>
        <v>1.0647599999999999</v>
      </c>
      <c r="P1516">
        <f t="shared" si="93"/>
        <v>151.24431818181819</v>
      </c>
      <c r="Q1516" t="str">
        <f t="shared" si="95"/>
        <v>photography</v>
      </c>
      <c r="R1516" t="str">
        <f t="shared" si="94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2"/>
        <v>1.57189</v>
      </c>
      <c r="P1517">
        <f t="shared" si="93"/>
        <v>849.67027027027029</v>
      </c>
      <c r="Q1517" t="str">
        <f t="shared" si="95"/>
        <v>photography</v>
      </c>
      <c r="R1517" t="str">
        <f t="shared" si="94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2"/>
        <v>1.0865882352941176</v>
      </c>
      <c r="P1518">
        <f t="shared" si="93"/>
        <v>159.24137931034483</v>
      </c>
      <c r="Q1518" t="str">
        <f t="shared" si="95"/>
        <v>photography</v>
      </c>
      <c r="R1518" t="str">
        <f t="shared" si="94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2"/>
        <v>1.6197999999999999</v>
      </c>
      <c r="P1519">
        <f t="shared" si="93"/>
        <v>39.507317073170732</v>
      </c>
      <c r="Q1519" t="str">
        <f t="shared" si="95"/>
        <v>photography</v>
      </c>
      <c r="R1519" t="str">
        <f t="shared" si="94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2"/>
        <v>2.0536666666666665</v>
      </c>
      <c r="P1520">
        <f t="shared" si="93"/>
        <v>130.52966101694915</v>
      </c>
      <c r="Q1520" t="str">
        <f t="shared" si="95"/>
        <v>photography</v>
      </c>
      <c r="R1520" t="str">
        <f t="shared" si="94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2"/>
        <v>1.033638888888889</v>
      </c>
      <c r="P1521">
        <f t="shared" si="93"/>
        <v>64.156896551724131</v>
      </c>
      <c r="Q1521" t="str">
        <f t="shared" si="95"/>
        <v>photography</v>
      </c>
      <c r="R1521" t="str">
        <f t="shared" si="94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2"/>
        <v>1.0347222222222223</v>
      </c>
      <c r="P1522">
        <f t="shared" si="93"/>
        <v>111.52694610778443</v>
      </c>
      <c r="Q1522" t="str">
        <f t="shared" si="95"/>
        <v>photography</v>
      </c>
      <c r="R1522" t="str">
        <f t="shared" si="94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2"/>
        <v>1.0681333333333334</v>
      </c>
      <c r="P1523">
        <f t="shared" si="93"/>
        <v>170.44680851063831</v>
      </c>
      <c r="Q1523" t="str">
        <f t="shared" si="95"/>
        <v>photography</v>
      </c>
      <c r="R1523" t="str">
        <f t="shared" si="94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2"/>
        <v>1.3896574712643677</v>
      </c>
      <c r="P1524">
        <f t="shared" si="93"/>
        <v>133.7391592920354</v>
      </c>
      <c r="Q1524" t="str">
        <f t="shared" si="95"/>
        <v>photography</v>
      </c>
      <c r="R1524" t="str">
        <f t="shared" si="94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2"/>
        <v>1.2484324324324325</v>
      </c>
      <c r="P1525">
        <f t="shared" si="93"/>
        <v>95.834024896265561</v>
      </c>
      <c r="Q1525" t="str">
        <f t="shared" si="95"/>
        <v>photography</v>
      </c>
      <c r="R1525" t="str">
        <f t="shared" si="94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2"/>
        <v>2.0699999999999998</v>
      </c>
      <c r="P1526">
        <f t="shared" si="93"/>
        <v>221.78571428571428</v>
      </c>
      <c r="Q1526" t="str">
        <f t="shared" si="95"/>
        <v>photography</v>
      </c>
      <c r="R1526" t="str">
        <f t="shared" si="94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2"/>
        <v>1.7400576923076922</v>
      </c>
      <c r="P1527">
        <f t="shared" si="93"/>
        <v>32.315357142857138</v>
      </c>
      <c r="Q1527" t="str">
        <f t="shared" si="95"/>
        <v>photography</v>
      </c>
      <c r="R1527" t="str">
        <f t="shared" si="94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2"/>
        <v>1.2032608695652174</v>
      </c>
      <c r="P1528">
        <f t="shared" si="93"/>
        <v>98.839285714285708</v>
      </c>
      <c r="Q1528" t="str">
        <f t="shared" si="95"/>
        <v>photography</v>
      </c>
      <c r="R1528" t="str">
        <f t="shared" si="94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2"/>
        <v>1.1044428571428573</v>
      </c>
      <c r="P1529">
        <f t="shared" si="93"/>
        <v>55.222142857142863</v>
      </c>
      <c r="Q1529" t="str">
        <f t="shared" si="95"/>
        <v>photography</v>
      </c>
      <c r="R1529" t="str">
        <f t="shared" si="94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2"/>
        <v>2.8156666666666665</v>
      </c>
      <c r="P1530">
        <f t="shared" si="93"/>
        <v>52.793750000000003</v>
      </c>
      <c r="Q1530" t="str">
        <f t="shared" si="95"/>
        <v>photography</v>
      </c>
      <c r="R1530" t="str">
        <f t="shared" si="94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2"/>
        <v>1.0067894736842105</v>
      </c>
      <c r="P1531">
        <f t="shared" si="93"/>
        <v>135.66666666666666</v>
      </c>
      <c r="Q1531" t="str">
        <f t="shared" si="95"/>
        <v>photography</v>
      </c>
      <c r="R1531" t="str">
        <f t="shared" si="94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2"/>
        <v>1.3482571428571428</v>
      </c>
      <c r="P1532">
        <f t="shared" si="93"/>
        <v>53.991990846681922</v>
      </c>
      <c r="Q1532" t="str">
        <f t="shared" si="95"/>
        <v>photography</v>
      </c>
      <c r="R1532" t="str">
        <f t="shared" si="94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2"/>
        <v>1.7595744680851064</v>
      </c>
      <c r="P1533">
        <f t="shared" si="93"/>
        <v>56.643835616438359</v>
      </c>
      <c r="Q1533" t="str">
        <f t="shared" si="95"/>
        <v>photography</v>
      </c>
      <c r="R1533" t="str">
        <f t="shared" si="94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2"/>
        <v>4.8402000000000003</v>
      </c>
      <c r="P1534">
        <f t="shared" si="93"/>
        <v>82.316326530612244</v>
      </c>
      <c r="Q1534" t="str">
        <f t="shared" si="95"/>
        <v>photography</v>
      </c>
      <c r="R1534" t="str">
        <f t="shared" si="94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2"/>
        <v>1.4514</v>
      </c>
      <c r="P1535">
        <f t="shared" si="93"/>
        <v>88.26081081081081</v>
      </c>
      <c r="Q1535" t="str">
        <f t="shared" si="95"/>
        <v>photography</v>
      </c>
      <c r="R1535" t="str">
        <f t="shared" si="94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2"/>
        <v>4.1773333333333333</v>
      </c>
      <c r="P1536">
        <f t="shared" si="93"/>
        <v>84.905149051490511</v>
      </c>
      <c r="Q1536" t="str">
        <f t="shared" si="95"/>
        <v>photography</v>
      </c>
      <c r="R1536" t="str">
        <f t="shared" si="94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2"/>
        <v>1.3242499999999999</v>
      </c>
      <c r="P1537">
        <f t="shared" si="93"/>
        <v>48.154545454545456</v>
      </c>
      <c r="Q1537" t="str">
        <f t="shared" si="95"/>
        <v>photography</v>
      </c>
      <c r="R1537" t="str">
        <f t="shared" si="94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92"/>
        <v>2.5030841666666666</v>
      </c>
      <c r="P1538">
        <f t="shared" si="93"/>
        <v>66.015406593406595</v>
      </c>
      <c r="Q1538" t="str">
        <f t="shared" si="95"/>
        <v>photography</v>
      </c>
      <c r="R1538" t="str">
        <f t="shared" si="94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96">E1539/D1539</f>
        <v>1.7989999999999999</v>
      </c>
      <c r="P1539">
        <f t="shared" ref="P1539:P1602" si="97">E1539/L1539</f>
        <v>96.375</v>
      </c>
      <c r="Q1539" t="str">
        <f t="shared" si="95"/>
        <v>photography</v>
      </c>
      <c r="R1539" t="str">
        <f t="shared" ref="R1539:R1602" si="98">RIGHT(N1539, LEN(N1539)-FIND("/",N1539))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6"/>
        <v>1.0262857142857142</v>
      </c>
      <c r="P1540">
        <f t="shared" si="97"/>
        <v>156.17391304347825</v>
      </c>
      <c r="Q1540" t="str">
        <f t="shared" ref="Q1540:Q1603" si="99">LEFT(N1540, FIND("/", N1540)-1)</f>
        <v>photography</v>
      </c>
      <c r="R1540" t="str">
        <f t="shared" si="98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6"/>
        <v>1.359861</v>
      </c>
      <c r="P1541">
        <f t="shared" si="97"/>
        <v>95.764859154929582</v>
      </c>
      <c r="Q1541" t="str">
        <f t="shared" si="99"/>
        <v>photography</v>
      </c>
      <c r="R1541" t="str">
        <f t="shared" si="98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6"/>
        <v>1.1786666666666668</v>
      </c>
      <c r="P1542">
        <f t="shared" si="97"/>
        <v>180.40816326530611</v>
      </c>
      <c r="Q1542" t="str">
        <f t="shared" si="99"/>
        <v>photography</v>
      </c>
      <c r="R1542" t="str">
        <f t="shared" si="98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6"/>
        <v>3.3333333333333332E-4</v>
      </c>
      <c r="P1543">
        <f t="shared" si="97"/>
        <v>3</v>
      </c>
      <c r="Q1543" t="str">
        <f t="shared" si="99"/>
        <v>photography</v>
      </c>
      <c r="R1543" t="str">
        <f t="shared" si="98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6"/>
        <v>0.04</v>
      </c>
      <c r="P1544">
        <f t="shared" si="97"/>
        <v>20</v>
      </c>
      <c r="Q1544" t="str">
        <f t="shared" si="99"/>
        <v>photography</v>
      </c>
      <c r="R1544" t="str">
        <f t="shared" si="98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6"/>
        <v>4.4444444444444444E-3</v>
      </c>
      <c r="P1545">
        <f t="shared" si="97"/>
        <v>10</v>
      </c>
      <c r="Q1545" t="str">
        <f t="shared" si="99"/>
        <v>photography</v>
      </c>
      <c r="R1545" t="str">
        <f t="shared" si="98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6"/>
        <v>0</v>
      </c>
      <c r="P1546" t="e">
        <f t="shared" si="97"/>
        <v>#DIV/0!</v>
      </c>
      <c r="Q1546" t="str">
        <f t="shared" si="99"/>
        <v>photography</v>
      </c>
      <c r="R1546" t="str">
        <f t="shared" si="98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6"/>
        <v>3.3333333333333332E-4</v>
      </c>
      <c r="P1547">
        <f t="shared" si="97"/>
        <v>1</v>
      </c>
      <c r="Q1547" t="str">
        <f t="shared" si="99"/>
        <v>photography</v>
      </c>
      <c r="R1547" t="str">
        <f t="shared" si="98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6"/>
        <v>0.28899999999999998</v>
      </c>
      <c r="P1548">
        <f t="shared" si="97"/>
        <v>26.272727272727273</v>
      </c>
      <c r="Q1548" t="str">
        <f t="shared" si="99"/>
        <v>photography</v>
      </c>
      <c r="R1548" t="str">
        <f t="shared" si="98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6"/>
        <v>0</v>
      </c>
      <c r="P1549" t="e">
        <f t="shared" si="97"/>
        <v>#DIV/0!</v>
      </c>
      <c r="Q1549" t="str">
        <f t="shared" si="99"/>
        <v>photography</v>
      </c>
      <c r="R1549" t="str">
        <f t="shared" si="98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6"/>
        <v>8.5714285714285715E-2</v>
      </c>
      <c r="P1550">
        <f t="shared" si="97"/>
        <v>60</v>
      </c>
      <c r="Q1550" t="str">
        <f t="shared" si="99"/>
        <v>photography</v>
      </c>
      <c r="R1550" t="str">
        <f t="shared" si="98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6"/>
        <v>0.34</v>
      </c>
      <c r="P1551">
        <f t="shared" si="97"/>
        <v>28.333333333333332</v>
      </c>
      <c r="Q1551" t="str">
        <f t="shared" si="99"/>
        <v>photography</v>
      </c>
      <c r="R1551" t="str">
        <f t="shared" si="98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6"/>
        <v>0.13466666666666666</v>
      </c>
      <c r="P1552">
        <f t="shared" si="97"/>
        <v>14.428571428571429</v>
      </c>
      <c r="Q1552" t="str">
        <f t="shared" si="99"/>
        <v>photography</v>
      </c>
      <c r="R1552" t="str">
        <f t="shared" si="98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6"/>
        <v>0</v>
      </c>
      <c r="P1553" t="e">
        <f t="shared" si="97"/>
        <v>#DIV/0!</v>
      </c>
      <c r="Q1553" t="str">
        <f t="shared" si="99"/>
        <v>photography</v>
      </c>
      <c r="R1553" t="str">
        <f t="shared" si="98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6"/>
        <v>0.49186046511627907</v>
      </c>
      <c r="P1554">
        <f t="shared" si="97"/>
        <v>132.1875</v>
      </c>
      <c r="Q1554" t="str">
        <f t="shared" si="99"/>
        <v>photography</v>
      </c>
      <c r="R1554" t="str">
        <f t="shared" si="98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6"/>
        <v>0</v>
      </c>
      <c r="P1555" t="e">
        <f t="shared" si="97"/>
        <v>#DIV/0!</v>
      </c>
      <c r="Q1555" t="str">
        <f t="shared" si="99"/>
        <v>photography</v>
      </c>
      <c r="R1555" t="str">
        <f t="shared" si="98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6"/>
        <v>0</v>
      </c>
      <c r="P1556" t="e">
        <f t="shared" si="97"/>
        <v>#DIV/0!</v>
      </c>
      <c r="Q1556" t="str">
        <f t="shared" si="99"/>
        <v>photography</v>
      </c>
      <c r="R1556" t="str">
        <f t="shared" si="98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6"/>
        <v>0</v>
      </c>
      <c r="P1557" t="e">
        <f t="shared" si="97"/>
        <v>#DIV/0!</v>
      </c>
      <c r="Q1557" t="str">
        <f t="shared" si="99"/>
        <v>photography</v>
      </c>
      <c r="R1557" t="str">
        <f t="shared" si="98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6"/>
        <v>0.45133333333333331</v>
      </c>
      <c r="P1558">
        <f t="shared" si="97"/>
        <v>56.416666666666664</v>
      </c>
      <c r="Q1558" t="str">
        <f t="shared" si="99"/>
        <v>photography</v>
      </c>
      <c r="R1558" t="str">
        <f t="shared" si="98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6"/>
        <v>0.04</v>
      </c>
      <c r="P1559">
        <f t="shared" si="97"/>
        <v>100</v>
      </c>
      <c r="Q1559" t="str">
        <f t="shared" si="99"/>
        <v>photography</v>
      </c>
      <c r="R1559" t="str">
        <f t="shared" si="98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6"/>
        <v>4.6666666666666669E-2</v>
      </c>
      <c r="P1560">
        <f t="shared" si="97"/>
        <v>11.666666666666666</v>
      </c>
      <c r="Q1560" t="str">
        <f t="shared" si="99"/>
        <v>photography</v>
      </c>
      <c r="R1560" t="str">
        <f t="shared" si="98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6"/>
        <v>3.3333333333333335E-3</v>
      </c>
      <c r="P1561">
        <f t="shared" si="97"/>
        <v>50</v>
      </c>
      <c r="Q1561" t="str">
        <f t="shared" si="99"/>
        <v>photography</v>
      </c>
      <c r="R1561" t="str">
        <f t="shared" si="98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96"/>
        <v>3.7600000000000001E-2</v>
      </c>
      <c r="P1562">
        <f t="shared" si="97"/>
        <v>23.5</v>
      </c>
      <c r="Q1562" t="str">
        <f t="shared" si="99"/>
        <v>photography</v>
      </c>
      <c r="R1562" t="str">
        <f t="shared" si="98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96"/>
        <v>6.7000000000000002E-3</v>
      </c>
      <c r="P1563">
        <f t="shared" si="97"/>
        <v>67</v>
      </c>
      <c r="Q1563" t="str">
        <f t="shared" si="99"/>
        <v>publishing</v>
      </c>
      <c r="R1563" t="str">
        <f t="shared" si="98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96"/>
        <v>0</v>
      </c>
      <c r="P1564" t="e">
        <f t="shared" si="97"/>
        <v>#DIV/0!</v>
      </c>
      <c r="Q1564" t="str">
        <f t="shared" si="99"/>
        <v>publishing</v>
      </c>
      <c r="R1564" t="str">
        <f t="shared" si="98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96"/>
        <v>1.4166666666666666E-2</v>
      </c>
      <c r="P1565">
        <f t="shared" si="97"/>
        <v>42.5</v>
      </c>
      <c r="Q1565" t="str">
        <f t="shared" si="99"/>
        <v>publishing</v>
      </c>
      <c r="R1565" t="str">
        <f t="shared" si="98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96"/>
        <v>1E-3</v>
      </c>
      <c r="P1566">
        <f t="shared" si="97"/>
        <v>10</v>
      </c>
      <c r="Q1566" t="str">
        <f t="shared" si="99"/>
        <v>publishing</v>
      </c>
      <c r="R1566" t="str">
        <f t="shared" si="98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96"/>
        <v>2.5000000000000001E-2</v>
      </c>
      <c r="P1567">
        <f t="shared" si="97"/>
        <v>100</v>
      </c>
      <c r="Q1567" t="str">
        <f t="shared" si="99"/>
        <v>publishing</v>
      </c>
      <c r="R1567" t="str">
        <f t="shared" si="98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96"/>
        <v>0.21249999999999999</v>
      </c>
      <c r="P1568">
        <f t="shared" si="97"/>
        <v>108.05084745762711</v>
      </c>
      <c r="Q1568" t="str">
        <f t="shared" si="99"/>
        <v>publishing</v>
      </c>
      <c r="R1568" t="str">
        <f t="shared" si="98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96"/>
        <v>4.1176470588235294E-2</v>
      </c>
      <c r="P1569">
        <f t="shared" si="97"/>
        <v>26.923076923076923</v>
      </c>
      <c r="Q1569" t="str">
        <f t="shared" si="99"/>
        <v>publishing</v>
      </c>
      <c r="R1569" t="str">
        <f t="shared" si="98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96"/>
        <v>0.13639999999999999</v>
      </c>
      <c r="P1570">
        <f t="shared" si="97"/>
        <v>155</v>
      </c>
      <c r="Q1570" t="str">
        <f t="shared" si="99"/>
        <v>publishing</v>
      </c>
      <c r="R1570" t="str">
        <f t="shared" si="98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96"/>
        <v>0</v>
      </c>
      <c r="P1571" t="e">
        <f t="shared" si="97"/>
        <v>#DIV/0!</v>
      </c>
      <c r="Q1571" t="str">
        <f t="shared" si="99"/>
        <v>publishing</v>
      </c>
      <c r="R1571" t="str">
        <f t="shared" si="98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96"/>
        <v>0.41399999999999998</v>
      </c>
      <c r="P1572">
        <f t="shared" si="97"/>
        <v>47.769230769230766</v>
      </c>
      <c r="Q1572" t="str">
        <f t="shared" si="99"/>
        <v>publishing</v>
      </c>
      <c r="R1572" t="str">
        <f t="shared" si="98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96"/>
        <v>6.6115702479338841E-3</v>
      </c>
      <c r="P1573">
        <f t="shared" si="97"/>
        <v>20</v>
      </c>
      <c r="Q1573" t="str">
        <f t="shared" si="99"/>
        <v>publishing</v>
      </c>
      <c r="R1573" t="str">
        <f t="shared" si="98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96"/>
        <v>0.05</v>
      </c>
      <c r="P1574">
        <f t="shared" si="97"/>
        <v>41.666666666666664</v>
      </c>
      <c r="Q1574" t="str">
        <f t="shared" si="99"/>
        <v>publishing</v>
      </c>
      <c r="R1574" t="str">
        <f t="shared" si="98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96"/>
        <v>2.4777777777777777E-2</v>
      </c>
      <c r="P1575">
        <f t="shared" si="97"/>
        <v>74.333333333333329</v>
      </c>
      <c r="Q1575" t="str">
        <f t="shared" si="99"/>
        <v>publishing</v>
      </c>
      <c r="R1575" t="str">
        <f t="shared" si="98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96"/>
        <v>5.0599999999999999E-2</v>
      </c>
      <c r="P1576">
        <f t="shared" si="97"/>
        <v>84.333333333333329</v>
      </c>
      <c r="Q1576" t="str">
        <f t="shared" si="99"/>
        <v>publishing</v>
      </c>
      <c r="R1576" t="str">
        <f t="shared" si="98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96"/>
        <v>0.2291</v>
      </c>
      <c r="P1577">
        <f t="shared" si="97"/>
        <v>65.457142857142856</v>
      </c>
      <c r="Q1577" t="str">
        <f t="shared" si="99"/>
        <v>publishing</v>
      </c>
      <c r="R1577" t="str">
        <f t="shared" si="98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96"/>
        <v>0.13</v>
      </c>
      <c r="P1578">
        <f t="shared" si="97"/>
        <v>65</v>
      </c>
      <c r="Q1578" t="str">
        <f t="shared" si="99"/>
        <v>publishing</v>
      </c>
      <c r="R1578" t="str">
        <f t="shared" si="98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96"/>
        <v>5.4999999999999997E-3</v>
      </c>
      <c r="P1579">
        <f t="shared" si="97"/>
        <v>27.5</v>
      </c>
      <c r="Q1579" t="str">
        <f t="shared" si="99"/>
        <v>publishing</v>
      </c>
      <c r="R1579" t="str">
        <f t="shared" si="98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96"/>
        <v>0.10806536636794939</v>
      </c>
      <c r="P1580">
        <f t="shared" si="97"/>
        <v>51.25</v>
      </c>
      <c r="Q1580" t="str">
        <f t="shared" si="99"/>
        <v>publishing</v>
      </c>
      <c r="R1580" t="str">
        <f t="shared" si="98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96"/>
        <v>8.4008400840084006E-3</v>
      </c>
      <c r="P1581">
        <f t="shared" si="97"/>
        <v>14</v>
      </c>
      <c r="Q1581" t="str">
        <f t="shared" si="99"/>
        <v>publishing</v>
      </c>
      <c r="R1581" t="str">
        <f t="shared" si="98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96"/>
        <v>0</v>
      </c>
      <c r="P1582" t="e">
        <f t="shared" si="97"/>
        <v>#DIV/0!</v>
      </c>
      <c r="Q1582" t="str">
        <f t="shared" si="99"/>
        <v>publishing</v>
      </c>
      <c r="R1582" t="str">
        <f t="shared" si="98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96"/>
        <v>5.0000000000000001E-3</v>
      </c>
      <c r="P1583">
        <f t="shared" si="97"/>
        <v>5</v>
      </c>
      <c r="Q1583" t="str">
        <f t="shared" si="99"/>
        <v>photography</v>
      </c>
      <c r="R1583" t="str">
        <f t="shared" si="98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96"/>
        <v>9.2999999999999999E-2</v>
      </c>
      <c r="P1584">
        <f t="shared" si="97"/>
        <v>31</v>
      </c>
      <c r="Q1584" t="str">
        <f t="shared" si="99"/>
        <v>photography</v>
      </c>
      <c r="R1584" t="str">
        <f t="shared" si="98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96"/>
        <v>7.5000000000000002E-4</v>
      </c>
      <c r="P1585">
        <f t="shared" si="97"/>
        <v>15</v>
      </c>
      <c r="Q1585" t="str">
        <f t="shared" si="99"/>
        <v>photography</v>
      </c>
      <c r="R1585" t="str">
        <f t="shared" si="98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96"/>
        <v>0</v>
      </c>
      <c r="P1586" t="e">
        <f t="shared" si="97"/>
        <v>#DIV/0!</v>
      </c>
      <c r="Q1586" t="str">
        <f t="shared" si="99"/>
        <v>photography</v>
      </c>
      <c r="R1586" t="str">
        <f t="shared" si="98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96"/>
        <v>0.79</v>
      </c>
      <c r="P1587">
        <f t="shared" si="97"/>
        <v>131.66666666666666</v>
      </c>
      <c r="Q1587" t="str">
        <f t="shared" si="99"/>
        <v>photography</v>
      </c>
      <c r="R1587" t="str">
        <f t="shared" si="98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96"/>
        <v>0</v>
      </c>
      <c r="P1588" t="e">
        <f t="shared" si="97"/>
        <v>#DIV/0!</v>
      </c>
      <c r="Q1588" t="str">
        <f t="shared" si="99"/>
        <v>photography</v>
      </c>
      <c r="R1588" t="str">
        <f t="shared" si="98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96"/>
        <v>1.3333333333333334E-4</v>
      </c>
      <c r="P1589">
        <f t="shared" si="97"/>
        <v>1</v>
      </c>
      <c r="Q1589" t="str">
        <f t="shared" si="99"/>
        <v>photography</v>
      </c>
      <c r="R1589" t="str">
        <f t="shared" si="98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96"/>
        <v>0</v>
      </c>
      <c r="P1590" t="e">
        <f t="shared" si="97"/>
        <v>#DIV/0!</v>
      </c>
      <c r="Q1590" t="str">
        <f t="shared" si="99"/>
        <v>photography</v>
      </c>
      <c r="R1590" t="str">
        <f t="shared" si="98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96"/>
        <v>0</v>
      </c>
      <c r="P1591" t="e">
        <f t="shared" si="97"/>
        <v>#DIV/0!</v>
      </c>
      <c r="Q1591" t="str">
        <f t="shared" si="99"/>
        <v>photography</v>
      </c>
      <c r="R1591" t="str">
        <f t="shared" si="98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96"/>
        <v>1.7000000000000001E-2</v>
      </c>
      <c r="P1592">
        <f t="shared" si="97"/>
        <v>510</v>
      </c>
      <c r="Q1592" t="str">
        <f t="shared" si="99"/>
        <v>photography</v>
      </c>
      <c r="R1592" t="str">
        <f t="shared" si="98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96"/>
        <v>0.29228571428571426</v>
      </c>
      <c r="P1593">
        <f t="shared" si="97"/>
        <v>44.478260869565219</v>
      </c>
      <c r="Q1593" t="str">
        <f t="shared" si="99"/>
        <v>photography</v>
      </c>
      <c r="R1593" t="str">
        <f t="shared" si="98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96"/>
        <v>0</v>
      </c>
      <c r="P1594" t="e">
        <f t="shared" si="97"/>
        <v>#DIV/0!</v>
      </c>
      <c r="Q1594" t="str">
        <f t="shared" si="99"/>
        <v>photography</v>
      </c>
      <c r="R1594" t="str">
        <f t="shared" si="98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96"/>
        <v>1.3636363636363637E-4</v>
      </c>
      <c r="P1595">
        <f t="shared" si="97"/>
        <v>1</v>
      </c>
      <c r="Q1595" t="str">
        <f t="shared" si="99"/>
        <v>photography</v>
      </c>
      <c r="R1595" t="str">
        <f t="shared" si="98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96"/>
        <v>0.20499999999999999</v>
      </c>
      <c r="P1596">
        <f t="shared" si="97"/>
        <v>20.5</v>
      </c>
      <c r="Q1596" t="str">
        <f t="shared" si="99"/>
        <v>photography</v>
      </c>
      <c r="R1596" t="str">
        <f t="shared" si="98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96"/>
        <v>2.8E-3</v>
      </c>
      <c r="P1597">
        <f t="shared" si="97"/>
        <v>40</v>
      </c>
      <c r="Q1597" t="str">
        <f t="shared" si="99"/>
        <v>photography</v>
      </c>
      <c r="R1597" t="str">
        <f t="shared" si="98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96"/>
        <v>2.3076923076923078E-2</v>
      </c>
      <c r="P1598">
        <f t="shared" si="97"/>
        <v>25</v>
      </c>
      <c r="Q1598" t="str">
        <f t="shared" si="99"/>
        <v>photography</v>
      </c>
      <c r="R1598" t="str">
        <f t="shared" si="98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96"/>
        <v>0</v>
      </c>
      <c r="P1599" t="e">
        <f t="shared" si="97"/>
        <v>#DIV/0!</v>
      </c>
      <c r="Q1599" t="str">
        <f t="shared" si="99"/>
        <v>photography</v>
      </c>
      <c r="R1599" t="str">
        <f t="shared" si="98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96"/>
        <v>1.25E-3</v>
      </c>
      <c r="P1600">
        <f t="shared" si="97"/>
        <v>1</v>
      </c>
      <c r="Q1600" t="str">
        <f t="shared" si="99"/>
        <v>photography</v>
      </c>
      <c r="R1600" t="str">
        <f t="shared" si="98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96"/>
        <v>0</v>
      </c>
      <c r="P1601" t="e">
        <f t="shared" si="97"/>
        <v>#DIV/0!</v>
      </c>
      <c r="Q1601" t="str">
        <f t="shared" si="99"/>
        <v>photography</v>
      </c>
      <c r="R1601" t="str">
        <f t="shared" si="98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96"/>
        <v>7.3400000000000007E-2</v>
      </c>
      <c r="P1602">
        <f t="shared" si="97"/>
        <v>40.777777777777779</v>
      </c>
      <c r="Q1602" t="str">
        <f t="shared" si="99"/>
        <v>photography</v>
      </c>
      <c r="R1602" t="str">
        <f t="shared" si="98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100">E1603/D1603</f>
        <v>1.082492</v>
      </c>
      <c r="P1603">
        <f t="shared" ref="P1603:P1666" si="101">E1603/L1603</f>
        <v>48.325535714285714</v>
      </c>
      <c r="Q1603" t="str">
        <f t="shared" si="99"/>
        <v>music</v>
      </c>
      <c r="R1603" t="str">
        <f t="shared" ref="R1603:R1666" si="102">RIGHT(N1603, LEN(N1603)-FIND("/",N1603))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0"/>
        <v>1.0016666666666667</v>
      </c>
      <c r="P1604">
        <f t="shared" si="101"/>
        <v>46.953125</v>
      </c>
      <c r="Q1604" t="str">
        <f t="shared" ref="Q1604:Q1667" si="103">LEFT(N1604, FIND("/", N1604)-1)</f>
        <v>music</v>
      </c>
      <c r="R1604" t="str">
        <f t="shared" si="102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0"/>
        <v>1.0003299999999999</v>
      </c>
      <c r="P1605">
        <f t="shared" si="101"/>
        <v>66.688666666666663</v>
      </c>
      <c r="Q1605" t="str">
        <f t="shared" si="103"/>
        <v>music</v>
      </c>
      <c r="R1605" t="str">
        <f t="shared" si="102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0"/>
        <v>1.2210714285714286</v>
      </c>
      <c r="P1606">
        <f t="shared" si="101"/>
        <v>48.842857142857142</v>
      </c>
      <c r="Q1606" t="str">
        <f t="shared" si="103"/>
        <v>music</v>
      </c>
      <c r="R1606" t="str">
        <f t="shared" si="102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0"/>
        <v>1.0069333333333335</v>
      </c>
      <c r="P1607">
        <f t="shared" si="101"/>
        <v>137.30909090909091</v>
      </c>
      <c r="Q1607" t="str">
        <f t="shared" si="103"/>
        <v>music</v>
      </c>
      <c r="R1607" t="str">
        <f t="shared" si="102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0"/>
        <v>1.01004125</v>
      </c>
      <c r="P1608">
        <f t="shared" si="101"/>
        <v>87.829673913043479</v>
      </c>
      <c r="Q1608" t="str">
        <f t="shared" si="103"/>
        <v>music</v>
      </c>
      <c r="R1608" t="str">
        <f t="shared" si="102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0"/>
        <v>1.4511000000000001</v>
      </c>
      <c r="P1609">
        <f t="shared" si="101"/>
        <v>70.785365853658533</v>
      </c>
      <c r="Q1609" t="str">
        <f t="shared" si="103"/>
        <v>music</v>
      </c>
      <c r="R1609" t="str">
        <f t="shared" si="102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0"/>
        <v>1.0125</v>
      </c>
      <c r="P1610">
        <f t="shared" si="101"/>
        <v>52.826086956521742</v>
      </c>
      <c r="Q1610" t="str">
        <f t="shared" si="103"/>
        <v>music</v>
      </c>
      <c r="R1610" t="str">
        <f t="shared" si="102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0"/>
        <v>1.1833333333333333</v>
      </c>
      <c r="P1611">
        <f t="shared" si="101"/>
        <v>443.75</v>
      </c>
      <c r="Q1611" t="str">
        <f t="shared" si="103"/>
        <v>music</v>
      </c>
      <c r="R1611" t="str">
        <f t="shared" si="102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0"/>
        <v>2.7185000000000001</v>
      </c>
      <c r="P1612">
        <f t="shared" si="101"/>
        <v>48.544642857142854</v>
      </c>
      <c r="Q1612" t="str">
        <f t="shared" si="103"/>
        <v>music</v>
      </c>
      <c r="R1612" t="str">
        <f t="shared" si="102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0"/>
        <v>1.25125</v>
      </c>
      <c r="P1613">
        <f t="shared" si="101"/>
        <v>37.074074074074076</v>
      </c>
      <c r="Q1613" t="str">
        <f t="shared" si="103"/>
        <v>music</v>
      </c>
      <c r="R1613" t="str">
        <f t="shared" si="102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0"/>
        <v>1.1000000000000001</v>
      </c>
      <c r="P1614">
        <f t="shared" si="101"/>
        <v>50</v>
      </c>
      <c r="Q1614" t="str">
        <f t="shared" si="103"/>
        <v>music</v>
      </c>
      <c r="R1614" t="str">
        <f t="shared" si="102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0"/>
        <v>1.0149999999999999</v>
      </c>
      <c r="P1615">
        <f t="shared" si="101"/>
        <v>39.03846153846154</v>
      </c>
      <c r="Q1615" t="str">
        <f t="shared" si="103"/>
        <v>music</v>
      </c>
      <c r="R1615" t="str">
        <f t="shared" si="102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0"/>
        <v>1.0269999999999999</v>
      </c>
      <c r="P1616">
        <f t="shared" si="101"/>
        <v>66.688311688311686</v>
      </c>
      <c r="Q1616" t="str">
        <f t="shared" si="103"/>
        <v>music</v>
      </c>
      <c r="R1616" t="str">
        <f t="shared" si="102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0"/>
        <v>1.1412500000000001</v>
      </c>
      <c r="P1617">
        <f t="shared" si="101"/>
        <v>67.132352941176464</v>
      </c>
      <c r="Q1617" t="str">
        <f t="shared" si="103"/>
        <v>music</v>
      </c>
      <c r="R1617" t="str">
        <f t="shared" si="102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0"/>
        <v>1.042</v>
      </c>
      <c r="P1618">
        <f t="shared" si="101"/>
        <v>66.369426751592357</v>
      </c>
      <c r="Q1618" t="str">
        <f t="shared" si="103"/>
        <v>music</v>
      </c>
      <c r="R1618" t="str">
        <f t="shared" si="102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0"/>
        <v>1.4585714285714286</v>
      </c>
      <c r="P1619">
        <f t="shared" si="101"/>
        <v>64.620253164556956</v>
      </c>
      <c r="Q1619" t="str">
        <f t="shared" si="103"/>
        <v>music</v>
      </c>
      <c r="R1619" t="str">
        <f t="shared" si="102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0"/>
        <v>1.0506666666666666</v>
      </c>
      <c r="P1620">
        <f t="shared" si="101"/>
        <v>58.370370370370374</v>
      </c>
      <c r="Q1620" t="str">
        <f t="shared" si="103"/>
        <v>music</v>
      </c>
      <c r="R1620" t="str">
        <f t="shared" si="102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0"/>
        <v>1.3333333333333333</v>
      </c>
      <c r="P1621">
        <f t="shared" si="101"/>
        <v>86.956521739130437</v>
      </c>
      <c r="Q1621" t="str">
        <f t="shared" si="103"/>
        <v>music</v>
      </c>
      <c r="R1621" t="str">
        <f t="shared" si="102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0"/>
        <v>1.1299999999999999</v>
      </c>
      <c r="P1622">
        <f t="shared" si="101"/>
        <v>66.470588235294116</v>
      </c>
      <c r="Q1622" t="str">
        <f t="shared" si="103"/>
        <v>music</v>
      </c>
      <c r="R1622" t="str">
        <f t="shared" si="102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0"/>
        <v>1.212</v>
      </c>
      <c r="P1623">
        <f t="shared" si="101"/>
        <v>163.78378378378378</v>
      </c>
      <c r="Q1623" t="str">
        <f t="shared" si="103"/>
        <v>music</v>
      </c>
      <c r="R1623" t="str">
        <f t="shared" si="102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0"/>
        <v>1.0172463768115942</v>
      </c>
      <c r="P1624">
        <f t="shared" si="101"/>
        <v>107.98461538461538</v>
      </c>
      <c r="Q1624" t="str">
        <f t="shared" si="103"/>
        <v>music</v>
      </c>
      <c r="R1624" t="str">
        <f t="shared" si="102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0"/>
        <v>1.0106666666666666</v>
      </c>
      <c r="P1625">
        <f t="shared" si="101"/>
        <v>42.111111111111114</v>
      </c>
      <c r="Q1625" t="str">
        <f t="shared" si="103"/>
        <v>music</v>
      </c>
      <c r="R1625" t="str">
        <f t="shared" si="102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0"/>
        <v>1.18</v>
      </c>
      <c r="P1626">
        <f t="shared" si="101"/>
        <v>47.2</v>
      </c>
      <c r="Q1626" t="str">
        <f t="shared" si="103"/>
        <v>music</v>
      </c>
      <c r="R1626" t="str">
        <f t="shared" si="102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0"/>
        <v>1.5533333333333332</v>
      </c>
      <c r="P1627">
        <f t="shared" si="101"/>
        <v>112.01923076923077</v>
      </c>
      <c r="Q1627" t="str">
        <f t="shared" si="103"/>
        <v>music</v>
      </c>
      <c r="R1627" t="str">
        <f t="shared" si="102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0"/>
        <v>1.0118750000000001</v>
      </c>
      <c r="P1628">
        <f t="shared" si="101"/>
        <v>74.953703703703709</v>
      </c>
      <c r="Q1628" t="str">
        <f t="shared" si="103"/>
        <v>music</v>
      </c>
      <c r="R1628" t="str">
        <f t="shared" si="102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0"/>
        <v>1.17</v>
      </c>
      <c r="P1629">
        <f t="shared" si="101"/>
        <v>61.578947368421055</v>
      </c>
      <c r="Q1629" t="str">
        <f t="shared" si="103"/>
        <v>music</v>
      </c>
      <c r="R1629" t="str">
        <f t="shared" si="102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0"/>
        <v>1.00925</v>
      </c>
      <c r="P1630">
        <f t="shared" si="101"/>
        <v>45.875</v>
      </c>
      <c r="Q1630" t="str">
        <f t="shared" si="103"/>
        <v>music</v>
      </c>
      <c r="R1630" t="str">
        <f t="shared" si="102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0"/>
        <v>1.0366666666666666</v>
      </c>
      <c r="P1631">
        <f t="shared" si="101"/>
        <v>75.853658536585371</v>
      </c>
      <c r="Q1631" t="str">
        <f t="shared" si="103"/>
        <v>music</v>
      </c>
      <c r="R1631" t="str">
        <f t="shared" si="102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0"/>
        <v>2.6524999999999999</v>
      </c>
      <c r="P1632">
        <f t="shared" si="101"/>
        <v>84.206349206349202</v>
      </c>
      <c r="Q1632" t="str">
        <f t="shared" si="103"/>
        <v>music</v>
      </c>
      <c r="R1632" t="str">
        <f t="shared" si="102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0"/>
        <v>1.5590999999999999</v>
      </c>
      <c r="P1633">
        <f t="shared" si="101"/>
        <v>117.22556390977444</v>
      </c>
      <c r="Q1633" t="str">
        <f t="shared" si="103"/>
        <v>music</v>
      </c>
      <c r="R1633" t="str">
        <f t="shared" si="102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0"/>
        <v>1.0162500000000001</v>
      </c>
      <c r="P1634">
        <f t="shared" si="101"/>
        <v>86.489361702127653</v>
      </c>
      <c r="Q1634" t="str">
        <f t="shared" si="103"/>
        <v>music</v>
      </c>
      <c r="R1634" t="str">
        <f t="shared" si="102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0"/>
        <v>1</v>
      </c>
      <c r="P1635">
        <f t="shared" si="101"/>
        <v>172.41379310344828</v>
      </c>
      <c r="Q1635" t="str">
        <f t="shared" si="103"/>
        <v>music</v>
      </c>
      <c r="R1635" t="str">
        <f t="shared" si="102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0"/>
        <v>1.0049999999999999</v>
      </c>
      <c r="P1636">
        <f t="shared" si="101"/>
        <v>62.8125</v>
      </c>
      <c r="Q1636" t="str">
        <f t="shared" si="103"/>
        <v>music</v>
      </c>
      <c r="R1636" t="str">
        <f t="shared" si="102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0"/>
        <v>1.2529999999999999</v>
      </c>
      <c r="P1637">
        <f t="shared" si="101"/>
        <v>67.729729729729726</v>
      </c>
      <c r="Q1637" t="str">
        <f t="shared" si="103"/>
        <v>music</v>
      </c>
      <c r="R1637" t="str">
        <f t="shared" si="102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0"/>
        <v>1.0355555555555556</v>
      </c>
      <c r="P1638">
        <f t="shared" si="101"/>
        <v>53.5632183908046</v>
      </c>
      <c r="Q1638" t="str">
        <f t="shared" si="103"/>
        <v>music</v>
      </c>
      <c r="R1638" t="str">
        <f t="shared" si="102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0"/>
        <v>1.038</v>
      </c>
      <c r="P1639">
        <f t="shared" si="101"/>
        <v>34.6</v>
      </c>
      <c r="Q1639" t="str">
        <f t="shared" si="103"/>
        <v>music</v>
      </c>
      <c r="R1639" t="str">
        <f t="shared" si="102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0"/>
        <v>1.05</v>
      </c>
      <c r="P1640">
        <f t="shared" si="101"/>
        <v>38.888888888888886</v>
      </c>
      <c r="Q1640" t="str">
        <f t="shared" si="103"/>
        <v>music</v>
      </c>
      <c r="R1640" t="str">
        <f t="shared" si="102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0"/>
        <v>1</v>
      </c>
      <c r="P1641">
        <f t="shared" si="101"/>
        <v>94.736842105263165</v>
      </c>
      <c r="Q1641" t="str">
        <f t="shared" si="103"/>
        <v>music</v>
      </c>
      <c r="R1641" t="str">
        <f t="shared" si="102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0"/>
        <v>1.6986000000000001</v>
      </c>
      <c r="P1642">
        <f t="shared" si="101"/>
        <v>39.967058823529413</v>
      </c>
      <c r="Q1642" t="str">
        <f t="shared" si="103"/>
        <v>music</v>
      </c>
      <c r="R1642" t="str">
        <f t="shared" si="102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0"/>
        <v>1.014</v>
      </c>
      <c r="P1643">
        <f t="shared" si="101"/>
        <v>97.5</v>
      </c>
      <c r="Q1643" t="str">
        <f t="shared" si="103"/>
        <v>music</v>
      </c>
      <c r="R1643" t="str">
        <f t="shared" si="102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0"/>
        <v>1</v>
      </c>
      <c r="P1644">
        <f t="shared" si="101"/>
        <v>42.857142857142854</v>
      </c>
      <c r="Q1644" t="str">
        <f t="shared" si="103"/>
        <v>music</v>
      </c>
      <c r="R1644" t="str">
        <f t="shared" si="102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0"/>
        <v>1.2470000000000001</v>
      </c>
      <c r="P1645">
        <f t="shared" si="101"/>
        <v>168.51351351351352</v>
      </c>
      <c r="Q1645" t="str">
        <f t="shared" si="103"/>
        <v>music</v>
      </c>
      <c r="R1645" t="str">
        <f t="shared" si="102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0"/>
        <v>1.095</v>
      </c>
      <c r="P1646">
        <f t="shared" si="101"/>
        <v>85.546875</v>
      </c>
      <c r="Q1646" t="str">
        <f t="shared" si="103"/>
        <v>music</v>
      </c>
      <c r="R1646" t="str">
        <f t="shared" si="102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0"/>
        <v>1.1080000000000001</v>
      </c>
      <c r="P1647">
        <f t="shared" si="101"/>
        <v>554</v>
      </c>
      <c r="Q1647" t="str">
        <f t="shared" si="103"/>
        <v>music</v>
      </c>
      <c r="R1647" t="str">
        <f t="shared" si="102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0"/>
        <v>1.1020000000000001</v>
      </c>
      <c r="P1648">
        <f t="shared" si="101"/>
        <v>26.554216867469879</v>
      </c>
      <c r="Q1648" t="str">
        <f t="shared" si="103"/>
        <v>music</v>
      </c>
      <c r="R1648" t="str">
        <f t="shared" si="102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0"/>
        <v>1.0471999999999999</v>
      </c>
      <c r="P1649">
        <f t="shared" si="101"/>
        <v>113.82608695652173</v>
      </c>
      <c r="Q1649" t="str">
        <f t="shared" si="103"/>
        <v>music</v>
      </c>
      <c r="R1649" t="str">
        <f t="shared" si="102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0"/>
        <v>1.2526086956521738</v>
      </c>
      <c r="P1650">
        <f t="shared" si="101"/>
        <v>32.011111111111113</v>
      </c>
      <c r="Q1650" t="str">
        <f t="shared" si="103"/>
        <v>music</v>
      </c>
      <c r="R1650" t="str">
        <f t="shared" si="102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0"/>
        <v>1.0058763157894737</v>
      </c>
      <c r="P1651">
        <f t="shared" si="101"/>
        <v>47.189259259259259</v>
      </c>
      <c r="Q1651" t="str">
        <f t="shared" si="103"/>
        <v>music</v>
      </c>
      <c r="R1651" t="str">
        <f t="shared" si="102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0"/>
        <v>1.4155</v>
      </c>
      <c r="P1652">
        <f t="shared" si="101"/>
        <v>88.46875</v>
      </c>
      <c r="Q1652" t="str">
        <f t="shared" si="103"/>
        <v>music</v>
      </c>
      <c r="R1652" t="str">
        <f t="shared" si="102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0"/>
        <v>1.0075000000000001</v>
      </c>
      <c r="P1653">
        <f t="shared" si="101"/>
        <v>100.75</v>
      </c>
      <c r="Q1653" t="str">
        <f t="shared" si="103"/>
        <v>music</v>
      </c>
      <c r="R1653" t="str">
        <f t="shared" si="102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0"/>
        <v>1.0066666666666666</v>
      </c>
      <c r="P1654">
        <f t="shared" si="101"/>
        <v>64.714285714285708</v>
      </c>
      <c r="Q1654" t="str">
        <f t="shared" si="103"/>
        <v>music</v>
      </c>
      <c r="R1654" t="str">
        <f t="shared" si="102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0"/>
        <v>1.7423040000000001</v>
      </c>
      <c r="P1655">
        <f t="shared" si="101"/>
        <v>51.854285714285716</v>
      </c>
      <c r="Q1655" t="str">
        <f t="shared" si="103"/>
        <v>music</v>
      </c>
      <c r="R1655" t="str">
        <f t="shared" si="102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0"/>
        <v>1.199090909090909</v>
      </c>
      <c r="P1656">
        <f t="shared" si="101"/>
        <v>38.794117647058826</v>
      </c>
      <c r="Q1656" t="str">
        <f t="shared" si="103"/>
        <v>music</v>
      </c>
      <c r="R1656" t="str">
        <f t="shared" si="102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0"/>
        <v>1.4286666666666668</v>
      </c>
      <c r="P1657">
        <f t="shared" si="101"/>
        <v>44.645833333333336</v>
      </c>
      <c r="Q1657" t="str">
        <f t="shared" si="103"/>
        <v>music</v>
      </c>
      <c r="R1657" t="str">
        <f t="shared" si="102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0"/>
        <v>1.0033493333333334</v>
      </c>
      <c r="P1658">
        <f t="shared" si="101"/>
        <v>156.77333333333334</v>
      </c>
      <c r="Q1658" t="str">
        <f t="shared" si="103"/>
        <v>music</v>
      </c>
      <c r="R1658" t="str">
        <f t="shared" si="102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0"/>
        <v>1.0493380000000001</v>
      </c>
      <c r="P1659">
        <f t="shared" si="101"/>
        <v>118.70339366515837</v>
      </c>
      <c r="Q1659" t="str">
        <f t="shared" si="103"/>
        <v>music</v>
      </c>
      <c r="R1659" t="str">
        <f t="shared" si="102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0"/>
        <v>1.3223333333333334</v>
      </c>
      <c r="P1660">
        <f t="shared" si="101"/>
        <v>74.149532710280369</v>
      </c>
      <c r="Q1660" t="str">
        <f t="shared" si="103"/>
        <v>music</v>
      </c>
      <c r="R1660" t="str">
        <f t="shared" si="102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0"/>
        <v>1.1279999999999999</v>
      </c>
      <c r="P1661">
        <f t="shared" si="101"/>
        <v>12.533333333333333</v>
      </c>
      <c r="Q1661" t="str">
        <f t="shared" si="103"/>
        <v>music</v>
      </c>
      <c r="R1661" t="str">
        <f t="shared" si="102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0"/>
        <v>12.5375</v>
      </c>
      <c r="P1662">
        <f t="shared" si="101"/>
        <v>27.861111111111111</v>
      </c>
      <c r="Q1662" t="str">
        <f t="shared" si="103"/>
        <v>music</v>
      </c>
      <c r="R1662" t="str">
        <f t="shared" si="102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0"/>
        <v>1.0250632911392406</v>
      </c>
      <c r="P1663">
        <f t="shared" si="101"/>
        <v>80.178217821782184</v>
      </c>
      <c r="Q1663" t="str">
        <f t="shared" si="103"/>
        <v>music</v>
      </c>
      <c r="R1663" t="str">
        <f t="shared" si="102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0"/>
        <v>1.026375</v>
      </c>
      <c r="P1664">
        <f t="shared" si="101"/>
        <v>132.43548387096774</v>
      </c>
      <c r="Q1664" t="str">
        <f t="shared" si="103"/>
        <v>music</v>
      </c>
      <c r="R1664" t="str">
        <f t="shared" si="102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0"/>
        <v>1.08</v>
      </c>
      <c r="P1665">
        <f t="shared" si="101"/>
        <v>33.75</v>
      </c>
      <c r="Q1665" t="str">
        <f t="shared" si="103"/>
        <v>music</v>
      </c>
      <c r="R1665" t="str">
        <f t="shared" si="102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00"/>
        <v>1.2240879999999998</v>
      </c>
      <c r="P1666">
        <f t="shared" si="101"/>
        <v>34.384494382022467</v>
      </c>
      <c r="Q1666" t="str">
        <f t="shared" si="103"/>
        <v>music</v>
      </c>
      <c r="R1666" t="str">
        <f t="shared" si="102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104">E1667/D1667</f>
        <v>1.1945714285714286</v>
      </c>
      <c r="P1667">
        <f t="shared" ref="P1667:P1730" si="105">E1667/L1667</f>
        <v>44.956989247311824</v>
      </c>
      <c r="Q1667" t="str">
        <f t="shared" si="103"/>
        <v>music</v>
      </c>
      <c r="R1667" t="str">
        <f t="shared" ref="R1667:R1730" si="106">RIGHT(N1667, LEN(N1667)-FIND("/",N1667))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4"/>
        <v>1.6088</v>
      </c>
      <c r="P1668">
        <f t="shared" si="105"/>
        <v>41.04081632653061</v>
      </c>
      <c r="Q1668" t="str">
        <f t="shared" ref="Q1668:Q1731" si="107">LEFT(N1668, FIND("/", N1668)-1)</f>
        <v>music</v>
      </c>
      <c r="R1668" t="str">
        <f t="shared" si="106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4"/>
        <v>1.2685294117647059</v>
      </c>
      <c r="P1669">
        <f t="shared" si="105"/>
        <v>52.597560975609753</v>
      </c>
      <c r="Q1669" t="str">
        <f t="shared" si="107"/>
        <v>music</v>
      </c>
      <c r="R1669" t="str">
        <f t="shared" si="106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4"/>
        <v>1.026375</v>
      </c>
      <c r="P1670">
        <f t="shared" si="105"/>
        <v>70.784482758620683</v>
      </c>
      <c r="Q1670" t="str">
        <f t="shared" si="107"/>
        <v>music</v>
      </c>
      <c r="R1670" t="str">
        <f t="shared" si="106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4"/>
        <v>1.3975</v>
      </c>
      <c r="P1671">
        <f t="shared" si="105"/>
        <v>53.75</v>
      </c>
      <c r="Q1671" t="str">
        <f t="shared" si="107"/>
        <v>music</v>
      </c>
      <c r="R1671" t="str">
        <f t="shared" si="106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4"/>
        <v>1.026</v>
      </c>
      <c r="P1672">
        <f t="shared" si="105"/>
        <v>44.608695652173914</v>
      </c>
      <c r="Q1672" t="str">
        <f t="shared" si="107"/>
        <v>music</v>
      </c>
      <c r="R1672" t="str">
        <f t="shared" si="106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4"/>
        <v>1.0067349999999999</v>
      </c>
      <c r="P1673">
        <f t="shared" si="105"/>
        <v>26.148961038961041</v>
      </c>
      <c r="Q1673" t="str">
        <f t="shared" si="107"/>
        <v>music</v>
      </c>
      <c r="R1673" t="str">
        <f t="shared" si="106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4"/>
        <v>1.1294117647058823</v>
      </c>
      <c r="P1674">
        <f t="shared" si="105"/>
        <v>39.183673469387756</v>
      </c>
      <c r="Q1674" t="str">
        <f t="shared" si="107"/>
        <v>music</v>
      </c>
      <c r="R1674" t="str">
        <f t="shared" si="106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4"/>
        <v>1.2809523809523808</v>
      </c>
      <c r="P1675">
        <f t="shared" si="105"/>
        <v>45.593220338983052</v>
      </c>
      <c r="Q1675" t="str">
        <f t="shared" si="107"/>
        <v>music</v>
      </c>
      <c r="R1675" t="str">
        <f t="shared" si="106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4"/>
        <v>2.0169999999999999</v>
      </c>
      <c r="P1676">
        <f t="shared" si="105"/>
        <v>89.247787610619469</v>
      </c>
      <c r="Q1676" t="str">
        <f t="shared" si="107"/>
        <v>music</v>
      </c>
      <c r="R1676" t="str">
        <f t="shared" si="106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4"/>
        <v>1.37416</v>
      </c>
      <c r="P1677">
        <f t="shared" si="105"/>
        <v>40.416470588235299</v>
      </c>
      <c r="Q1677" t="str">
        <f t="shared" si="107"/>
        <v>music</v>
      </c>
      <c r="R1677" t="str">
        <f t="shared" si="106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4"/>
        <v>1.1533333333333333</v>
      </c>
      <c r="P1678">
        <f t="shared" si="105"/>
        <v>82.38095238095238</v>
      </c>
      <c r="Q1678" t="str">
        <f t="shared" si="107"/>
        <v>music</v>
      </c>
      <c r="R1678" t="str">
        <f t="shared" si="106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4"/>
        <v>1.1166666666666667</v>
      </c>
      <c r="P1679">
        <f t="shared" si="105"/>
        <v>159.52380952380952</v>
      </c>
      <c r="Q1679" t="str">
        <f t="shared" si="107"/>
        <v>music</v>
      </c>
      <c r="R1679" t="str">
        <f t="shared" si="106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4"/>
        <v>1.1839999999999999</v>
      </c>
      <c r="P1680">
        <f t="shared" si="105"/>
        <v>36.244897959183675</v>
      </c>
      <c r="Q1680" t="str">
        <f t="shared" si="107"/>
        <v>music</v>
      </c>
      <c r="R1680" t="str">
        <f t="shared" si="106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4"/>
        <v>1.75</v>
      </c>
      <c r="P1681">
        <f t="shared" si="105"/>
        <v>62.5</v>
      </c>
      <c r="Q1681" t="str">
        <f t="shared" si="107"/>
        <v>music</v>
      </c>
      <c r="R1681" t="str">
        <f t="shared" si="106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4"/>
        <v>1.175</v>
      </c>
      <c r="P1682">
        <f t="shared" si="105"/>
        <v>47</v>
      </c>
      <c r="Q1682" t="str">
        <f t="shared" si="107"/>
        <v>music</v>
      </c>
      <c r="R1682" t="str">
        <f t="shared" si="106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4"/>
        <v>1.0142212307692309</v>
      </c>
      <c r="P1683">
        <f t="shared" si="105"/>
        <v>74.575090497737563</v>
      </c>
      <c r="Q1683" t="str">
        <f t="shared" si="107"/>
        <v>music</v>
      </c>
      <c r="R1683" t="str">
        <f t="shared" si="106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4"/>
        <v>0</v>
      </c>
      <c r="P1684" t="e">
        <f t="shared" si="105"/>
        <v>#DIV/0!</v>
      </c>
      <c r="Q1684" t="str">
        <f t="shared" si="107"/>
        <v>music</v>
      </c>
      <c r="R1684" t="str">
        <f t="shared" si="106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4"/>
        <v>0.21714285714285714</v>
      </c>
      <c r="P1685">
        <f t="shared" si="105"/>
        <v>76</v>
      </c>
      <c r="Q1685" t="str">
        <f t="shared" si="107"/>
        <v>music</v>
      </c>
      <c r="R1685" t="str">
        <f t="shared" si="106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4"/>
        <v>1.0912500000000001</v>
      </c>
      <c r="P1686">
        <f t="shared" si="105"/>
        <v>86.43564356435644</v>
      </c>
      <c r="Q1686" t="str">
        <f t="shared" si="107"/>
        <v>music</v>
      </c>
      <c r="R1686" t="str">
        <f t="shared" si="106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4"/>
        <v>1.0285714285714285</v>
      </c>
      <c r="P1687">
        <f t="shared" si="105"/>
        <v>24</v>
      </c>
      <c r="Q1687" t="str">
        <f t="shared" si="107"/>
        <v>music</v>
      </c>
      <c r="R1687" t="str">
        <f t="shared" si="106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4"/>
        <v>3.5999999999999999E-3</v>
      </c>
      <c r="P1688">
        <f t="shared" si="105"/>
        <v>18</v>
      </c>
      <c r="Q1688" t="str">
        <f t="shared" si="107"/>
        <v>music</v>
      </c>
      <c r="R1688" t="str">
        <f t="shared" si="106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4"/>
        <v>0.3125</v>
      </c>
      <c r="P1689">
        <f t="shared" si="105"/>
        <v>80.128205128205124</v>
      </c>
      <c r="Q1689" t="str">
        <f t="shared" si="107"/>
        <v>music</v>
      </c>
      <c r="R1689" t="str">
        <f t="shared" si="106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4"/>
        <v>0.443</v>
      </c>
      <c r="P1690">
        <f t="shared" si="105"/>
        <v>253.14285714285714</v>
      </c>
      <c r="Q1690" t="str">
        <f t="shared" si="107"/>
        <v>music</v>
      </c>
      <c r="R1690" t="str">
        <f t="shared" si="106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4"/>
        <v>1</v>
      </c>
      <c r="P1691">
        <f t="shared" si="105"/>
        <v>171.42857142857142</v>
      </c>
      <c r="Q1691" t="str">
        <f t="shared" si="107"/>
        <v>music</v>
      </c>
      <c r="R1691" t="str">
        <f t="shared" si="106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4"/>
        <v>0.254</v>
      </c>
      <c r="P1692">
        <f t="shared" si="105"/>
        <v>57.727272727272727</v>
      </c>
      <c r="Q1692" t="str">
        <f t="shared" si="107"/>
        <v>music</v>
      </c>
      <c r="R1692" t="str">
        <f t="shared" si="106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4"/>
        <v>0.33473333333333333</v>
      </c>
      <c r="P1693">
        <f t="shared" si="105"/>
        <v>264.26315789473682</v>
      </c>
      <c r="Q1693" t="str">
        <f t="shared" si="107"/>
        <v>music</v>
      </c>
      <c r="R1693" t="str">
        <f t="shared" si="106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4"/>
        <v>0.47799999999999998</v>
      </c>
      <c r="P1694">
        <f t="shared" si="105"/>
        <v>159.33333333333334</v>
      </c>
      <c r="Q1694" t="str">
        <f t="shared" si="107"/>
        <v>music</v>
      </c>
      <c r="R1694" t="str">
        <f t="shared" si="106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4"/>
        <v>9.3333333333333338E-2</v>
      </c>
      <c r="P1695">
        <f t="shared" si="105"/>
        <v>35</v>
      </c>
      <c r="Q1695" t="str">
        <f t="shared" si="107"/>
        <v>music</v>
      </c>
      <c r="R1695" t="str">
        <f t="shared" si="106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4"/>
        <v>5.0000000000000001E-4</v>
      </c>
      <c r="P1696">
        <f t="shared" si="105"/>
        <v>5</v>
      </c>
      <c r="Q1696" t="str">
        <f t="shared" si="107"/>
        <v>music</v>
      </c>
      <c r="R1696" t="str">
        <f t="shared" si="106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4"/>
        <v>0.11708333333333333</v>
      </c>
      <c r="P1697">
        <f t="shared" si="105"/>
        <v>61.086956521739133</v>
      </c>
      <c r="Q1697" t="str">
        <f t="shared" si="107"/>
        <v>music</v>
      </c>
      <c r="R1697" t="str">
        <f t="shared" si="106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4"/>
        <v>0</v>
      </c>
      <c r="P1698" t="e">
        <f t="shared" si="105"/>
        <v>#DIV/0!</v>
      </c>
      <c r="Q1698" t="str">
        <f t="shared" si="107"/>
        <v>music</v>
      </c>
      <c r="R1698" t="str">
        <f t="shared" si="106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4"/>
        <v>0.20208000000000001</v>
      </c>
      <c r="P1699">
        <f t="shared" si="105"/>
        <v>114.81818181818181</v>
      </c>
      <c r="Q1699" t="str">
        <f t="shared" si="107"/>
        <v>music</v>
      </c>
      <c r="R1699" t="str">
        <f t="shared" si="106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4"/>
        <v>0</v>
      </c>
      <c r="P1700" t="e">
        <f t="shared" si="105"/>
        <v>#DIV/0!</v>
      </c>
      <c r="Q1700" t="str">
        <f t="shared" si="107"/>
        <v>music</v>
      </c>
      <c r="R1700" t="str">
        <f t="shared" si="106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4"/>
        <v>4.2311459353574929E-2</v>
      </c>
      <c r="P1701">
        <f t="shared" si="105"/>
        <v>54</v>
      </c>
      <c r="Q1701" t="str">
        <f t="shared" si="107"/>
        <v>music</v>
      </c>
      <c r="R1701" t="str">
        <f t="shared" si="106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4"/>
        <v>0.2606</v>
      </c>
      <c r="P1702">
        <f t="shared" si="105"/>
        <v>65.974683544303801</v>
      </c>
      <c r="Q1702" t="str">
        <f t="shared" si="107"/>
        <v>music</v>
      </c>
      <c r="R1702" t="str">
        <f t="shared" si="106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4"/>
        <v>1.9801980198019802E-3</v>
      </c>
      <c r="P1703">
        <f t="shared" si="105"/>
        <v>5</v>
      </c>
      <c r="Q1703" t="str">
        <f t="shared" si="107"/>
        <v>music</v>
      </c>
      <c r="R1703" t="str">
        <f t="shared" si="106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4"/>
        <v>6.0606060606060605E-5</v>
      </c>
      <c r="P1704">
        <f t="shared" si="105"/>
        <v>1</v>
      </c>
      <c r="Q1704" t="str">
        <f t="shared" si="107"/>
        <v>music</v>
      </c>
      <c r="R1704" t="str">
        <f t="shared" si="106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4"/>
        <v>1.0200000000000001E-2</v>
      </c>
      <c r="P1705">
        <f t="shared" si="105"/>
        <v>25.5</v>
      </c>
      <c r="Q1705" t="str">
        <f t="shared" si="107"/>
        <v>music</v>
      </c>
      <c r="R1705" t="str">
        <f t="shared" si="106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4"/>
        <v>0.65100000000000002</v>
      </c>
      <c r="P1706">
        <f t="shared" si="105"/>
        <v>118.36363636363636</v>
      </c>
      <c r="Q1706" t="str">
        <f t="shared" si="107"/>
        <v>music</v>
      </c>
      <c r="R1706" t="str">
        <f t="shared" si="106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4"/>
        <v>0</v>
      </c>
      <c r="P1707" t="e">
        <f t="shared" si="105"/>
        <v>#DIV/0!</v>
      </c>
      <c r="Q1707" t="str">
        <f t="shared" si="107"/>
        <v>music</v>
      </c>
      <c r="R1707" t="str">
        <f t="shared" si="106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4"/>
        <v>0</v>
      </c>
      <c r="P1708" t="e">
        <f t="shared" si="105"/>
        <v>#DIV/0!</v>
      </c>
      <c r="Q1708" t="str">
        <f t="shared" si="107"/>
        <v>music</v>
      </c>
      <c r="R1708" t="str">
        <f t="shared" si="106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4"/>
        <v>9.74E-2</v>
      </c>
      <c r="P1709">
        <f t="shared" si="105"/>
        <v>54.111111111111114</v>
      </c>
      <c r="Q1709" t="str">
        <f t="shared" si="107"/>
        <v>music</v>
      </c>
      <c r="R1709" t="str">
        <f t="shared" si="106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4"/>
        <v>0</v>
      </c>
      <c r="P1710" t="e">
        <f t="shared" si="105"/>
        <v>#DIV/0!</v>
      </c>
      <c r="Q1710" t="str">
        <f t="shared" si="107"/>
        <v>music</v>
      </c>
      <c r="R1710" t="str">
        <f t="shared" si="106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4"/>
        <v>4.8571428571428571E-2</v>
      </c>
      <c r="P1711">
        <f t="shared" si="105"/>
        <v>21.25</v>
      </c>
      <c r="Q1711" t="str">
        <f t="shared" si="107"/>
        <v>music</v>
      </c>
      <c r="R1711" t="str">
        <f t="shared" si="106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4"/>
        <v>6.7999999999999996E-3</v>
      </c>
      <c r="P1712">
        <f t="shared" si="105"/>
        <v>34</v>
      </c>
      <c r="Q1712" t="str">
        <f t="shared" si="107"/>
        <v>music</v>
      </c>
      <c r="R1712" t="str">
        <f t="shared" si="106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4"/>
        <v>0.105</v>
      </c>
      <c r="P1713">
        <f t="shared" si="105"/>
        <v>525</v>
      </c>
      <c r="Q1713" t="str">
        <f t="shared" si="107"/>
        <v>music</v>
      </c>
      <c r="R1713" t="str">
        <f t="shared" si="106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4"/>
        <v>0</v>
      </c>
      <c r="P1714" t="e">
        <f t="shared" si="105"/>
        <v>#DIV/0!</v>
      </c>
      <c r="Q1714" t="str">
        <f t="shared" si="107"/>
        <v>music</v>
      </c>
      <c r="R1714" t="str">
        <f t="shared" si="106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4"/>
        <v>1.6666666666666666E-2</v>
      </c>
      <c r="P1715">
        <f t="shared" si="105"/>
        <v>50</v>
      </c>
      <c r="Q1715" t="str">
        <f t="shared" si="107"/>
        <v>music</v>
      </c>
      <c r="R1715" t="str">
        <f t="shared" si="106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4"/>
        <v>7.868E-2</v>
      </c>
      <c r="P1716">
        <f t="shared" si="105"/>
        <v>115.70588235294117</v>
      </c>
      <c r="Q1716" t="str">
        <f t="shared" si="107"/>
        <v>music</v>
      </c>
      <c r="R1716" t="str">
        <f t="shared" si="106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4"/>
        <v>2.2000000000000001E-3</v>
      </c>
      <c r="P1717">
        <f t="shared" si="105"/>
        <v>5.5</v>
      </c>
      <c r="Q1717" t="str">
        <f t="shared" si="107"/>
        <v>music</v>
      </c>
      <c r="R1717" t="str">
        <f t="shared" si="106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4"/>
        <v>7.4999999999999997E-2</v>
      </c>
      <c r="P1718">
        <f t="shared" si="105"/>
        <v>50</v>
      </c>
      <c r="Q1718" t="str">
        <f t="shared" si="107"/>
        <v>music</v>
      </c>
      <c r="R1718" t="str">
        <f t="shared" si="106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4"/>
        <v>0.42725880551301687</v>
      </c>
      <c r="P1719">
        <f t="shared" si="105"/>
        <v>34.024390243902438</v>
      </c>
      <c r="Q1719" t="str">
        <f t="shared" si="107"/>
        <v>music</v>
      </c>
      <c r="R1719" t="str">
        <f t="shared" si="106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4"/>
        <v>2.142857142857143E-3</v>
      </c>
      <c r="P1720">
        <f t="shared" si="105"/>
        <v>37.5</v>
      </c>
      <c r="Q1720" t="str">
        <f t="shared" si="107"/>
        <v>music</v>
      </c>
      <c r="R1720" t="str">
        <f t="shared" si="106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4"/>
        <v>8.7500000000000008E-3</v>
      </c>
      <c r="P1721">
        <f t="shared" si="105"/>
        <v>11.666666666666666</v>
      </c>
      <c r="Q1721" t="str">
        <f t="shared" si="107"/>
        <v>music</v>
      </c>
      <c r="R1721" t="str">
        <f t="shared" si="106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4"/>
        <v>5.6250000000000001E-2</v>
      </c>
      <c r="P1722">
        <f t="shared" si="105"/>
        <v>28.125</v>
      </c>
      <c r="Q1722" t="str">
        <f t="shared" si="107"/>
        <v>music</v>
      </c>
      <c r="R1722" t="str">
        <f t="shared" si="106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4"/>
        <v>0</v>
      </c>
      <c r="P1723" t="e">
        <f t="shared" si="105"/>
        <v>#DIV/0!</v>
      </c>
      <c r="Q1723" t="str">
        <f t="shared" si="107"/>
        <v>music</v>
      </c>
      <c r="R1723" t="str">
        <f t="shared" si="106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4"/>
        <v>3.4722222222222224E-4</v>
      </c>
      <c r="P1724">
        <f t="shared" si="105"/>
        <v>1</v>
      </c>
      <c r="Q1724" t="str">
        <f t="shared" si="107"/>
        <v>music</v>
      </c>
      <c r="R1724" t="str">
        <f t="shared" si="106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4"/>
        <v>6.5000000000000002E-2</v>
      </c>
      <c r="P1725">
        <f t="shared" si="105"/>
        <v>216.66666666666666</v>
      </c>
      <c r="Q1725" t="str">
        <f t="shared" si="107"/>
        <v>music</v>
      </c>
      <c r="R1725" t="str">
        <f t="shared" si="106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4"/>
        <v>5.8333333333333336E-3</v>
      </c>
      <c r="P1726">
        <f t="shared" si="105"/>
        <v>8.75</v>
      </c>
      <c r="Q1726" t="str">
        <f t="shared" si="107"/>
        <v>music</v>
      </c>
      <c r="R1726" t="str">
        <f t="shared" si="106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4"/>
        <v>0.10181818181818182</v>
      </c>
      <c r="P1727">
        <f t="shared" si="105"/>
        <v>62.222222222222221</v>
      </c>
      <c r="Q1727" t="str">
        <f t="shared" si="107"/>
        <v>music</v>
      </c>
      <c r="R1727" t="str">
        <f t="shared" si="106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4"/>
        <v>0.33784615384615385</v>
      </c>
      <c r="P1728">
        <f t="shared" si="105"/>
        <v>137.25</v>
      </c>
      <c r="Q1728" t="str">
        <f t="shared" si="107"/>
        <v>music</v>
      </c>
      <c r="R1728" t="str">
        <f t="shared" si="106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4"/>
        <v>3.3333333333333332E-4</v>
      </c>
      <c r="P1729">
        <f t="shared" si="105"/>
        <v>1</v>
      </c>
      <c r="Q1729" t="str">
        <f t="shared" si="107"/>
        <v>music</v>
      </c>
      <c r="R1729" t="str">
        <f t="shared" si="106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04"/>
        <v>0.68400000000000005</v>
      </c>
      <c r="P1730">
        <f t="shared" si="105"/>
        <v>122.14285714285714</v>
      </c>
      <c r="Q1730" t="str">
        <f t="shared" si="107"/>
        <v>music</v>
      </c>
      <c r="R1730" t="str">
        <f t="shared" si="106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108">E1731/D1731</f>
        <v>0</v>
      </c>
      <c r="P1731" t="e">
        <f t="shared" ref="P1731:P1794" si="109">E1731/L1731</f>
        <v>#DIV/0!</v>
      </c>
      <c r="Q1731" t="str">
        <f t="shared" si="107"/>
        <v>music</v>
      </c>
      <c r="R1731" t="str">
        <f t="shared" ref="R1731:R1794" si="110">RIGHT(N1731, LEN(N1731)-FIND("/",N1731))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8"/>
        <v>0</v>
      </c>
      <c r="P1732" t="e">
        <f t="shared" si="109"/>
        <v>#DIV/0!</v>
      </c>
      <c r="Q1732" t="str">
        <f t="shared" ref="Q1732:Q1795" si="111">LEFT(N1732, FIND("/", N1732)-1)</f>
        <v>music</v>
      </c>
      <c r="R1732" t="str">
        <f t="shared" si="110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8"/>
        <v>0</v>
      </c>
      <c r="P1733" t="e">
        <f t="shared" si="109"/>
        <v>#DIV/0!</v>
      </c>
      <c r="Q1733" t="str">
        <f t="shared" si="111"/>
        <v>music</v>
      </c>
      <c r="R1733" t="str">
        <f t="shared" si="110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8"/>
        <v>0</v>
      </c>
      <c r="P1734" t="e">
        <f t="shared" si="109"/>
        <v>#DIV/0!</v>
      </c>
      <c r="Q1734" t="str">
        <f t="shared" si="111"/>
        <v>music</v>
      </c>
      <c r="R1734" t="str">
        <f t="shared" si="110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8"/>
        <v>0</v>
      </c>
      <c r="P1735" t="e">
        <f t="shared" si="109"/>
        <v>#DIV/0!</v>
      </c>
      <c r="Q1735" t="str">
        <f t="shared" si="111"/>
        <v>music</v>
      </c>
      <c r="R1735" t="str">
        <f t="shared" si="110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8"/>
        <v>2.2222222222222223E-4</v>
      </c>
      <c r="P1736">
        <f t="shared" si="109"/>
        <v>1</v>
      </c>
      <c r="Q1736" t="str">
        <f t="shared" si="111"/>
        <v>music</v>
      </c>
      <c r="R1736" t="str">
        <f t="shared" si="110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8"/>
        <v>0.11</v>
      </c>
      <c r="P1737">
        <f t="shared" si="109"/>
        <v>55</v>
      </c>
      <c r="Q1737" t="str">
        <f t="shared" si="111"/>
        <v>music</v>
      </c>
      <c r="R1737" t="str">
        <f t="shared" si="110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08"/>
        <v>7.3333333333333332E-3</v>
      </c>
      <c r="P1738">
        <f t="shared" si="109"/>
        <v>22</v>
      </c>
      <c r="Q1738" t="str">
        <f t="shared" si="111"/>
        <v>music</v>
      </c>
      <c r="R1738" t="str">
        <f t="shared" si="110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08"/>
        <v>0.21249999999999999</v>
      </c>
      <c r="P1739">
        <f t="shared" si="109"/>
        <v>56.666666666666664</v>
      </c>
      <c r="Q1739" t="str">
        <f t="shared" si="111"/>
        <v>music</v>
      </c>
      <c r="R1739" t="str">
        <f t="shared" si="110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08"/>
        <v>4.0000000000000001E-3</v>
      </c>
      <c r="P1740">
        <f t="shared" si="109"/>
        <v>20</v>
      </c>
      <c r="Q1740" t="str">
        <f t="shared" si="111"/>
        <v>music</v>
      </c>
      <c r="R1740" t="str">
        <f t="shared" si="110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08"/>
        <v>1E-3</v>
      </c>
      <c r="P1741">
        <f t="shared" si="109"/>
        <v>1</v>
      </c>
      <c r="Q1741" t="str">
        <f t="shared" si="111"/>
        <v>music</v>
      </c>
      <c r="R1741" t="str">
        <f t="shared" si="110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08"/>
        <v>0</v>
      </c>
      <c r="P1742" t="e">
        <f t="shared" si="109"/>
        <v>#DIV/0!</v>
      </c>
      <c r="Q1742" t="str">
        <f t="shared" si="111"/>
        <v>music</v>
      </c>
      <c r="R1742" t="str">
        <f t="shared" si="110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08"/>
        <v>1.1083333333333334</v>
      </c>
      <c r="P1743">
        <f t="shared" si="109"/>
        <v>25.576923076923077</v>
      </c>
      <c r="Q1743" t="str">
        <f t="shared" si="111"/>
        <v>photography</v>
      </c>
      <c r="R1743" t="str">
        <f t="shared" si="110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08"/>
        <v>1.0874999999999999</v>
      </c>
      <c r="P1744">
        <f t="shared" si="109"/>
        <v>63.970588235294116</v>
      </c>
      <c r="Q1744" t="str">
        <f t="shared" si="111"/>
        <v>photography</v>
      </c>
      <c r="R1744" t="str">
        <f t="shared" si="110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08"/>
        <v>1.0041666666666667</v>
      </c>
      <c r="P1745">
        <f t="shared" si="109"/>
        <v>89.925373134328353</v>
      </c>
      <c r="Q1745" t="str">
        <f t="shared" si="111"/>
        <v>photography</v>
      </c>
      <c r="R1745" t="str">
        <f t="shared" si="110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08"/>
        <v>1.1845454545454546</v>
      </c>
      <c r="P1746">
        <f t="shared" si="109"/>
        <v>93.071428571428569</v>
      </c>
      <c r="Q1746" t="str">
        <f t="shared" si="111"/>
        <v>photography</v>
      </c>
      <c r="R1746" t="str">
        <f t="shared" si="110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08"/>
        <v>1.1401428571428571</v>
      </c>
      <c r="P1747">
        <f t="shared" si="109"/>
        <v>89.674157303370791</v>
      </c>
      <c r="Q1747" t="str">
        <f t="shared" si="111"/>
        <v>photography</v>
      </c>
      <c r="R1747" t="str">
        <f t="shared" si="110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08"/>
        <v>1.4810000000000001</v>
      </c>
      <c r="P1748">
        <f t="shared" si="109"/>
        <v>207.61682242990653</v>
      </c>
      <c r="Q1748" t="str">
        <f t="shared" si="111"/>
        <v>photography</v>
      </c>
      <c r="R1748" t="str">
        <f t="shared" si="110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08"/>
        <v>1.0495555555555556</v>
      </c>
      <c r="P1749">
        <f t="shared" si="109"/>
        <v>59.408805031446541</v>
      </c>
      <c r="Q1749" t="str">
        <f t="shared" si="111"/>
        <v>photography</v>
      </c>
      <c r="R1749" t="str">
        <f t="shared" si="110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08"/>
        <v>1.29948</v>
      </c>
      <c r="P1750">
        <f t="shared" si="109"/>
        <v>358.97237569060775</v>
      </c>
      <c r="Q1750" t="str">
        <f t="shared" si="111"/>
        <v>photography</v>
      </c>
      <c r="R1750" t="str">
        <f t="shared" si="110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08"/>
        <v>1.2348756218905472</v>
      </c>
      <c r="P1751">
        <f t="shared" si="109"/>
        <v>94.736641221374043</v>
      </c>
      <c r="Q1751" t="str">
        <f t="shared" si="111"/>
        <v>photography</v>
      </c>
      <c r="R1751" t="str">
        <f t="shared" si="110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08"/>
        <v>2.0162</v>
      </c>
      <c r="P1752">
        <f t="shared" si="109"/>
        <v>80.647999999999996</v>
      </c>
      <c r="Q1752" t="str">
        <f t="shared" si="111"/>
        <v>photography</v>
      </c>
      <c r="R1752" t="str">
        <f t="shared" si="110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08"/>
        <v>1.0289999999999999</v>
      </c>
      <c r="P1753">
        <f t="shared" si="109"/>
        <v>168.68852459016392</v>
      </c>
      <c r="Q1753" t="str">
        <f t="shared" si="111"/>
        <v>photography</v>
      </c>
      <c r="R1753" t="str">
        <f t="shared" si="110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08"/>
        <v>2.6016666666666666</v>
      </c>
      <c r="P1754">
        <f t="shared" si="109"/>
        <v>34.68888888888889</v>
      </c>
      <c r="Q1754" t="str">
        <f t="shared" si="111"/>
        <v>photography</v>
      </c>
      <c r="R1754" t="str">
        <f t="shared" si="110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08"/>
        <v>1.08</v>
      </c>
      <c r="P1755">
        <f t="shared" si="109"/>
        <v>462.85714285714283</v>
      </c>
      <c r="Q1755" t="str">
        <f t="shared" si="111"/>
        <v>photography</v>
      </c>
      <c r="R1755" t="str">
        <f t="shared" si="110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08"/>
        <v>1.1052941176470588</v>
      </c>
      <c r="P1756">
        <f t="shared" si="109"/>
        <v>104.38888888888889</v>
      </c>
      <c r="Q1756" t="str">
        <f t="shared" si="111"/>
        <v>photography</v>
      </c>
      <c r="R1756" t="str">
        <f t="shared" si="110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08"/>
        <v>1.2</v>
      </c>
      <c r="P1757">
        <f t="shared" si="109"/>
        <v>7.5</v>
      </c>
      <c r="Q1757" t="str">
        <f t="shared" si="111"/>
        <v>photography</v>
      </c>
      <c r="R1757" t="str">
        <f t="shared" si="110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08"/>
        <v>1.0282909090909091</v>
      </c>
      <c r="P1758">
        <f t="shared" si="109"/>
        <v>47.13</v>
      </c>
      <c r="Q1758" t="str">
        <f t="shared" si="111"/>
        <v>photography</v>
      </c>
      <c r="R1758" t="str">
        <f t="shared" si="110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08"/>
        <v>1.1599999999999999</v>
      </c>
      <c r="P1759">
        <f t="shared" si="109"/>
        <v>414.28571428571428</v>
      </c>
      <c r="Q1759" t="str">
        <f t="shared" si="111"/>
        <v>photography</v>
      </c>
      <c r="R1759" t="str">
        <f t="shared" si="110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08"/>
        <v>1.147</v>
      </c>
      <c r="P1760">
        <f t="shared" si="109"/>
        <v>42.481481481481481</v>
      </c>
      <c r="Q1760" t="str">
        <f t="shared" si="111"/>
        <v>photography</v>
      </c>
      <c r="R1760" t="str">
        <f t="shared" si="110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08"/>
        <v>1.0660000000000001</v>
      </c>
      <c r="P1761">
        <f t="shared" si="109"/>
        <v>108.77551020408163</v>
      </c>
      <c r="Q1761" t="str">
        <f t="shared" si="111"/>
        <v>photography</v>
      </c>
      <c r="R1761" t="str">
        <f t="shared" si="110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08"/>
        <v>1.6544000000000001</v>
      </c>
      <c r="P1762">
        <f t="shared" si="109"/>
        <v>81.098039215686271</v>
      </c>
      <c r="Q1762" t="str">
        <f t="shared" si="111"/>
        <v>photography</v>
      </c>
      <c r="R1762" t="str">
        <f t="shared" si="110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08"/>
        <v>1.55</v>
      </c>
      <c r="P1763">
        <f t="shared" si="109"/>
        <v>51.666666666666664</v>
      </c>
      <c r="Q1763" t="str">
        <f t="shared" si="111"/>
        <v>photography</v>
      </c>
      <c r="R1763" t="str">
        <f t="shared" si="110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08"/>
        <v>8.85</v>
      </c>
      <c r="P1764">
        <f t="shared" si="109"/>
        <v>35.4</v>
      </c>
      <c r="Q1764" t="str">
        <f t="shared" si="111"/>
        <v>photography</v>
      </c>
      <c r="R1764" t="str">
        <f t="shared" si="110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08"/>
        <v>1.0190833333333333</v>
      </c>
      <c r="P1765">
        <f t="shared" si="109"/>
        <v>103.63559322033899</v>
      </c>
      <c r="Q1765" t="str">
        <f t="shared" si="111"/>
        <v>photography</v>
      </c>
      <c r="R1765" t="str">
        <f t="shared" si="110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08"/>
        <v>0.19600000000000001</v>
      </c>
      <c r="P1766">
        <f t="shared" si="109"/>
        <v>55.282051282051285</v>
      </c>
      <c r="Q1766" t="str">
        <f t="shared" si="111"/>
        <v>photography</v>
      </c>
      <c r="R1766" t="str">
        <f t="shared" si="110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08"/>
        <v>0.59467839999999994</v>
      </c>
      <c r="P1767">
        <f t="shared" si="109"/>
        <v>72.16970873786407</v>
      </c>
      <c r="Q1767" t="str">
        <f t="shared" si="111"/>
        <v>photography</v>
      </c>
      <c r="R1767" t="str">
        <f t="shared" si="110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08"/>
        <v>0</v>
      </c>
      <c r="P1768" t="e">
        <f t="shared" si="109"/>
        <v>#DIV/0!</v>
      </c>
      <c r="Q1768" t="str">
        <f t="shared" si="111"/>
        <v>photography</v>
      </c>
      <c r="R1768" t="str">
        <f t="shared" si="110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08"/>
        <v>0.4572</v>
      </c>
      <c r="P1769">
        <f t="shared" si="109"/>
        <v>58.615384615384613</v>
      </c>
      <c r="Q1769" t="str">
        <f t="shared" si="111"/>
        <v>photography</v>
      </c>
      <c r="R1769" t="str">
        <f t="shared" si="110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08"/>
        <v>3.7400000000000003E-2</v>
      </c>
      <c r="P1770">
        <f t="shared" si="109"/>
        <v>12.466666666666667</v>
      </c>
      <c r="Q1770" t="str">
        <f t="shared" si="111"/>
        <v>photography</v>
      </c>
      <c r="R1770" t="str">
        <f t="shared" si="110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08"/>
        <v>2.7025E-2</v>
      </c>
      <c r="P1771">
        <f t="shared" si="109"/>
        <v>49.136363636363633</v>
      </c>
      <c r="Q1771" t="str">
        <f t="shared" si="111"/>
        <v>photography</v>
      </c>
      <c r="R1771" t="str">
        <f t="shared" si="110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08"/>
        <v>0.56514285714285717</v>
      </c>
      <c r="P1772">
        <f t="shared" si="109"/>
        <v>150.5</v>
      </c>
      <c r="Q1772" t="str">
        <f t="shared" si="111"/>
        <v>photography</v>
      </c>
      <c r="R1772" t="str">
        <f t="shared" si="110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08"/>
        <v>0.21309523809523809</v>
      </c>
      <c r="P1773">
        <f t="shared" si="109"/>
        <v>35.799999999999997</v>
      </c>
      <c r="Q1773" t="str">
        <f t="shared" si="111"/>
        <v>photography</v>
      </c>
      <c r="R1773" t="str">
        <f t="shared" si="110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08"/>
        <v>0.156</v>
      </c>
      <c r="P1774">
        <f t="shared" si="109"/>
        <v>45.157894736842103</v>
      </c>
      <c r="Q1774" t="str">
        <f t="shared" si="111"/>
        <v>photography</v>
      </c>
      <c r="R1774" t="str">
        <f t="shared" si="110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08"/>
        <v>6.2566666666666673E-2</v>
      </c>
      <c r="P1775">
        <f t="shared" si="109"/>
        <v>98.78947368421052</v>
      </c>
      <c r="Q1775" t="str">
        <f t="shared" si="111"/>
        <v>photography</v>
      </c>
      <c r="R1775" t="str">
        <f t="shared" si="110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08"/>
        <v>0.4592</v>
      </c>
      <c r="P1776">
        <f t="shared" si="109"/>
        <v>88.307692307692307</v>
      </c>
      <c r="Q1776" t="str">
        <f t="shared" si="111"/>
        <v>photography</v>
      </c>
      <c r="R1776" t="str">
        <f t="shared" si="110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08"/>
        <v>0.65101538461538466</v>
      </c>
      <c r="P1777">
        <f t="shared" si="109"/>
        <v>170.62903225806451</v>
      </c>
      <c r="Q1777" t="str">
        <f t="shared" si="111"/>
        <v>photography</v>
      </c>
      <c r="R1777" t="str">
        <f t="shared" si="110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08"/>
        <v>6.7000000000000004E-2</v>
      </c>
      <c r="P1778">
        <f t="shared" si="109"/>
        <v>83.75</v>
      </c>
      <c r="Q1778" t="str">
        <f t="shared" si="111"/>
        <v>photography</v>
      </c>
      <c r="R1778" t="str">
        <f t="shared" si="110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08"/>
        <v>0.135625</v>
      </c>
      <c r="P1779">
        <f t="shared" si="109"/>
        <v>65.099999999999994</v>
      </c>
      <c r="Q1779" t="str">
        <f t="shared" si="111"/>
        <v>photography</v>
      </c>
      <c r="R1779" t="str">
        <f t="shared" si="110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08"/>
        <v>1.9900000000000001E-2</v>
      </c>
      <c r="P1780">
        <f t="shared" si="109"/>
        <v>66.333333333333329</v>
      </c>
      <c r="Q1780" t="str">
        <f t="shared" si="111"/>
        <v>photography</v>
      </c>
      <c r="R1780" t="str">
        <f t="shared" si="110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08"/>
        <v>0.36236363636363639</v>
      </c>
      <c r="P1781">
        <f t="shared" si="109"/>
        <v>104.89473684210526</v>
      </c>
      <c r="Q1781" t="str">
        <f t="shared" si="111"/>
        <v>photography</v>
      </c>
      <c r="R1781" t="str">
        <f t="shared" si="110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08"/>
        <v>0.39743333333333336</v>
      </c>
      <c r="P1782">
        <f t="shared" si="109"/>
        <v>78.440789473684205</v>
      </c>
      <c r="Q1782" t="str">
        <f t="shared" si="111"/>
        <v>photography</v>
      </c>
      <c r="R1782" t="str">
        <f t="shared" si="110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08"/>
        <v>0.25763636363636366</v>
      </c>
      <c r="P1783">
        <f t="shared" si="109"/>
        <v>59.041666666666664</v>
      </c>
      <c r="Q1783" t="str">
        <f t="shared" si="111"/>
        <v>photography</v>
      </c>
      <c r="R1783" t="str">
        <f t="shared" si="110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08"/>
        <v>0.15491428571428573</v>
      </c>
      <c r="P1784">
        <f t="shared" si="109"/>
        <v>71.34210526315789</v>
      </c>
      <c r="Q1784" t="str">
        <f t="shared" si="111"/>
        <v>photography</v>
      </c>
      <c r="R1784" t="str">
        <f t="shared" si="110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08"/>
        <v>0.236925</v>
      </c>
      <c r="P1785">
        <f t="shared" si="109"/>
        <v>51.227027027027027</v>
      </c>
      <c r="Q1785" t="str">
        <f t="shared" si="111"/>
        <v>photography</v>
      </c>
      <c r="R1785" t="str">
        <f t="shared" si="110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08"/>
        <v>0.39760000000000001</v>
      </c>
      <c r="P1786">
        <f t="shared" si="109"/>
        <v>60.242424242424242</v>
      </c>
      <c r="Q1786" t="str">
        <f t="shared" si="111"/>
        <v>photography</v>
      </c>
      <c r="R1786" t="str">
        <f t="shared" si="110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08"/>
        <v>0.20220833333333332</v>
      </c>
      <c r="P1787">
        <f t="shared" si="109"/>
        <v>44.935185185185183</v>
      </c>
      <c r="Q1787" t="str">
        <f t="shared" si="111"/>
        <v>photography</v>
      </c>
      <c r="R1787" t="str">
        <f t="shared" si="110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08"/>
        <v>0.47631578947368419</v>
      </c>
      <c r="P1788">
        <f t="shared" si="109"/>
        <v>31.206896551724139</v>
      </c>
      <c r="Q1788" t="str">
        <f t="shared" si="111"/>
        <v>photography</v>
      </c>
      <c r="R1788" t="str">
        <f t="shared" si="110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08"/>
        <v>0.15329999999999999</v>
      </c>
      <c r="P1789">
        <f t="shared" si="109"/>
        <v>63.875</v>
      </c>
      <c r="Q1789" t="str">
        <f t="shared" si="111"/>
        <v>photography</v>
      </c>
      <c r="R1789" t="str">
        <f t="shared" si="110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08"/>
        <v>1.3818181818181818E-2</v>
      </c>
      <c r="P1790">
        <f t="shared" si="109"/>
        <v>19</v>
      </c>
      <c r="Q1790" t="str">
        <f t="shared" si="111"/>
        <v>photography</v>
      </c>
      <c r="R1790" t="str">
        <f t="shared" si="110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08"/>
        <v>5.0000000000000001E-3</v>
      </c>
      <c r="P1791">
        <f t="shared" si="109"/>
        <v>10</v>
      </c>
      <c r="Q1791" t="str">
        <f t="shared" si="111"/>
        <v>photography</v>
      </c>
      <c r="R1791" t="str">
        <f t="shared" si="110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08"/>
        <v>4.9575757575757579E-2</v>
      </c>
      <c r="P1792">
        <f t="shared" si="109"/>
        <v>109.06666666666666</v>
      </c>
      <c r="Q1792" t="str">
        <f t="shared" si="111"/>
        <v>photography</v>
      </c>
      <c r="R1792" t="str">
        <f t="shared" si="110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08"/>
        <v>3.5666666666666666E-2</v>
      </c>
      <c r="P1793">
        <f t="shared" si="109"/>
        <v>26.75</v>
      </c>
      <c r="Q1793" t="str">
        <f t="shared" si="111"/>
        <v>photography</v>
      </c>
      <c r="R1793" t="str">
        <f t="shared" si="110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08"/>
        <v>0.61124000000000001</v>
      </c>
      <c r="P1794">
        <f t="shared" si="109"/>
        <v>109.93525179856115</v>
      </c>
      <c r="Q1794" t="str">
        <f t="shared" si="111"/>
        <v>photography</v>
      </c>
      <c r="R1794" t="str">
        <f t="shared" si="110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112">E1795/D1795</f>
        <v>1.3333333333333334E-2</v>
      </c>
      <c r="P1795">
        <f t="shared" ref="P1795:P1858" si="113">E1795/L1795</f>
        <v>20</v>
      </c>
      <c r="Q1795" t="str">
        <f t="shared" si="111"/>
        <v>photography</v>
      </c>
      <c r="R1795" t="str">
        <f t="shared" ref="R1795:R1858" si="114">RIGHT(N1795, LEN(N1795)-FIND("/",N1795))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2"/>
        <v>0.11077777777777778</v>
      </c>
      <c r="P1796">
        <f t="shared" si="113"/>
        <v>55.388888888888886</v>
      </c>
      <c r="Q1796" t="str">
        <f t="shared" ref="Q1796:Q1859" si="115">LEFT(N1796, FIND("/", N1796)-1)</f>
        <v>photography</v>
      </c>
      <c r="R1796" t="str">
        <f t="shared" si="114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2"/>
        <v>0.38735714285714284</v>
      </c>
      <c r="P1797">
        <f t="shared" si="113"/>
        <v>133.90123456790124</v>
      </c>
      <c r="Q1797" t="str">
        <f t="shared" si="115"/>
        <v>photography</v>
      </c>
      <c r="R1797" t="str">
        <f t="shared" si="114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2"/>
        <v>0.22052631578947368</v>
      </c>
      <c r="P1798">
        <f t="shared" si="113"/>
        <v>48.720930232558139</v>
      </c>
      <c r="Q1798" t="str">
        <f t="shared" si="115"/>
        <v>photography</v>
      </c>
      <c r="R1798" t="str">
        <f t="shared" si="114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2"/>
        <v>0.67549999999999999</v>
      </c>
      <c r="P1799">
        <f t="shared" si="113"/>
        <v>48.25</v>
      </c>
      <c r="Q1799" t="str">
        <f t="shared" si="115"/>
        <v>photography</v>
      </c>
      <c r="R1799" t="str">
        <f t="shared" si="114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2"/>
        <v>0.136375</v>
      </c>
      <c r="P1800">
        <f t="shared" si="113"/>
        <v>58.972972972972975</v>
      </c>
      <c r="Q1800" t="str">
        <f t="shared" si="115"/>
        <v>photography</v>
      </c>
      <c r="R1800" t="str">
        <f t="shared" si="114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2"/>
        <v>1.7457500000000001E-2</v>
      </c>
      <c r="P1801">
        <f t="shared" si="113"/>
        <v>11.638333333333334</v>
      </c>
      <c r="Q1801" t="str">
        <f t="shared" si="115"/>
        <v>photography</v>
      </c>
      <c r="R1801" t="str">
        <f t="shared" si="114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2"/>
        <v>0.20449632511889321</v>
      </c>
      <c r="P1802">
        <f t="shared" si="113"/>
        <v>83.716814159292042</v>
      </c>
      <c r="Q1802" t="str">
        <f t="shared" si="115"/>
        <v>photography</v>
      </c>
      <c r="R1802" t="str">
        <f t="shared" si="114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2"/>
        <v>0.13852941176470587</v>
      </c>
      <c r="P1803">
        <f t="shared" si="113"/>
        <v>63.648648648648646</v>
      </c>
      <c r="Q1803" t="str">
        <f t="shared" si="115"/>
        <v>photography</v>
      </c>
      <c r="R1803" t="str">
        <f t="shared" si="114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2"/>
        <v>0.48485714285714288</v>
      </c>
      <c r="P1804">
        <f t="shared" si="113"/>
        <v>94.277777777777771</v>
      </c>
      <c r="Q1804" t="str">
        <f t="shared" si="115"/>
        <v>photography</v>
      </c>
      <c r="R1804" t="str">
        <f t="shared" si="114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2"/>
        <v>0.308</v>
      </c>
      <c r="P1805">
        <f t="shared" si="113"/>
        <v>71.86666666666666</v>
      </c>
      <c r="Q1805" t="str">
        <f t="shared" si="115"/>
        <v>photography</v>
      </c>
      <c r="R1805" t="str">
        <f t="shared" si="114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2"/>
        <v>0.35174193548387095</v>
      </c>
      <c r="P1806">
        <f t="shared" si="113"/>
        <v>104.84615384615384</v>
      </c>
      <c r="Q1806" t="str">
        <f t="shared" si="115"/>
        <v>photography</v>
      </c>
      <c r="R1806" t="str">
        <f t="shared" si="114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2"/>
        <v>0.36404444444444445</v>
      </c>
      <c r="P1807">
        <f t="shared" si="113"/>
        <v>67.139344262295083</v>
      </c>
      <c r="Q1807" t="str">
        <f t="shared" si="115"/>
        <v>photography</v>
      </c>
      <c r="R1807" t="str">
        <f t="shared" si="114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2"/>
        <v>2.955E-2</v>
      </c>
      <c r="P1808">
        <f t="shared" si="113"/>
        <v>73.875</v>
      </c>
      <c r="Q1808" t="str">
        <f t="shared" si="115"/>
        <v>photography</v>
      </c>
      <c r="R1808" t="str">
        <f t="shared" si="114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2"/>
        <v>0.1106</v>
      </c>
      <c r="P1809">
        <f t="shared" si="113"/>
        <v>69.125</v>
      </c>
      <c r="Q1809" t="str">
        <f t="shared" si="115"/>
        <v>photography</v>
      </c>
      <c r="R1809" t="str">
        <f t="shared" si="114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2"/>
        <v>0.41407142857142859</v>
      </c>
      <c r="P1810">
        <f t="shared" si="113"/>
        <v>120.77083333333333</v>
      </c>
      <c r="Q1810" t="str">
        <f t="shared" si="115"/>
        <v>photography</v>
      </c>
      <c r="R1810" t="str">
        <f t="shared" si="114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2"/>
        <v>0.10857142857142857</v>
      </c>
      <c r="P1811">
        <f t="shared" si="113"/>
        <v>42.222222222222221</v>
      </c>
      <c r="Q1811" t="str">
        <f t="shared" si="115"/>
        <v>photography</v>
      </c>
      <c r="R1811" t="str">
        <f t="shared" si="114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2"/>
        <v>3.3333333333333333E-2</v>
      </c>
      <c r="P1812">
        <f t="shared" si="113"/>
        <v>7.5</v>
      </c>
      <c r="Q1812" t="str">
        <f t="shared" si="115"/>
        <v>photography</v>
      </c>
      <c r="R1812" t="str">
        <f t="shared" si="114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2"/>
        <v>7.407407407407407E-4</v>
      </c>
      <c r="P1813">
        <f t="shared" si="113"/>
        <v>1.5384615384615385</v>
      </c>
      <c r="Q1813" t="str">
        <f t="shared" si="115"/>
        <v>photography</v>
      </c>
      <c r="R1813" t="str">
        <f t="shared" si="114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2"/>
        <v>0.13307692307692306</v>
      </c>
      <c r="P1814">
        <f t="shared" si="113"/>
        <v>37.608695652173914</v>
      </c>
      <c r="Q1814" t="str">
        <f t="shared" si="115"/>
        <v>photography</v>
      </c>
      <c r="R1814" t="str">
        <f t="shared" si="114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2"/>
        <v>0</v>
      </c>
      <c r="P1815" t="e">
        <f t="shared" si="113"/>
        <v>#DIV/0!</v>
      </c>
      <c r="Q1815" t="str">
        <f t="shared" si="115"/>
        <v>photography</v>
      </c>
      <c r="R1815" t="str">
        <f t="shared" si="114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2"/>
        <v>0.49183333333333334</v>
      </c>
      <c r="P1816">
        <f t="shared" si="113"/>
        <v>42.157142857142858</v>
      </c>
      <c r="Q1816" t="str">
        <f t="shared" si="115"/>
        <v>photography</v>
      </c>
      <c r="R1816" t="str">
        <f t="shared" si="114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2"/>
        <v>0</v>
      </c>
      <c r="P1817" t="e">
        <f t="shared" si="113"/>
        <v>#DIV/0!</v>
      </c>
      <c r="Q1817" t="str">
        <f t="shared" si="115"/>
        <v>photography</v>
      </c>
      <c r="R1817" t="str">
        <f t="shared" si="114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2"/>
        <v>2.036E-2</v>
      </c>
      <c r="P1818">
        <f t="shared" si="113"/>
        <v>84.833333333333329</v>
      </c>
      <c r="Q1818" t="str">
        <f t="shared" si="115"/>
        <v>photography</v>
      </c>
      <c r="R1818" t="str">
        <f t="shared" si="114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2"/>
        <v>0.52327777777777773</v>
      </c>
      <c r="P1819">
        <f t="shared" si="113"/>
        <v>94.19</v>
      </c>
      <c r="Q1819" t="str">
        <f t="shared" si="115"/>
        <v>photography</v>
      </c>
      <c r="R1819" t="str">
        <f t="shared" si="114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2"/>
        <v>0</v>
      </c>
      <c r="P1820" t="e">
        <f t="shared" si="113"/>
        <v>#DIV/0!</v>
      </c>
      <c r="Q1820" t="str">
        <f t="shared" si="115"/>
        <v>photography</v>
      </c>
      <c r="R1820" t="str">
        <f t="shared" si="114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2"/>
        <v>2.0833333333333332E-2</v>
      </c>
      <c r="P1821">
        <f t="shared" si="113"/>
        <v>6.25</v>
      </c>
      <c r="Q1821" t="str">
        <f t="shared" si="115"/>
        <v>photography</v>
      </c>
      <c r="R1821" t="str">
        <f t="shared" si="114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2"/>
        <v>6.565384615384616E-2</v>
      </c>
      <c r="P1822">
        <f t="shared" si="113"/>
        <v>213.375</v>
      </c>
      <c r="Q1822" t="str">
        <f t="shared" si="115"/>
        <v>photography</v>
      </c>
      <c r="R1822" t="str">
        <f t="shared" si="114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2"/>
        <v>1.3489</v>
      </c>
      <c r="P1823">
        <f t="shared" si="113"/>
        <v>59.162280701754383</v>
      </c>
      <c r="Q1823" t="str">
        <f t="shared" si="115"/>
        <v>music</v>
      </c>
      <c r="R1823" t="str">
        <f t="shared" si="114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2"/>
        <v>1</v>
      </c>
      <c r="P1824">
        <f t="shared" si="113"/>
        <v>27.272727272727273</v>
      </c>
      <c r="Q1824" t="str">
        <f t="shared" si="115"/>
        <v>music</v>
      </c>
      <c r="R1824" t="str">
        <f t="shared" si="114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2"/>
        <v>1.1585714285714286</v>
      </c>
      <c r="P1825">
        <f t="shared" si="113"/>
        <v>24.575757575757574</v>
      </c>
      <c r="Q1825" t="str">
        <f t="shared" si="115"/>
        <v>music</v>
      </c>
      <c r="R1825" t="str">
        <f t="shared" si="114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2"/>
        <v>1.0006666666666666</v>
      </c>
      <c r="P1826">
        <f t="shared" si="113"/>
        <v>75.05</v>
      </c>
      <c r="Q1826" t="str">
        <f t="shared" si="115"/>
        <v>music</v>
      </c>
      <c r="R1826" t="str">
        <f t="shared" si="114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2"/>
        <v>1.0505</v>
      </c>
      <c r="P1827">
        <f t="shared" si="113"/>
        <v>42.02</v>
      </c>
      <c r="Q1827" t="str">
        <f t="shared" si="115"/>
        <v>music</v>
      </c>
      <c r="R1827" t="str">
        <f t="shared" si="114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2"/>
        <v>1.01</v>
      </c>
      <c r="P1828">
        <f t="shared" si="113"/>
        <v>53.157894736842103</v>
      </c>
      <c r="Q1828" t="str">
        <f t="shared" si="115"/>
        <v>music</v>
      </c>
      <c r="R1828" t="str">
        <f t="shared" si="114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2"/>
        <v>1.0066250000000001</v>
      </c>
      <c r="P1829">
        <f t="shared" si="113"/>
        <v>83.885416666666671</v>
      </c>
      <c r="Q1829" t="str">
        <f t="shared" si="115"/>
        <v>music</v>
      </c>
      <c r="R1829" t="str">
        <f t="shared" si="114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2"/>
        <v>1.0016</v>
      </c>
      <c r="P1830">
        <f t="shared" si="113"/>
        <v>417.33333333333331</v>
      </c>
      <c r="Q1830" t="str">
        <f t="shared" si="115"/>
        <v>music</v>
      </c>
      <c r="R1830" t="str">
        <f t="shared" si="114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2"/>
        <v>1.6668333333333334</v>
      </c>
      <c r="P1831">
        <f t="shared" si="113"/>
        <v>75.765151515151516</v>
      </c>
      <c r="Q1831" t="str">
        <f t="shared" si="115"/>
        <v>music</v>
      </c>
      <c r="R1831" t="str">
        <f t="shared" si="114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2"/>
        <v>1.0153333333333334</v>
      </c>
      <c r="P1832">
        <f t="shared" si="113"/>
        <v>67.389380530973455</v>
      </c>
      <c r="Q1832" t="str">
        <f t="shared" si="115"/>
        <v>music</v>
      </c>
      <c r="R1832" t="str">
        <f t="shared" si="114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2"/>
        <v>1.03</v>
      </c>
      <c r="P1833">
        <f t="shared" si="113"/>
        <v>73.571428571428569</v>
      </c>
      <c r="Q1833" t="str">
        <f t="shared" si="115"/>
        <v>music</v>
      </c>
      <c r="R1833" t="str">
        <f t="shared" si="114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2"/>
        <v>1.4285714285714286</v>
      </c>
      <c r="P1834">
        <f t="shared" si="113"/>
        <v>25</v>
      </c>
      <c r="Q1834" t="str">
        <f t="shared" si="115"/>
        <v>music</v>
      </c>
      <c r="R1834" t="str">
        <f t="shared" si="114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2"/>
        <v>2.625</v>
      </c>
      <c r="P1835">
        <f t="shared" si="113"/>
        <v>42</v>
      </c>
      <c r="Q1835" t="str">
        <f t="shared" si="115"/>
        <v>music</v>
      </c>
      <c r="R1835" t="str">
        <f t="shared" si="114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2"/>
        <v>1.1805000000000001</v>
      </c>
      <c r="P1836">
        <f t="shared" si="113"/>
        <v>131.16666666666666</v>
      </c>
      <c r="Q1836" t="str">
        <f t="shared" si="115"/>
        <v>music</v>
      </c>
      <c r="R1836" t="str">
        <f t="shared" si="114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2"/>
        <v>1.04</v>
      </c>
      <c r="P1837">
        <f t="shared" si="113"/>
        <v>47.272727272727273</v>
      </c>
      <c r="Q1837" t="str">
        <f t="shared" si="115"/>
        <v>music</v>
      </c>
      <c r="R1837" t="str">
        <f t="shared" si="114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2"/>
        <v>2.0034000000000001</v>
      </c>
      <c r="P1838">
        <f t="shared" si="113"/>
        <v>182.12727272727273</v>
      </c>
      <c r="Q1838" t="str">
        <f t="shared" si="115"/>
        <v>music</v>
      </c>
      <c r="R1838" t="str">
        <f t="shared" si="114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2"/>
        <v>3.0683333333333334</v>
      </c>
      <c r="P1839">
        <f t="shared" si="113"/>
        <v>61.366666666666667</v>
      </c>
      <c r="Q1839" t="str">
        <f t="shared" si="115"/>
        <v>music</v>
      </c>
      <c r="R1839" t="str">
        <f t="shared" si="114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2"/>
        <v>1.00149</v>
      </c>
      <c r="P1840">
        <f t="shared" si="113"/>
        <v>35.767499999999998</v>
      </c>
      <c r="Q1840" t="str">
        <f t="shared" si="115"/>
        <v>music</v>
      </c>
      <c r="R1840" t="str">
        <f t="shared" si="114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2"/>
        <v>2.0529999999999999</v>
      </c>
      <c r="P1841">
        <f t="shared" si="113"/>
        <v>45.62222222222222</v>
      </c>
      <c r="Q1841" t="str">
        <f t="shared" si="115"/>
        <v>music</v>
      </c>
      <c r="R1841" t="str">
        <f t="shared" si="114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2"/>
        <v>1.0888888888888888</v>
      </c>
      <c r="P1842">
        <f t="shared" si="113"/>
        <v>75.384615384615387</v>
      </c>
      <c r="Q1842" t="str">
        <f t="shared" si="115"/>
        <v>music</v>
      </c>
      <c r="R1842" t="str">
        <f t="shared" si="114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2"/>
        <v>1.0175000000000001</v>
      </c>
      <c r="P1843">
        <f t="shared" si="113"/>
        <v>50.875</v>
      </c>
      <c r="Q1843" t="str">
        <f t="shared" si="115"/>
        <v>music</v>
      </c>
      <c r="R1843" t="str">
        <f t="shared" si="114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2"/>
        <v>1.2524999999999999</v>
      </c>
      <c r="P1844">
        <f t="shared" si="113"/>
        <v>119.28571428571429</v>
      </c>
      <c r="Q1844" t="str">
        <f t="shared" si="115"/>
        <v>music</v>
      </c>
      <c r="R1844" t="str">
        <f t="shared" si="114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2"/>
        <v>1.2400610000000001</v>
      </c>
      <c r="P1845">
        <f t="shared" si="113"/>
        <v>92.541865671641801</v>
      </c>
      <c r="Q1845" t="str">
        <f t="shared" si="115"/>
        <v>music</v>
      </c>
      <c r="R1845" t="str">
        <f t="shared" si="114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2"/>
        <v>1.014</v>
      </c>
      <c r="P1846">
        <f t="shared" si="113"/>
        <v>76.05</v>
      </c>
      <c r="Q1846" t="str">
        <f t="shared" si="115"/>
        <v>music</v>
      </c>
      <c r="R1846" t="str">
        <f t="shared" si="114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2"/>
        <v>1</v>
      </c>
      <c r="P1847">
        <f t="shared" si="113"/>
        <v>52.631578947368418</v>
      </c>
      <c r="Q1847" t="str">
        <f t="shared" si="115"/>
        <v>music</v>
      </c>
      <c r="R1847" t="str">
        <f t="shared" si="114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2"/>
        <v>1.3792666666666666</v>
      </c>
      <c r="P1848">
        <f t="shared" si="113"/>
        <v>98.990430622009569</v>
      </c>
      <c r="Q1848" t="str">
        <f t="shared" si="115"/>
        <v>music</v>
      </c>
      <c r="R1848" t="str">
        <f t="shared" si="114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2"/>
        <v>1.2088000000000001</v>
      </c>
      <c r="P1849">
        <f t="shared" si="113"/>
        <v>79.526315789473685</v>
      </c>
      <c r="Q1849" t="str">
        <f t="shared" si="115"/>
        <v>music</v>
      </c>
      <c r="R1849" t="str">
        <f t="shared" si="114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2"/>
        <v>1.0736666666666668</v>
      </c>
      <c r="P1850">
        <f t="shared" si="113"/>
        <v>134.20833333333334</v>
      </c>
      <c r="Q1850" t="str">
        <f t="shared" si="115"/>
        <v>music</v>
      </c>
      <c r="R1850" t="str">
        <f t="shared" si="114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2"/>
        <v>1.0033333333333334</v>
      </c>
      <c r="P1851">
        <f t="shared" si="113"/>
        <v>37.625</v>
      </c>
      <c r="Q1851" t="str">
        <f t="shared" si="115"/>
        <v>music</v>
      </c>
      <c r="R1851" t="str">
        <f t="shared" si="114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2"/>
        <v>1.0152222222222222</v>
      </c>
      <c r="P1852">
        <f t="shared" si="113"/>
        <v>51.044692737430168</v>
      </c>
      <c r="Q1852" t="str">
        <f t="shared" si="115"/>
        <v>music</v>
      </c>
      <c r="R1852" t="str">
        <f t="shared" si="114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2"/>
        <v>1.0007692307692309</v>
      </c>
      <c r="P1853">
        <f t="shared" si="113"/>
        <v>50.03846153846154</v>
      </c>
      <c r="Q1853" t="str">
        <f t="shared" si="115"/>
        <v>music</v>
      </c>
      <c r="R1853" t="str">
        <f t="shared" si="114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2"/>
        <v>1.1696666666666666</v>
      </c>
      <c r="P1854">
        <f t="shared" si="113"/>
        <v>133.93129770992365</v>
      </c>
      <c r="Q1854" t="str">
        <f t="shared" si="115"/>
        <v>music</v>
      </c>
      <c r="R1854" t="str">
        <f t="shared" si="114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2"/>
        <v>1.01875</v>
      </c>
      <c r="P1855">
        <f t="shared" si="113"/>
        <v>58.214285714285715</v>
      </c>
      <c r="Q1855" t="str">
        <f t="shared" si="115"/>
        <v>music</v>
      </c>
      <c r="R1855" t="str">
        <f t="shared" si="114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2"/>
        <v>1.0212366666666666</v>
      </c>
      <c r="P1856">
        <f t="shared" si="113"/>
        <v>88.037643678160919</v>
      </c>
      <c r="Q1856" t="str">
        <f t="shared" si="115"/>
        <v>music</v>
      </c>
      <c r="R1856" t="str">
        <f t="shared" si="114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2"/>
        <v>1.5405897142857143</v>
      </c>
      <c r="P1857">
        <f t="shared" si="113"/>
        <v>70.576753926701571</v>
      </c>
      <c r="Q1857" t="str">
        <f t="shared" si="115"/>
        <v>music</v>
      </c>
      <c r="R1857" t="str">
        <f t="shared" si="114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12"/>
        <v>1.0125</v>
      </c>
      <c r="P1858">
        <f t="shared" si="113"/>
        <v>53.289473684210527</v>
      </c>
      <c r="Q1858" t="str">
        <f t="shared" si="115"/>
        <v>music</v>
      </c>
      <c r="R1858" t="str">
        <f t="shared" si="114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116">E1859/D1859</f>
        <v>1</v>
      </c>
      <c r="P1859">
        <f t="shared" ref="P1859:P1922" si="117">E1859/L1859</f>
        <v>136.36363636363637</v>
      </c>
      <c r="Q1859" t="str">
        <f t="shared" si="115"/>
        <v>music</v>
      </c>
      <c r="R1859" t="str">
        <f t="shared" ref="R1859:R1922" si="118">RIGHT(N1859, LEN(N1859)-FIND("/",N1859))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6"/>
        <v>1.0874800874800874</v>
      </c>
      <c r="P1860">
        <f t="shared" si="117"/>
        <v>40.547315436241611</v>
      </c>
      <c r="Q1860" t="str">
        <f t="shared" ref="Q1860:Q1923" si="119">LEFT(N1860, FIND("/", N1860)-1)</f>
        <v>music</v>
      </c>
      <c r="R1860" t="str">
        <f t="shared" si="118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6"/>
        <v>1.3183333333333334</v>
      </c>
      <c r="P1861">
        <f t="shared" si="117"/>
        <v>70.625</v>
      </c>
      <c r="Q1861" t="str">
        <f t="shared" si="119"/>
        <v>music</v>
      </c>
      <c r="R1861" t="str">
        <f t="shared" si="118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6"/>
        <v>1.3346666666666667</v>
      </c>
      <c r="P1862">
        <f t="shared" si="117"/>
        <v>52.684210526315788</v>
      </c>
      <c r="Q1862" t="str">
        <f t="shared" si="119"/>
        <v>music</v>
      </c>
      <c r="R1862" t="str">
        <f t="shared" si="118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6"/>
        <v>0</v>
      </c>
      <c r="P1863" t="e">
        <f t="shared" si="117"/>
        <v>#DIV/0!</v>
      </c>
      <c r="Q1863" t="str">
        <f t="shared" si="119"/>
        <v>games</v>
      </c>
      <c r="R1863" t="str">
        <f t="shared" si="118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6"/>
        <v>8.0833333333333326E-2</v>
      </c>
      <c r="P1864">
        <f t="shared" si="117"/>
        <v>90.9375</v>
      </c>
      <c r="Q1864" t="str">
        <f t="shared" si="119"/>
        <v>games</v>
      </c>
      <c r="R1864" t="str">
        <f t="shared" si="118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6"/>
        <v>4.0000000000000001E-3</v>
      </c>
      <c r="P1865">
        <f t="shared" si="117"/>
        <v>5</v>
      </c>
      <c r="Q1865" t="str">
        <f t="shared" si="119"/>
        <v>games</v>
      </c>
      <c r="R1865" t="str">
        <f t="shared" si="118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6"/>
        <v>0.42892307692307691</v>
      </c>
      <c r="P1866">
        <f t="shared" si="117"/>
        <v>58.083333333333336</v>
      </c>
      <c r="Q1866" t="str">
        <f t="shared" si="119"/>
        <v>games</v>
      </c>
      <c r="R1866" t="str">
        <f t="shared" si="118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6"/>
        <v>3.6363636363636364E-5</v>
      </c>
      <c r="P1867">
        <f t="shared" si="117"/>
        <v>2</v>
      </c>
      <c r="Q1867" t="str">
        <f t="shared" si="119"/>
        <v>games</v>
      </c>
      <c r="R1867" t="str">
        <f t="shared" si="118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6"/>
        <v>5.0000000000000001E-3</v>
      </c>
      <c r="P1868">
        <f t="shared" si="117"/>
        <v>62.5</v>
      </c>
      <c r="Q1868" t="str">
        <f t="shared" si="119"/>
        <v>games</v>
      </c>
      <c r="R1868" t="str">
        <f t="shared" si="118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6"/>
        <v>5.0000000000000001E-4</v>
      </c>
      <c r="P1869">
        <f t="shared" si="117"/>
        <v>10</v>
      </c>
      <c r="Q1869" t="str">
        <f t="shared" si="119"/>
        <v>games</v>
      </c>
      <c r="R1869" t="str">
        <f t="shared" si="118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6"/>
        <v>4.8680000000000001E-2</v>
      </c>
      <c r="P1870">
        <f t="shared" si="117"/>
        <v>71.588235294117652</v>
      </c>
      <c r="Q1870" t="str">
        <f t="shared" si="119"/>
        <v>games</v>
      </c>
      <c r="R1870" t="str">
        <f t="shared" si="118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6"/>
        <v>0</v>
      </c>
      <c r="P1871" t="e">
        <f t="shared" si="117"/>
        <v>#DIV/0!</v>
      </c>
      <c r="Q1871" t="str">
        <f t="shared" si="119"/>
        <v>games</v>
      </c>
      <c r="R1871" t="str">
        <f t="shared" si="118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6"/>
        <v>0.10314285714285715</v>
      </c>
      <c r="P1872">
        <f t="shared" si="117"/>
        <v>32.81818181818182</v>
      </c>
      <c r="Q1872" t="str">
        <f t="shared" si="119"/>
        <v>games</v>
      </c>
      <c r="R1872" t="str">
        <f t="shared" si="118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6"/>
        <v>0.7178461538461538</v>
      </c>
      <c r="P1873">
        <f t="shared" si="117"/>
        <v>49.11578947368421</v>
      </c>
      <c r="Q1873" t="str">
        <f t="shared" si="119"/>
        <v>games</v>
      </c>
      <c r="R1873" t="str">
        <f t="shared" si="118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6"/>
        <v>1.06E-2</v>
      </c>
      <c r="P1874">
        <f t="shared" si="117"/>
        <v>16.307692307692307</v>
      </c>
      <c r="Q1874" t="str">
        <f t="shared" si="119"/>
        <v>games</v>
      </c>
      <c r="R1874" t="str">
        <f t="shared" si="118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6"/>
        <v>4.4999999999999997E-3</v>
      </c>
      <c r="P1875">
        <f t="shared" si="117"/>
        <v>18</v>
      </c>
      <c r="Q1875" t="str">
        <f t="shared" si="119"/>
        <v>games</v>
      </c>
      <c r="R1875" t="str">
        <f t="shared" si="118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6"/>
        <v>1.6249999999999999E-4</v>
      </c>
      <c r="P1876">
        <f t="shared" si="117"/>
        <v>13</v>
      </c>
      <c r="Q1876" t="str">
        <f t="shared" si="119"/>
        <v>games</v>
      </c>
      <c r="R1876" t="str">
        <f t="shared" si="118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6"/>
        <v>5.1000000000000004E-3</v>
      </c>
      <c r="P1877">
        <f t="shared" si="117"/>
        <v>17</v>
      </c>
      <c r="Q1877" t="str">
        <f t="shared" si="119"/>
        <v>games</v>
      </c>
      <c r="R1877" t="str">
        <f t="shared" si="118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6"/>
        <v>0</v>
      </c>
      <c r="P1878" t="e">
        <f t="shared" si="117"/>
        <v>#DIV/0!</v>
      </c>
      <c r="Q1878" t="str">
        <f t="shared" si="119"/>
        <v>games</v>
      </c>
      <c r="R1878" t="str">
        <f t="shared" si="118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6"/>
        <v>0</v>
      </c>
      <c r="P1879" t="e">
        <f t="shared" si="117"/>
        <v>#DIV/0!</v>
      </c>
      <c r="Q1879" t="str">
        <f t="shared" si="119"/>
        <v>games</v>
      </c>
      <c r="R1879" t="str">
        <f t="shared" si="118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6"/>
        <v>0</v>
      </c>
      <c r="P1880" t="e">
        <f t="shared" si="117"/>
        <v>#DIV/0!</v>
      </c>
      <c r="Q1880" t="str">
        <f t="shared" si="119"/>
        <v>games</v>
      </c>
      <c r="R1880" t="str">
        <f t="shared" si="118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6"/>
        <v>1.1999999999999999E-3</v>
      </c>
      <c r="P1881">
        <f t="shared" si="117"/>
        <v>3</v>
      </c>
      <c r="Q1881" t="str">
        <f t="shared" si="119"/>
        <v>games</v>
      </c>
      <c r="R1881" t="str">
        <f t="shared" si="118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16"/>
        <v>0.20080000000000001</v>
      </c>
      <c r="P1882">
        <f t="shared" si="117"/>
        <v>41.833333333333336</v>
      </c>
      <c r="Q1882" t="str">
        <f t="shared" si="119"/>
        <v>games</v>
      </c>
      <c r="R1882" t="str">
        <f t="shared" si="118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16"/>
        <v>1.726845</v>
      </c>
      <c r="P1883">
        <f t="shared" si="117"/>
        <v>49.338428571428572</v>
      </c>
      <c r="Q1883" t="str">
        <f t="shared" si="119"/>
        <v>music</v>
      </c>
      <c r="R1883" t="str">
        <f t="shared" si="118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16"/>
        <v>1.008955223880597</v>
      </c>
      <c r="P1884">
        <f t="shared" si="117"/>
        <v>41.728395061728392</v>
      </c>
      <c r="Q1884" t="str">
        <f t="shared" si="119"/>
        <v>music</v>
      </c>
      <c r="R1884" t="str">
        <f t="shared" si="118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16"/>
        <v>1.0480480480480481</v>
      </c>
      <c r="P1885">
        <f t="shared" si="117"/>
        <v>32.71875</v>
      </c>
      <c r="Q1885" t="str">
        <f t="shared" si="119"/>
        <v>music</v>
      </c>
      <c r="R1885" t="str">
        <f t="shared" si="118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16"/>
        <v>1.351</v>
      </c>
      <c r="P1886">
        <f t="shared" si="117"/>
        <v>51.96153846153846</v>
      </c>
      <c r="Q1886" t="str">
        <f t="shared" si="119"/>
        <v>music</v>
      </c>
      <c r="R1886" t="str">
        <f t="shared" si="118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16"/>
        <v>1.1632786885245903</v>
      </c>
      <c r="P1887">
        <f t="shared" si="117"/>
        <v>50.685714285714283</v>
      </c>
      <c r="Q1887" t="str">
        <f t="shared" si="119"/>
        <v>music</v>
      </c>
      <c r="R1887" t="str">
        <f t="shared" si="118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16"/>
        <v>1.0208333333333333</v>
      </c>
      <c r="P1888">
        <f t="shared" si="117"/>
        <v>42.241379310344826</v>
      </c>
      <c r="Q1888" t="str">
        <f t="shared" si="119"/>
        <v>music</v>
      </c>
      <c r="R1888" t="str">
        <f t="shared" si="118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16"/>
        <v>1.1116666666666666</v>
      </c>
      <c r="P1889">
        <f t="shared" si="117"/>
        <v>416.875</v>
      </c>
      <c r="Q1889" t="str">
        <f t="shared" si="119"/>
        <v>music</v>
      </c>
      <c r="R1889" t="str">
        <f t="shared" si="118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16"/>
        <v>1.6608000000000001</v>
      </c>
      <c r="P1890">
        <f t="shared" si="117"/>
        <v>46.651685393258425</v>
      </c>
      <c r="Q1890" t="str">
        <f t="shared" si="119"/>
        <v>music</v>
      </c>
      <c r="R1890" t="str">
        <f t="shared" si="118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16"/>
        <v>1.0660000000000001</v>
      </c>
      <c r="P1891">
        <f t="shared" si="117"/>
        <v>48.454545454545453</v>
      </c>
      <c r="Q1891" t="str">
        <f t="shared" si="119"/>
        <v>music</v>
      </c>
      <c r="R1891" t="str">
        <f t="shared" si="118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16"/>
        <v>1.4458441666666668</v>
      </c>
      <c r="P1892">
        <f t="shared" si="117"/>
        <v>70.5289837398374</v>
      </c>
      <c r="Q1892" t="str">
        <f t="shared" si="119"/>
        <v>music</v>
      </c>
      <c r="R1892" t="str">
        <f t="shared" si="118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16"/>
        <v>1.0555000000000001</v>
      </c>
      <c r="P1893">
        <f t="shared" si="117"/>
        <v>87.958333333333329</v>
      </c>
      <c r="Q1893" t="str">
        <f t="shared" si="119"/>
        <v>music</v>
      </c>
      <c r="R1893" t="str">
        <f t="shared" si="118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16"/>
        <v>1.3660000000000001</v>
      </c>
      <c r="P1894">
        <f t="shared" si="117"/>
        <v>26.26923076923077</v>
      </c>
      <c r="Q1894" t="str">
        <f t="shared" si="119"/>
        <v>music</v>
      </c>
      <c r="R1894" t="str">
        <f t="shared" si="118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16"/>
        <v>1.04</v>
      </c>
      <c r="P1895">
        <f t="shared" si="117"/>
        <v>57.777777777777779</v>
      </c>
      <c r="Q1895" t="str">
        <f t="shared" si="119"/>
        <v>music</v>
      </c>
      <c r="R1895" t="str">
        <f t="shared" si="118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16"/>
        <v>1.145</v>
      </c>
      <c r="P1896">
        <f t="shared" si="117"/>
        <v>57.25</v>
      </c>
      <c r="Q1896" t="str">
        <f t="shared" si="119"/>
        <v>music</v>
      </c>
      <c r="R1896" t="str">
        <f t="shared" si="118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16"/>
        <v>1.0171957671957672</v>
      </c>
      <c r="P1897">
        <f t="shared" si="117"/>
        <v>196.34042553191489</v>
      </c>
      <c r="Q1897" t="str">
        <f t="shared" si="119"/>
        <v>music</v>
      </c>
      <c r="R1897" t="str">
        <f t="shared" si="118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16"/>
        <v>1.2394678492239468</v>
      </c>
      <c r="P1898">
        <f t="shared" si="117"/>
        <v>43</v>
      </c>
      <c r="Q1898" t="str">
        <f t="shared" si="119"/>
        <v>music</v>
      </c>
      <c r="R1898" t="str">
        <f t="shared" si="118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16"/>
        <v>1.0245669291338582</v>
      </c>
      <c r="P1899">
        <f t="shared" si="117"/>
        <v>35.551912568306008</v>
      </c>
      <c r="Q1899" t="str">
        <f t="shared" si="119"/>
        <v>music</v>
      </c>
      <c r="R1899" t="str">
        <f t="shared" si="118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16"/>
        <v>1.4450000000000001</v>
      </c>
      <c r="P1900">
        <f t="shared" si="117"/>
        <v>68.80952380952381</v>
      </c>
      <c r="Q1900" t="str">
        <f t="shared" si="119"/>
        <v>music</v>
      </c>
      <c r="R1900" t="str">
        <f t="shared" si="118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16"/>
        <v>1.3333333333333333</v>
      </c>
      <c r="P1901">
        <f t="shared" si="117"/>
        <v>28.571428571428573</v>
      </c>
      <c r="Q1901" t="str">
        <f t="shared" si="119"/>
        <v>music</v>
      </c>
      <c r="R1901" t="str">
        <f t="shared" si="118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16"/>
        <v>1.0936440000000001</v>
      </c>
      <c r="P1902">
        <f t="shared" si="117"/>
        <v>50.631666666666668</v>
      </c>
      <c r="Q1902" t="str">
        <f t="shared" si="119"/>
        <v>music</v>
      </c>
      <c r="R1902" t="str">
        <f t="shared" si="118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16"/>
        <v>2.696969696969697E-2</v>
      </c>
      <c r="P1903">
        <f t="shared" si="117"/>
        <v>106.8</v>
      </c>
      <c r="Q1903" t="str">
        <f t="shared" si="119"/>
        <v>technology</v>
      </c>
      <c r="R1903" t="str">
        <f t="shared" si="118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16"/>
        <v>1.2E-2</v>
      </c>
      <c r="P1904">
        <f t="shared" si="117"/>
        <v>4</v>
      </c>
      <c r="Q1904" t="str">
        <f t="shared" si="119"/>
        <v>technology</v>
      </c>
      <c r="R1904" t="str">
        <f t="shared" si="118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16"/>
        <v>0.46600000000000003</v>
      </c>
      <c r="P1905">
        <f t="shared" si="117"/>
        <v>34.097560975609753</v>
      </c>
      <c r="Q1905" t="str">
        <f t="shared" si="119"/>
        <v>technology</v>
      </c>
      <c r="R1905" t="str">
        <f t="shared" si="118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16"/>
        <v>1E-3</v>
      </c>
      <c r="P1906">
        <f t="shared" si="117"/>
        <v>25</v>
      </c>
      <c r="Q1906" t="str">
        <f t="shared" si="119"/>
        <v>technology</v>
      </c>
      <c r="R1906" t="str">
        <f t="shared" si="118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16"/>
        <v>1.6800000000000001E-3</v>
      </c>
      <c r="P1907">
        <f t="shared" si="117"/>
        <v>10.5</v>
      </c>
      <c r="Q1907" t="str">
        <f t="shared" si="119"/>
        <v>technology</v>
      </c>
      <c r="R1907" t="str">
        <f t="shared" si="118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16"/>
        <v>0.42759999999999998</v>
      </c>
      <c r="P1908">
        <f t="shared" si="117"/>
        <v>215.95959595959596</v>
      </c>
      <c r="Q1908" t="str">
        <f t="shared" si="119"/>
        <v>technology</v>
      </c>
      <c r="R1908" t="str">
        <f t="shared" si="118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16"/>
        <v>2.8333333333333335E-3</v>
      </c>
      <c r="P1909">
        <f t="shared" si="117"/>
        <v>21.25</v>
      </c>
      <c r="Q1909" t="str">
        <f t="shared" si="119"/>
        <v>technology</v>
      </c>
      <c r="R1909" t="str">
        <f t="shared" si="118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16"/>
        <v>1.7319999999999999E-2</v>
      </c>
      <c r="P1910">
        <f t="shared" si="117"/>
        <v>108.25</v>
      </c>
      <c r="Q1910" t="str">
        <f t="shared" si="119"/>
        <v>technology</v>
      </c>
      <c r="R1910" t="str">
        <f t="shared" si="118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16"/>
        <v>0.14111428571428572</v>
      </c>
      <c r="P1911">
        <f t="shared" si="117"/>
        <v>129.97368421052633</v>
      </c>
      <c r="Q1911" t="str">
        <f t="shared" si="119"/>
        <v>technology</v>
      </c>
      <c r="R1911" t="str">
        <f t="shared" si="118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16"/>
        <v>0.39395294117647056</v>
      </c>
      <c r="P1912">
        <f t="shared" si="117"/>
        <v>117.49473684210527</v>
      </c>
      <c r="Q1912" t="str">
        <f t="shared" si="119"/>
        <v>technology</v>
      </c>
      <c r="R1912" t="str">
        <f t="shared" si="118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16"/>
        <v>2.3529411764705883E-4</v>
      </c>
      <c r="P1913">
        <f t="shared" si="117"/>
        <v>10</v>
      </c>
      <c r="Q1913" t="str">
        <f t="shared" si="119"/>
        <v>technology</v>
      </c>
      <c r="R1913" t="str">
        <f t="shared" si="118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16"/>
        <v>0.59299999999999997</v>
      </c>
      <c r="P1914">
        <f t="shared" si="117"/>
        <v>70.595238095238102</v>
      </c>
      <c r="Q1914" t="str">
        <f t="shared" si="119"/>
        <v>technology</v>
      </c>
      <c r="R1914" t="str">
        <f t="shared" si="118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16"/>
        <v>1.3270833333333334E-2</v>
      </c>
      <c r="P1915">
        <f t="shared" si="117"/>
        <v>24.5</v>
      </c>
      <c r="Q1915" t="str">
        <f t="shared" si="119"/>
        <v>technology</v>
      </c>
      <c r="R1915" t="str">
        <f t="shared" si="118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16"/>
        <v>9.0090090090090086E-2</v>
      </c>
      <c r="P1916">
        <f t="shared" si="117"/>
        <v>30</v>
      </c>
      <c r="Q1916" t="str">
        <f t="shared" si="119"/>
        <v>technology</v>
      </c>
      <c r="R1916" t="str">
        <f t="shared" si="118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16"/>
        <v>1.6E-2</v>
      </c>
      <c r="P1917">
        <f t="shared" si="117"/>
        <v>2</v>
      </c>
      <c r="Q1917" t="str">
        <f t="shared" si="119"/>
        <v>technology</v>
      </c>
      <c r="R1917" t="str">
        <f t="shared" si="118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16"/>
        <v>5.1000000000000004E-3</v>
      </c>
      <c r="P1918">
        <f t="shared" si="117"/>
        <v>17</v>
      </c>
      <c r="Q1918" t="str">
        <f t="shared" si="119"/>
        <v>technology</v>
      </c>
      <c r="R1918" t="str">
        <f t="shared" si="118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16"/>
        <v>0.52570512820512816</v>
      </c>
      <c r="P1919">
        <f t="shared" si="117"/>
        <v>2928.9285714285716</v>
      </c>
      <c r="Q1919" t="str">
        <f t="shared" si="119"/>
        <v>technology</v>
      </c>
      <c r="R1919" t="str">
        <f t="shared" si="118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16"/>
        <v>1.04E-2</v>
      </c>
      <c r="P1920">
        <f t="shared" si="117"/>
        <v>28.888888888888889</v>
      </c>
      <c r="Q1920" t="str">
        <f t="shared" si="119"/>
        <v>technology</v>
      </c>
      <c r="R1920" t="str">
        <f t="shared" si="118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16"/>
        <v>0.47399999999999998</v>
      </c>
      <c r="P1921">
        <f t="shared" si="117"/>
        <v>29.625</v>
      </c>
      <c r="Q1921" t="str">
        <f t="shared" si="119"/>
        <v>technology</v>
      </c>
      <c r="R1921" t="str">
        <f t="shared" si="118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16"/>
        <v>0.43030000000000002</v>
      </c>
      <c r="P1922">
        <f t="shared" si="117"/>
        <v>40.980952380952381</v>
      </c>
      <c r="Q1922" t="str">
        <f t="shared" si="119"/>
        <v>technology</v>
      </c>
      <c r="R1922" t="str">
        <f t="shared" si="118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120">E1923/D1923</f>
        <v>1.3680000000000001</v>
      </c>
      <c r="P1923">
        <f t="shared" ref="P1923:P1986" si="121">E1923/L1923</f>
        <v>54</v>
      </c>
      <c r="Q1923" t="str">
        <f t="shared" si="119"/>
        <v>music</v>
      </c>
      <c r="R1923" t="str">
        <f t="shared" ref="R1923:R1986" si="122">RIGHT(N1923, LEN(N1923)-FIND("/",N1923))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0"/>
        <v>1.1555</v>
      </c>
      <c r="P1924">
        <f t="shared" si="121"/>
        <v>36.109375</v>
      </c>
      <c r="Q1924" t="str">
        <f t="shared" ref="Q1924:Q1987" si="123">LEFT(N1924, FIND("/", N1924)-1)</f>
        <v>music</v>
      </c>
      <c r="R1924" t="str">
        <f t="shared" si="122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0"/>
        <v>2.4079999999999999</v>
      </c>
      <c r="P1925">
        <f t="shared" si="121"/>
        <v>23.153846153846153</v>
      </c>
      <c r="Q1925" t="str">
        <f t="shared" si="123"/>
        <v>music</v>
      </c>
      <c r="R1925" t="str">
        <f t="shared" si="122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0"/>
        <v>1.1439999999999999</v>
      </c>
      <c r="P1926">
        <f t="shared" si="121"/>
        <v>104</v>
      </c>
      <c r="Q1926" t="str">
        <f t="shared" si="123"/>
        <v>music</v>
      </c>
      <c r="R1926" t="str">
        <f t="shared" si="122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0"/>
        <v>1.1033333333333333</v>
      </c>
      <c r="P1927">
        <f t="shared" si="121"/>
        <v>31.826923076923077</v>
      </c>
      <c r="Q1927" t="str">
        <f t="shared" si="123"/>
        <v>music</v>
      </c>
      <c r="R1927" t="str">
        <f t="shared" si="122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0"/>
        <v>1.9537933333333333</v>
      </c>
      <c r="P1928">
        <f t="shared" si="121"/>
        <v>27.3896261682243</v>
      </c>
      <c r="Q1928" t="str">
        <f t="shared" si="123"/>
        <v>music</v>
      </c>
      <c r="R1928" t="str">
        <f t="shared" si="122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0"/>
        <v>1.0333333333333334</v>
      </c>
      <c r="P1929">
        <f t="shared" si="121"/>
        <v>56.363636363636367</v>
      </c>
      <c r="Q1929" t="str">
        <f t="shared" si="123"/>
        <v>music</v>
      </c>
      <c r="R1929" t="str">
        <f t="shared" si="122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0"/>
        <v>1.031372549019608</v>
      </c>
      <c r="P1930">
        <f t="shared" si="121"/>
        <v>77.352941176470594</v>
      </c>
      <c r="Q1930" t="str">
        <f t="shared" si="123"/>
        <v>music</v>
      </c>
      <c r="R1930" t="str">
        <f t="shared" si="122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0"/>
        <v>1.003125</v>
      </c>
      <c r="P1931">
        <f t="shared" si="121"/>
        <v>42.8</v>
      </c>
      <c r="Q1931" t="str">
        <f t="shared" si="123"/>
        <v>music</v>
      </c>
      <c r="R1931" t="str">
        <f t="shared" si="122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0"/>
        <v>1.27</v>
      </c>
      <c r="P1932">
        <f t="shared" si="121"/>
        <v>48.846153846153847</v>
      </c>
      <c r="Q1932" t="str">
        <f t="shared" si="123"/>
        <v>music</v>
      </c>
      <c r="R1932" t="str">
        <f t="shared" si="122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0"/>
        <v>1.20601</v>
      </c>
      <c r="P1933">
        <f t="shared" si="121"/>
        <v>48.240400000000001</v>
      </c>
      <c r="Q1933" t="str">
        <f t="shared" si="123"/>
        <v>music</v>
      </c>
      <c r="R1933" t="str">
        <f t="shared" si="122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0"/>
        <v>1.0699047619047619</v>
      </c>
      <c r="P1934">
        <f t="shared" si="121"/>
        <v>70.212500000000006</v>
      </c>
      <c r="Q1934" t="str">
        <f t="shared" si="123"/>
        <v>music</v>
      </c>
      <c r="R1934" t="str">
        <f t="shared" si="122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0"/>
        <v>1.7243333333333333</v>
      </c>
      <c r="P1935">
        <f t="shared" si="121"/>
        <v>94.054545454545448</v>
      </c>
      <c r="Q1935" t="str">
        <f t="shared" si="123"/>
        <v>music</v>
      </c>
      <c r="R1935" t="str">
        <f t="shared" si="122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0"/>
        <v>1.2362</v>
      </c>
      <c r="P1936">
        <f t="shared" si="121"/>
        <v>80.272727272727266</v>
      </c>
      <c r="Q1936" t="str">
        <f t="shared" si="123"/>
        <v>music</v>
      </c>
      <c r="R1936" t="str">
        <f t="shared" si="122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0"/>
        <v>1.0840000000000001</v>
      </c>
      <c r="P1937">
        <f t="shared" si="121"/>
        <v>54.2</v>
      </c>
      <c r="Q1937" t="str">
        <f t="shared" si="123"/>
        <v>music</v>
      </c>
      <c r="R1937" t="str">
        <f t="shared" si="122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0"/>
        <v>1.1652013333333333</v>
      </c>
      <c r="P1938">
        <f t="shared" si="121"/>
        <v>60.26903448275862</v>
      </c>
      <c r="Q1938" t="str">
        <f t="shared" si="123"/>
        <v>music</v>
      </c>
      <c r="R1938" t="str">
        <f t="shared" si="122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0"/>
        <v>1.8724499999999999</v>
      </c>
      <c r="P1939">
        <f t="shared" si="121"/>
        <v>38.740344827586206</v>
      </c>
      <c r="Q1939" t="str">
        <f t="shared" si="123"/>
        <v>music</v>
      </c>
      <c r="R1939" t="str">
        <f t="shared" si="122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0"/>
        <v>1.1593333333333333</v>
      </c>
      <c r="P1940">
        <f t="shared" si="121"/>
        <v>152.54385964912279</v>
      </c>
      <c r="Q1940" t="str">
        <f t="shared" si="123"/>
        <v>music</v>
      </c>
      <c r="R1940" t="str">
        <f t="shared" si="122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0"/>
        <v>1.107</v>
      </c>
      <c r="P1941">
        <f t="shared" si="121"/>
        <v>115.3125</v>
      </c>
      <c r="Q1941" t="str">
        <f t="shared" si="123"/>
        <v>music</v>
      </c>
      <c r="R1941" t="str">
        <f t="shared" si="122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0"/>
        <v>1.7092307692307693</v>
      </c>
      <c r="P1942">
        <f t="shared" si="121"/>
        <v>35.838709677419352</v>
      </c>
      <c r="Q1942" t="str">
        <f t="shared" si="123"/>
        <v>music</v>
      </c>
      <c r="R1942" t="str">
        <f t="shared" si="122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0"/>
        <v>1.2611835600000001</v>
      </c>
      <c r="P1943">
        <f t="shared" si="121"/>
        <v>64.570118779438872</v>
      </c>
      <c r="Q1943" t="str">
        <f t="shared" si="123"/>
        <v>technology</v>
      </c>
      <c r="R1943" t="str">
        <f t="shared" si="122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0"/>
        <v>1.3844033333333334</v>
      </c>
      <c r="P1944">
        <f t="shared" si="121"/>
        <v>87.436000000000007</v>
      </c>
      <c r="Q1944" t="str">
        <f t="shared" si="123"/>
        <v>technology</v>
      </c>
      <c r="R1944" t="str">
        <f t="shared" si="122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0"/>
        <v>17.052499999999998</v>
      </c>
      <c r="P1945">
        <f t="shared" si="121"/>
        <v>68.815577078288939</v>
      </c>
      <c r="Q1945" t="str">
        <f t="shared" si="123"/>
        <v>technology</v>
      </c>
      <c r="R1945" t="str">
        <f t="shared" si="122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0"/>
        <v>7.8805550000000002</v>
      </c>
      <c r="P1946">
        <f t="shared" si="121"/>
        <v>176.200223588597</v>
      </c>
      <c r="Q1946" t="str">
        <f t="shared" si="123"/>
        <v>technology</v>
      </c>
      <c r="R1946" t="str">
        <f t="shared" si="122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0"/>
        <v>3.4801799999999998</v>
      </c>
      <c r="P1947">
        <f t="shared" si="121"/>
        <v>511.79117647058825</v>
      </c>
      <c r="Q1947" t="str">
        <f t="shared" si="123"/>
        <v>technology</v>
      </c>
      <c r="R1947" t="str">
        <f t="shared" si="122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0"/>
        <v>1.4974666666666667</v>
      </c>
      <c r="P1948">
        <f t="shared" si="121"/>
        <v>160.44285714285715</v>
      </c>
      <c r="Q1948" t="str">
        <f t="shared" si="123"/>
        <v>technology</v>
      </c>
      <c r="R1948" t="str">
        <f t="shared" si="122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0"/>
        <v>1.0063375000000001</v>
      </c>
      <c r="P1949">
        <f t="shared" si="121"/>
        <v>35.003043478260871</v>
      </c>
      <c r="Q1949" t="str">
        <f t="shared" si="123"/>
        <v>technology</v>
      </c>
      <c r="R1949" t="str">
        <f t="shared" si="122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0"/>
        <v>8.0021100000000001</v>
      </c>
      <c r="P1950">
        <f t="shared" si="121"/>
        <v>188.50671378091872</v>
      </c>
      <c r="Q1950" t="str">
        <f t="shared" si="123"/>
        <v>technology</v>
      </c>
      <c r="R1950" t="str">
        <f t="shared" si="122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0"/>
        <v>1.0600260000000001</v>
      </c>
      <c r="P1951">
        <f t="shared" si="121"/>
        <v>56.204984093319197</v>
      </c>
      <c r="Q1951" t="str">
        <f t="shared" si="123"/>
        <v>technology</v>
      </c>
      <c r="R1951" t="str">
        <f t="shared" si="122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0"/>
        <v>2.0051866666666669</v>
      </c>
      <c r="P1952">
        <f t="shared" si="121"/>
        <v>51.3054157782516</v>
      </c>
      <c r="Q1952" t="str">
        <f t="shared" si="123"/>
        <v>technology</v>
      </c>
      <c r="R1952" t="str">
        <f t="shared" si="122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0"/>
        <v>2.1244399999999999</v>
      </c>
      <c r="P1953">
        <f t="shared" si="121"/>
        <v>127.36450839328538</v>
      </c>
      <c r="Q1953" t="str">
        <f t="shared" si="123"/>
        <v>technology</v>
      </c>
      <c r="R1953" t="str">
        <f t="shared" si="122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0"/>
        <v>1.9847237142857144</v>
      </c>
      <c r="P1954">
        <f t="shared" si="121"/>
        <v>101.85532258064516</v>
      </c>
      <c r="Q1954" t="str">
        <f t="shared" si="123"/>
        <v>technology</v>
      </c>
      <c r="R1954" t="str">
        <f t="shared" si="122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0"/>
        <v>2.2594666666666665</v>
      </c>
      <c r="P1955">
        <f t="shared" si="121"/>
        <v>230.55782312925169</v>
      </c>
      <c r="Q1955" t="str">
        <f t="shared" si="123"/>
        <v>technology</v>
      </c>
      <c r="R1955" t="str">
        <f t="shared" si="122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0"/>
        <v>6.9894800000000004</v>
      </c>
      <c r="P1956">
        <f t="shared" si="121"/>
        <v>842.10602409638557</v>
      </c>
      <c r="Q1956" t="str">
        <f t="shared" si="123"/>
        <v>technology</v>
      </c>
      <c r="R1956" t="str">
        <f t="shared" si="122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0"/>
        <v>3.9859528571428569</v>
      </c>
      <c r="P1957">
        <f t="shared" si="121"/>
        <v>577.27593103448271</v>
      </c>
      <c r="Q1957" t="str">
        <f t="shared" si="123"/>
        <v>technology</v>
      </c>
      <c r="R1957" t="str">
        <f t="shared" si="122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0"/>
        <v>2.9403333333333332</v>
      </c>
      <c r="P1958">
        <f t="shared" si="121"/>
        <v>483.34246575342468</v>
      </c>
      <c r="Q1958" t="str">
        <f t="shared" si="123"/>
        <v>technology</v>
      </c>
      <c r="R1958" t="str">
        <f t="shared" si="122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0"/>
        <v>1.6750470000000002</v>
      </c>
      <c r="P1959">
        <f t="shared" si="121"/>
        <v>76.138500000000008</v>
      </c>
      <c r="Q1959" t="str">
        <f t="shared" si="123"/>
        <v>technology</v>
      </c>
      <c r="R1959" t="str">
        <f t="shared" si="122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0"/>
        <v>14.355717142857143</v>
      </c>
      <c r="P1960">
        <f t="shared" si="121"/>
        <v>74.107684365781708</v>
      </c>
      <c r="Q1960" t="str">
        <f t="shared" si="123"/>
        <v>technology</v>
      </c>
      <c r="R1960" t="str">
        <f t="shared" si="122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0"/>
        <v>1.5673440000000001</v>
      </c>
      <c r="P1961">
        <f t="shared" si="121"/>
        <v>36.965660377358489</v>
      </c>
      <c r="Q1961" t="str">
        <f t="shared" si="123"/>
        <v>technology</v>
      </c>
      <c r="R1961" t="str">
        <f t="shared" si="122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0"/>
        <v>1.1790285714285715</v>
      </c>
      <c r="P1962">
        <f t="shared" si="121"/>
        <v>2500.969696969697</v>
      </c>
      <c r="Q1962" t="str">
        <f t="shared" si="123"/>
        <v>technology</v>
      </c>
      <c r="R1962" t="str">
        <f t="shared" si="122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0"/>
        <v>11.053811999999999</v>
      </c>
      <c r="P1963">
        <f t="shared" si="121"/>
        <v>67.690214329454989</v>
      </c>
      <c r="Q1963" t="str">
        <f t="shared" si="123"/>
        <v>technology</v>
      </c>
      <c r="R1963" t="str">
        <f t="shared" si="122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0"/>
        <v>1.9292499999999999</v>
      </c>
      <c r="P1964">
        <f t="shared" si="121"/>
        <v>63.04738562091503</v>
      </c>
      <c r="Q1964" t="str">
        <f t="shared" si="123"/>
        <v>technology</v>
      </c>
      <c r="R1964" t="str">
        <f t="shared" si="122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0"/>
        <v>1.268842105263158</v>
      </c>
      <c r="P1965">
        <f t="shared" si="121"/>
        <v>117.6</v>
      </c>
      <c r="Q1965" t="str">
        <f t="shared" si="123"/>
        <v>technology</v>
      </c>
      <c r="R1965" t="str">
        <f t="shared" si="122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0"/>
        <v>2.5957748878923765</v>
      </c>
      <c r="P1966">
        <f t="shared" si="121"/>
        <v>180.75185011709601</v>
      </c>
      <c r="Q1966" t="str">
        <f t="shared" si="123"/>
        <v>technology</v>
      </c>
      <c r="R1966" t="str">
        <f t="shared" si="122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0"/>
        <v>2.6227999999999998</v>
      </c>
      <c r="P1967">
        <f t="shared" si="121"/>
        <v>127.32038834951456</v>
      </c>
      <c r="Q1967" t="str">
        <f t="shared" si="123"/>
        <v>technology</v>
      </c>
      <c r="R1967" t="str">
        <f t="shared" si="122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0"/>
        <v>2.0674309000000002</v>
      </c>
      <c r="P1968">
        <f t="shared" si="121"/>
        <v>136.6444745538665</v>
      </c>
      <c r="Q1968" t="str">
        <f t="shared" si="123"/>
        <v>technology</v>
      </c>
      <c r="R1968" t="str">
        <f t="shared" si="122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0"/>
        <v>3.7012999999999998</v>
      </c>
      <c r="P1969">
        <f t="shared" si="121"/>
        <v>182.78024691358024</v>
      </c>
      <c r="Q1969" t="str">
        <f t="shared" si="123"/>
        <v>technology</v>
      </c>
      <c r="R1969" t="str">
        <f t="shared" si="122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0"/>
        <v>2.8496600000000001</v>
      </c>
      <c r="P1970">
        <f t="shared" si="121"/>
        <v>279.37843137254902</v>
      </c>
      <c r="Q1970" t="str">
        <f t="shared" si="123"/>
        <v>technology</v>
      </c>
      <c r="R1970" t="str">
        <f t="shared" si="122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0"/>
        <v>5.7907999999999999</v>
      </c>
      <c r="P1971">
        <f t="shared" si="121"/>
        <v>61.375728669846318</v>
      </c>
      <c r="Q1971" t="str">
        <f t="shared" si="123"/>
        <v>technology</v>
      </c>
      <c r="R1971" t="str">
        <f t="shared" si="122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0"/>
        <v>11.318</v>
      </c>
      <c r="P1972">
        <f t="shared" si="121"/>
        <v>80.727532097004286</v>
      </c>
      <c r="Q1972" t="str">
        <f t="shared" si="123"/>
        <v>technology</v>
      </c>
      <c r="R1972" t="str">
        <f t="shared" si="122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0"/>
        <v>2.6302771750000002</v>
      </c>
      <c r="P1973">
        <f t="shared" si="121"/>
        <v>272.35590732591254</v>
      </c>
      <c r="Q1973" t="str">
        <f t="shared" si="123"/>
        <v>technology</v>
      </c>
      <c r="R1973" t="str">
        <f t="shared" si="122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0"/>
        <v>6.7447999999999997</v>
      </c>
      <c r="P1974">
        <f t="shared" si="121"/>
        <v>70.848739495798313</v>
      </c>
      <c r="Q1974" t="str">
        <f t="shared" si="123"/>
        <v>technology</v>
      </c>
      <c r="R1974" t="str">
        <f t="shared" si="122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0"/>
        <v>2.5683081313131315</v>
      </c>
      <c r="P1975">
        <f t="shared" si="121"/>
        <v>247.94003412969283</v>
      </c>
      <c r="Q1975" t="str">
        <f t="shared" si="123"/>
        <v>technology</v>
      </c>
      <c r="R1975" t="str">
        <f t="shared" si="122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0"/>
        <v>3.7549600000000001</v>
      </c>
      <c r="P1976">
        <f t="shared" si="121"/>
        <v>186.81393034825871</v>
      </c>
      <c r="Q1976" t="str">
        <f t="shared" si="123"/>
        <v>technology</v>
      </c>
      <c r="R1976" t="str">
        <f t="shared" si="122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0"/>
        <v>2.0870837499999997</v>
      </c>
      <c r="P1977">
        <f t="shared" si="121"/>
        <v>131.98948616600788</v>
      </c>
      <c r="Q1977" t="str">
        <f t="shared" si="123"/>
        <v>technology</v>
      </c>
      <c r="R1977" t="str">
        <f t="shared" si="122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0"/>
        <v>3.4660000000000002</v>
      </c>
      <c r="P1978">
        <f t="shared" si="121"/>
        <v>29.310782241014799</v>
      </c>
      <c r="Q1978" t="str">
        <f t="shared" si="123"/>
        <v>technology</v>
      </c>
      <c r="R1978" t="str">
        <f t="shared" si="122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0"/>
        <v>4.0232999999999999</v>
      </c>
      <c r="P1979">
        <f t="shared" si="121"/>
        <v>245.02436053593178</v>
      </c>
      <c r="Q1979" t="str">
        <f t="shared" si="123"/>
        <v>technology</v>
      </c>
      <c r="R1979" t="str">
        <f t="shared" si="122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0"/>
        <v>10.2684514</v>
      </c>
      <c r="P1980">
        <f t="shared" si="121"/>
        <v>1323.2540463917526</v>
      </c>
      <c r="Q1980" t="str">
        <f t="shared" si="123"/>
        <v>technology</v>
      </c>
      <c r="R1980" t="str">
        <f t="shared" si="122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0"/>
        <v>1.14901155</v>
      </c>
      <c r="P1981">
        <f t="shared" si="121"/>
        <v>282.65966789667897</v>
      </c>
      <c r="Q1981" t="str">
        <f t="shared" si="123"/>
        <v>technology</v>
      </c>
      <c r="R1981" t="str">
        <f t="shared" si="122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0"/>
        <v>3.5482402000000004</v>
      </c>
      <c r="P1982">
        <f t="shared" si="121"/>
        <v>91.214401028277635</v>
      </c>
      <c r="Q1982" t="str">
        <f t="shared" si="123"/>
        <v>technology</v>
      </c>
      <c r="R1982" t="str">
        <f t="shared" si="122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0"/>
        <v>5.0799999999999998E-2</v>
      </c>
      <c r="P1983">
        <f t="shared" si="121"/>
        <v>31.75</v>
      </c>
      <c r="Q1983" t="str">
        <f t="shared" si="123"/>
        <v>photography</v>
      </c>
      <c r="R1983" t="str">
        <f t="shared" si="122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0"/>
        <v>0</v>
      </c>
      <c r="P1984" t="e">
        <f t="shared" si="121"/>
        <v>#DIV/0!</v>
      </c>
      <c r="Q1984" t="str">
        <f t="shared" si="123"/>
        <v>photography</v>
      </c>
      <c r="R1984" t="str">
        <f t="shared" si="122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0"/>
        <v>4.2999999999999997E-2</v>
      </c>
      <c r="P1985">
        <f t="shared" si="121"/>
        <v>88.6875</v>
      </c>
      <c r="Q1985" t="str">
        <f t="shared" si="123"/>
        <v>photography</v>
      </c>
      <c r="R1985" t="str">
        <f t="shared" si="122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20"/>
        <v>0.21146666666666666</v>
      </c>
      <c r="P1986">
        <f t="shared" si="121"/>
        <v>453.14285714285717</v>
      </c>
      <c r="Q1986" t="str">
        <f t="shared" si="123"/>
        <v>photography</v>
      </c>
      <c r="R1986" t="str">
        <f t="shared" si="122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124">E1987/D1987</f>
        <v>3.1875000000000001E-2</v>
      </c>
      <c r="P1987">
        <f t="shared" ref="P1987:P2050" si="125">E1987/L1987</f>
        <v>12.75</v>
      </c>
      <c r="Q1987" t="str">
        <f t="shared" si="123"/>
        <v>photography</v>
      </c>
      <c r="R1987" t="str">
        <f t="shared" ref="R1987:R2050" si="126">RIGHT(N1987, LEN(N1987)-FIND("/",N1987))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4"/>
        <v>5.0000000000000001E-4</v>
      </c>
      <c r="P1988">
        <f t="shared" si="125"/>
        <v>1</v>
      </c>
      <c r="Q1988" t="str">
        <f t="shared" ref="Q1988:Q2051" si="127">LEFT(N1988, FIND("/", N1988)-1)</f>
        <v>photography</v>
      </c>
      <c r="R1988" t="str">
        <f t="shared" si="126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4"/>
        <v>0.42472727272727273</v>
      </c>
      <c r="P1989">
        <f t="shared" si="125"/>
        <v>83.428571428571431</v>
      </c>
      <c r="Q1989" t="str">
        <f t="shared" si="127"/>
        <v>photography</v>
      </c>
      <c r="R1989" t="str">
        <f t="shared" si="126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4"/>
        <v>4.1666666666666666E-3</v>
      </c>
      <c r="P1990">
        <f t="shared" si="125"/>
        <v>25</v>
      </c>
      <c r="Q1990" t="str">
        <f t="shared" si="127"/>
        <v>photography</v>
      </c>
      <c r="R1990" t="str">
        <f t="shared" si="126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4"/>
        <v>0.01</v>
      </c>
      <c r="P1991">
        <f t="shared" si="125"/>
        <v>50</v>
      </c>
      <c r="Q1991" t="str">
        <f t="shared" si="127"/>
        <v>photography</v>
      </c>
      <c r="R1991" t="str">
        <f t="shared" si="126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4"/>
        <v>0.16966666666666666</v>
      </c>
      <c r="P1992">
        <f t="shared" si="125"/>
        <v>101.8</v>
      </c>
      <c r="Q1992" t="str">
        <f t="shared" si="127"/>
        <v>photography</v>
      </c>
      <c r="R1992" t="str">
        <f t="shared" si="126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4"/>
        <v>7.0000000000000007E-2</v>
      </c>
      <c r="P1993">
        <f t="shared" si="125"/>
        <v>46.666666666666664</v>
      </c>
      <c r="Q1993" t="str">
        <f t="shared" si="127"/>
        <v>photography</v>
      </c>
      <c r="R1993" t="str">
        <f t="shared" si="126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4"/>
        <v>1.3333333333333333E-3</v>
      </c>
      <c r="P1994">
        <f t="shared" si="125"/>
        <v>1</v>
      </c>
      <c r="Q1994" t="str">
        <f t="shared" si="127"/>
        <v>photography</v>
      </c>
      <c r="R1994" t="str">
        <f t="shared" si="126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4"/>
        <v>0</v>
      </c>
      <c r="P1995" t="e">
        <f t="shared" si="125"/>
        <v>#DIV/0!</v>
      </c>
      <c r="Q1995" t="str">
        <f t="shared" si="127"/>
        <v>photography</v>
      </c>
      <c r="R1995" t="str">
        <f t="shared" si="126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4"/>
        <v>0</v>
      </c>
      <c r="P1996" t="e">
        <f t="shared" si="125"/>
        <v>#DIV/0!</v>
      </c>
      <c r="Q1996" t="str">
        <f t="shared" si="127"/>
        <v>photography</v>
      </c>
      <c r="R1996" t="str">
        <f t="shared" si="126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4"/>
        <v>7.8E-2</v>
      </c>
      <c r="P1997">
        <f t="shared" si="125"/>
        <v>26</v>
      </c>
      <c r="Q1997" t="str">
        <f t="shared" si="127"/>
        <v>photography</v>
      </c>
      <c r="R1997" t="str">
        <f t="shared" si="126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4"/>
        <v>0</v>
      </c>
      <c r="P1998" t="e">
        <f t="shared" si="125"/>
        <v>#DIV/0!</v>
      </c>
      <c r="Q1998" t="str">
        <f t="shared" si="127"/>
        <v>photography</v>
      </c>
      <c r="R1998" t="str">
        <f t="shared" si="126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4"/>
        <v>0</v>
      </c>
      <c r="P1999" t="e">
        <f t="shared" si="125"/>
        <v>#DIV/0!</v>
      </c>
      <c r="Q1999" t="str">
        <f t="shared" si="127"/>
        <v>photography</v>
      </c>
      <c r="R1999" t="str">
        <f t="shared" si="126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4"/>
        <v>0.26200000000000001</v>
      </c>
      <c r="P2000">
        <f t="shared" si="125"/>
        <v>218.33333333333334</v>
      </c>
      <c r="Q2000" t="str">
        <f t="shared" si="127"/>
        <v>photography</v>
      </c>
      <c r="R2000" t="str">
        <f t="shared" si="126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4"/>
        <v>7.6129032258064515E-3</v>
      </c>
      <c r="P2001">
        <f t="shared" si="125"/>
        <v>33.714285714285715</v>
      </c>
      <c r="Q2001" t="str">
        <f t="shared" si="127"/>
        <v>photography</v>
      </c>
      <c r="R2001" t="str">
        <f t="shared" si="126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4"/>
        <v>0.125</v>
      </c>
      <c r="P2002">
        <f t="shared" si="125"/>
        <v>25</v>
      </c>
      <c r="Q2002" t="str">
        <f t="shared" si="127"/>
        <v>photography</v>
      </c>
      <c r="R2002" t="str">
        <f t="shared" si="126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4"/>
        <v>3.8212909090909091</v>
      </c>
      <c r="P2003">
        <f t="shared" si="125"/>
        <v>128.38790470372632</v>
      </c>
      <c r="Q2003" t="str">
        <f t="shared" si="127"/>
        <v>technology</v>
      </c>
      <c r="R2003" t="str">
        <f t="shared" si="126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4"/>
        <v>2.1679422000000002</v>
      </c>
      <c r="P2004">
        <f t="shared" si="125"/>
        <v>78.834261818181815</v>
      </c>
      <c r="Q2004" t="str">
        <f t="shared" si="127"/>
        <v>technology</v>
      </c>
      <c r="R2004" t="str">
        <f t="shared" si="126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4"/>
        <v>3.12</v>
      </c>
      <c r="P2005">
        <f t="shared" si="125"/>
        <v>91.764705882352942</v>
      </c>
      <c r="Q2005" t="str">
        <f t="shared" si="127"/>
        <v>technology</v>
      </c>
      <c r="R2005" t="str">
        <f t="shared" si="126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4"/>
        <v>2.3442048</v>
      </c>
      <c r="P2006">
        <f t="shared" si="125"/>
        <v>331.10237288135596</v>
      </c>
      <c r="Q2006" t="str">
        <f t="shared" si="127"/>
        <v>technology</v>
      </c>
      <c r="R2006" t="str">
        <f t="shared" si="126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4"/>
        <v>1.236801</v>
      </c>
      <c r="P2007">
        <f t="shared" si="125"/>
        <v>194.26193717277485</v>
      </c>
      <c r="Q2007" t="str">
        <f t="shared" si="127"/>
        <v>technology</v>
      </c>
      <c r="R2007" t="str">
        <f t="shared" si="126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4"/>
        <v>2.4784000000000002</v>
      </c>
      <c r="P2008">
        <f t="shared" si="125"/>
        <v>408.97689768976898</v>
      </c>
      <c r="Q2008" t="str">
        <f t="shared" si="127"/>
        <v>technology</v>
      </c>
      <c r="R2008" t="str">
        <f t="shared" si="126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4"/>
        <v>1.157092</v>
      </c>
      <c r="P2009">
        <f t="shared" si="125"/>
        <v>84.459270072992695</v>
      </c>
      <c r="Q2009" t="str">
        <f t="shared" si="127"/>
        <v>technology</v>
      </c>
      <c r="R2009" t="str">
        <f t="shared" si="126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4"/>
        <v>1.1707484768810599</v>
      </c>
      <c r="P2010">
        <f t="shared" si="125"/>
        <v>44.853658536585364</v>
      </c>
      <c r="Q2010" t="str">
        <f t="shared" si="127"/>
        <v>technology</v>
      </c>
      <c r="R2010" t="str">
        <f t="shared" si="126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4"/>
        <v>3.05158</v>
      </c>
      <c r="P2011">
        <f t="shared" si="125"/>
        <v>383.3643216080402</v>
      </c>
      <c r="Q2011" t="str">
        <f t="shared" si="127"/>
        <v>technology</v>
      </c>
      <c r="R2011" t="str">
        <f t="shared" si="126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4"/>
        <v>3.2005299999999997</v>
      </c>
      <c r="P2012">
        <f t="shared" si="125"/>
        <v>55.276856649395505</v>
      </c>
      <c r="Q2012" t="str">
        <f t="shared" si="127"/>
        <v>technology</v>
      </c>
      <c r="R2012" t="str">
        <f t="shared" si="126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4"/>
        <v>8.1956399999999991</v>
      </c>
      <c r="P2013">
        <f t="shared" si="125"/>
        <v>422.02059732234807</v>
      </c>
      <c r="Q2013" t="str">
        <f t="shared" si="127"/>
        <v>technology</v>
      </c>
      <c r="R2013" t="str">
        <f t="shared" si="126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4"/>
        <v>2.3490000000000002</v>
      </c>
      <c r="P2014">
        <f t="shared" si="125"/>
        <v>64.180327868852459</v>
      </c>
      <c r="Q2014" t="str">
        <f t="shared" si="127"/>
        <v>technology</v>
      </c>
      <c r="R2014" t="str">
        <f t="shared" si="126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4"/>
        <v>4.9491375</v>
      </c>
      <c r="P2015">
        <f t="shared" si="125"/>
        <v>173.57781674704077</v>
      </c>
      <c r="Q2015" t="str">
        <f t="shared" si="127"/>
        <v>technology</v>
      </c>
      <c r="R2015" t="str">
        <f t="shared" si="126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4"/>
        <v>78.137822333333332</v>
      </c>
      <c r="P2016">
        <f t="shared" si="125"/>
        <v>88.601680840609291</v>
      </c>
      <c r="Q2016" t="str">
        <f t="shared" si="127"/>
        <v>technology</v>
      </c>
      <c r="R2016" t="str">
        <f t="shared" si="126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4"/>
        <v>1.1300013888888889</v>
      </c>
      <c r="P2017">
        <f t="shared" si="125"/>
        <v>50.222283950617282</v>
      </c>
      <c r="Q2017" t="str">
        <f t="shared" si="127"/>
        <v>technology</v>
      </c>
      <c r="R2017" t="str">
        <f t="shared" si="126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4"/>
        <v>9.2154220000000002</v>
      </c>
      <c r="P2018">
        <f t="shared" si="125"/>
        <v>192.38876826722338</v>
      </c>
      <c r="Q2018" t="str">
        <f t="shared" si="127"/>
        <v>technology</v>
      </c>
      <c r="R2018" t="str">
        <f t="shared" si="126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4"/>
        <v>1.2510239999999999</v>
      </c>
      <c r="P2019">
        <f t="shared" si="125"/>
        <v>73.416901408450698</v>
      </c>
      <c r="Q2019" t="str">
        <f t="shared" si="127"/>
        <v>technology</v>
      </c>
      <c r="R2019" t="str">
        <f t="shared" si="126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4"/>
        <v>1.0224343076923077</v>
      </c>
      <c r="P2020">
        <f t="shared" si="125"/>
        <v>147.68495555555555</v>
      </c>
      <c r="Q2020" t="str">
        <f t="shared" si="127"/>
        <v>technology</v>
      </c>
      <c r="R2020" t="str">
        <f t="shared" si="126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4"/>
        <v>4.8490975000000001</v>
      </c>
      <c r="P2021">
        <f t="shared" si="125"/>
        <v>108.96848314606741</v>
      </c>
      <c r="Q2021" t="str">
        <f t="shared" si="127"/>
        <v>technology</v>
      </c>
      <c r="R2021" t="str">
        <f t="shared" si="126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4"/>
        <v>1.9233333333333333</v>
      </c>
      <c r="P2022">
        <f t="shared" si="125"/>
        <v>23.647540983606557</v>
      </c>
      <c r="Q2022" t="str">
        <f t="shared" si="127"/>
        <v>technology</v>
      </c>
      <c r="R2022" t="str">
        <f t="shared" si="126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4"/>
        <v>2.8109999999999999</v>
      </c>
      <c r="P2023">
        <f t="shared" si="125"/>
        <v>147.94736842105263</v>
      </c>
      <c r="Q2023" t="str">
        <f t="shared" si="127"/>
        <v>technology</v>
      </c>
      <c r="R2023" t="str">
        <f t="shared" si="126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4"/>
        <v>1.2513700000000001</v>
      </c>
      <c r="P2024">
        <f t="shared" si="125"/>
        <v>385.03692307692307</v>
      </c>
      <c r="Q2024" t="str">
        <f t="shared" si="127"/>
        <v>technology</v>
      </c>
      <c r="R2024" t="str">
        <f t="shared" si="126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4"/>
        <v>1.61459</v>
      </c>
      <c r="P2025">
        <f t="shared" si="125"/>
        <v>457.39093484419266</v>
      </c>
      <c r="Q2025" t="str">
        <f t="shared" si="127"/>
        <v>technology</v>
      </c>
      <c r="R2025" t="str">
        <f t="shared" si="126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4"/>
        <v>5.8535000000000004</v>
      </c>
      <c r="P2026">
        <f t="shared" si="125"/>
        <v>222.99047619047619</v>
      </c>
      <c r="Q2026" t="str">
        <f t="shared" si="127"/>
        <v>technology</v>
      </c>
      <c r="R2026" t="str">
        <f t="shared" si="126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4"/>
        <v>2.0114999999999998</v>
      </c>
      <c r="P2027">
        <f t="shared" si="125"/>
        <v>220.74074074074073</v>
      </c>
      <c r="Q2027" t="str">
        <f t="shared" si="127"/>
        <v>technology</v>
      </c>
      <c r="R2027" t="str">
        <f t="shared" si="126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4"/>
        <v>1.3348307999999998</v>
      </c>
      <c r="P2028">
        <f t="shared" si="125"/>
        <v>73.503898678414089</v>
      </c>
      <c r="Q2028" t="str">
        <f t="shared" si="127"/>
        <v>technology</v>
      </c>
      <c r="R2028" t="str">
        <f t="shared" si="126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4"/>
        <v>1.2024900000000001</v>
      </c>
      <c r="P2029">
        <f t="shared" si="125"/>
        <v>223.09647495361781</v>
      </c>
      <c r="Q2029" t="str">
        <f t="shared" si="127"/>
        <v>technology</v>
      </c>
      <c r="R2029" t="str">
        <f t="shared" si="126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4"/>
        <v>1.2616666666666667</v>
      </c>
      <c r="P2030">
        <f t="shared" si="125"/>
        <v>47.911392405063289</v>
      </c>
      <c r="Q2030" t="str">
        <f t="shared" si="127"/>
        <v>technology</v>
      </c>
      <c r="R2030" t="str">
        <f t="shared" si="126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4"/>
        <v>3.6120000000000001</v>
      </c>
      <c r="P2031">
        <f t="shared" si="125"/>
        <v>96.063829787234042</v>
      </c>
      <c r="Q2031" t="str">
        <f t="shared" si="127"/>
        <v>technology</v>
      </c>
      <c r="R2031" t="str">
        <f t="shared" si="126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4"/>
        <v>2.26239013671875</v>
      </c>
      <c r="P2032">
        <f t="shared" si="125"/>
        <v>118.6144</v>
      </c>
      <c r="Q2032" t="str">
        <f t="shared" si="127"/>
        <v>technology</v>
      </c>
      <c r="R2032" t="str">
        <f t="shared" si="126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4"/>
        <v>1.2035</v>
      </c>
      <c r="P2033">
        <f t="shared" si="125"/>
        <v>118.45472440944881</v>
      </c>
      <c r="Q2033" t="str">
        <f t="shared" si="127"/>
        <v>technology</v>
      </c>
      <c r="R2033" t="str">
        <f t="shared" si="126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4"/>
        <v>3.0418799999999999</v>
      </c>
      <c r="P2034">
        <f t="shared" si="125"/>
        <v>143.21468926553672</v>
      </c>
      <c r="Q2034" t="str">
        <f t="shared" si="127"/>
        <v>technology</v>
      </c>
      <c r="R2034" t="str">
        <f t="shared" si="126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4"/>
        <v>1.7867599999999999</v>
      </c>
      <c r="P2035">
        <f t="shared" si="125"/>
        <v>282.71518987341773</v>
      </c>
      <c r="Q2035" t="str">
        <f t="shared" si="127"/>
        <v>technology</v>
      </c>
      <c r="R2035" t="str">
        <f t="shared" si="126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4"/>
        <v>3.868199871794872</v>
      </c>
      <c r="P2036">
        <f t="shared" si="125"/>
        <v>593.93620078740162</v>
      </c>
      <c r="Q2036" t="str">
        <f t="shared" si="127"/>
        <v>technology</v>
      </c>
      <c r="R2036" t="str">
        <f t="shared" si="126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4"/>
        <v>2.1103642500000004</v>
      </c>
      <c r="P2037">
        <f t="shared" si="125"/>
        <v>262.15704968944101</v>
      </c>
      <c r="Q2037" t="str">
        <f t="shared" si="127"/>
        <v>technology</v>
      </c>
      <c r="R2037" t="str">
        <f t="shared" si="126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4"/>
        <v>1.3166833333333334</v>
      </c>
      <c r="P2038">
        <f t="shared" si="125"/>
        <v>46.580778301886795</v>
      </c>
      <c r="Q2038" t="str">
        <f t="shared" si="127"/>
        <v>technology</v>
      </c>
      <c r="R2038" t="str">
        <f t="shared" si="126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4"/>
        <v>3.0047639999999998</v>
      </c>
      <c r="P2039">
        <f t="shared" si="125"/>
        <v>70.041118881118877</v>
      </c>
      <c r="Q2039" t="str">
        <f t="shared" si="127"/>
        <v>technology</v>
      </c>
      <c r="R2039" t="str">
        <f t="shared" si="126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4"/>
        <v>4.2051249999999998</v>
      </c>
      <c r="P2040">
        <f t="shared" si="125"/>
        <v>164.90686274509804</v>
      </c>
      <c r="Q2040" t="str">
        <f t="shared" si="127"/>
        <v>technology</v>
      </c>
      <c r="R2040" t="str">
        <f t="shared" si="126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4"/>
        <v>1.362168</v>
      </c>
      <c r="P2041">
        <f t="shared" si="125"/>
        <v>449.26385224274406</v>
      </c>
      <c r="Q2041" t="str">
        <f t="shared" si="127"/>
        <v>technology</v>
      </c>
      <c r="R2041" t="str">
        <f t="shared" si="126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4"/>
        <v>2.4817133333333334</v>
      </c>
      <c r="P2042">
        <f t="shared" si="125"/>
        <v>27.472841328413285</v>
      </c>
      <c r="Q2042" t="str">
        <f t="shared" si="127"/>
        <v>technology</v>
      </c>
      <c r="R2042" t="str">
        <f t="shared" si="126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4"/>
        <v>1.8186315789473684</v>
      </c>
      <c r="P2043">
        <f t="shared" si="125"/>
        <v>143.97499999999999</v>
      </c>
      <c r="Q2043" t="str">
        <f t="shared" si="127"/>
        <v>technology</v>
      </c>
      <c r="R2043" t="str">
        <f t="shared" si="126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4"/>
        <v>1.2353000000000001</v>
      </c>
      <c r="P2044">
        <f t="shared" si="125"/>
        <v>88.23571428571428</v>
      </c>
      <c r="Q2044" t="str">
        <f t="shared" si="127"/>
        <v>technology</v>
      </c>
      <c r="R2044" t="str">
        <f t="shared" si="126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4"/>
        <v>5.0620938628158845</v>
      </c>
      <c r="P2045">
        <f t="shared" si="125"/>
        <v>36.326424870466319</v>
      </c>
      <c r="Q2045" t="str">
        <f t="shared" si="127"/>
        <v>technology</v>
      </c>
      <c r="R2045" t="str">
        <f t="shared" si="126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4"/>
        <v>1.0821333333333334</v>
      </c>
      <c r="P2046">
        <f t="shared" si="125"/>
        <v>90.177777777777777</v>
      </c>
      <c r="Q2046" t="str">
        <f t="shared" si="127"/>
        <v>technology</v>
      </c>
      <c r="R2046" t="str">
        <f t="shared" si="126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4"/>
        <v>8.1918387755102042</v>
      </c>
      <c r="P2047">
        <f t="shared" si="125"/>
        <v>152.62361216730039</v>
      </c>
      <c r="Q2047" t="str">
        <f t="shared" si="127"/>
        <v>technology</v>
      </c>
      <c r="R2047" t="str">
        <f t="shared" si="126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4"/>
        <v>1.2110000000000001</v>
      </c>
      <c r="P2048">
        <f t="shared" si="125"/>
        <v>55.806451612903224</v>
      </c>
      <c r="Q2048" t="str">
        <f t="shared" si="127"/>
        <v>technology</v>
      </c>
      <c r="R2048" t="str">
        <f t="shared" si="126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4"/>
        <v>1.0299897959183673</v>
      </c>
      <c r="P2049">
        <f t="shared" si="125"/>
        <v>227.85327313769753</v>
      </c>
      <c r="Q2049" t="str">
        <f t="shared" si="127"/>
        <v>technology</v>
      </c>
      <c r="R2049" t="str">
        <f t="shared" si="126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24"/>
        <v>1.4833229411764706</v>
      </c>
      <c r="P2050">
        <f t="shared" si="125"/>
        <v>91.82989803350327</v>
      </c>
      <c r="Q2050" t="str">
        <f t="shared" si="127"/>
        <v>technology</v>
      </c>
      <c r="R2050" t="str">
        <f t="shared" si="126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128">E2051/D2051</f>
        <v>1.2019070000000001</v>
      </c>
      <c r="P2051">
        <f t="shared" ref="P2051:P2114" si="129">E2051/L2051</f>
        <v>80.991037735849048</v>
      </c>
      <c r="Q2051" t="str">
        <f t="shared" si="127"/>
        <v>technology</v>
      </c>
      <c r="R2051" t="str">
        <f t="shared" ref="R2051:R2114" si="130">RIGHT(N2051, LEN(N2051)-FIND("/",N2051))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8"/>
        <v>4.7327000000000004</v>
      </c>
      <c r="P2052">
        <f t="shared" si="129"/>
        <v>278.39411764705881</v>
      </c>
      <c r="Q2052" t="str">
        <f t="shared" ref="Q2052:Q2115" si="131">LEFT(N2052, FIND("/", N2052)-1)</f>
        <v>technology</v>
      </c>
      <c r="R2052" t="str">
        <f t="shared" si="130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8"/>
        <v>1.303625</v>
      </c>
      <c r="P2053">
        <f t="shared" si="129"/>
        <v>43.095041322314053</v>
      </c>
      <c r="Q2053" t="str">
        <f t="shared" si="131"/>
        <v>technology</v>
      </c>
      <c r="R2053" t="str">
        <f t="shared" si="130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8"/>
        <v>3.5304799999999998</v>
      </c>
      <c r="P2054">
        <f t="shared" si="129"/>
        <v>326.29205175600737</v>
      </c>
      <c r="Q2054" t="str">
        <f t="shared" si="131"/>
        <v>technology</v>
      </c>
      <c r="R2054" t="str">
        <f t="shared" si="130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8"/>
        <v>1.0102</v>
      </c>
      <c r="P2055">
        <f t="shared" si="129"/>
        <v>41.743801652892564</v>
      </c>
      <c r="Q2055" t="str">
        <f t="shared" si="131"/>
        <v>technology</v>
      </c>
      <c r="R2055" t="str">
        <f t="shared" si="130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8"/>
        <v>1.1359142857142857</v>
      </c>
      <c r="P2056">
        <f t="shared" si="129"/>
        <v>64.020933977455712</v>
      </c>
      <c r="Q2056" t="str">
        <f t="shared" si="131"/>
        <v>technology</v>
      </c>
      <c r="R2056" t="str">
        <f t="shared" si="130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8"/>
        <v>1.6741666666666666</v>
      </c>
      <c r="P2057">
        <f t="shared" si="129"/>
        <v>99.455445544554451</v>
      </c>
      <c r="Q2057" t="str">
        <f t="shared" si="131"/>
        <v>technology</v>
      </c>
      <c r="R2057" t="str">
        <f t="shared" si="130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28"/>
        <v>1.5345200000000001</v>
      </c>
      <c r="P2058">
        <f t="shared" si="129"/>
        <v>138.49458483754512</v>
      </c>
      <c r="Q2058" t="str">
        <f t="shared" si="131"/>
        <v>technology</v>
      </c>
      <c r="R2058" t="str">
        <f t="shared" si="130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28"/>
        <v>2.022322</v>
      </c>
      <c r="P2059">
        <f t="shared" si="129"/>
        <v>45.547792792792798</v>
      </c>
      <c r="Q2059" t="str">
        <f t="shared" si="131"/>
        <v>technology</v>
      </c>
      <c r="R2059" t="str">
        <f t="shared" si="130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28"/>
        <v>1.6828125</v>
      </c>
      <c r="P2060">
        <f t="shared" si="129"/>
        <v>10.507317073170732</v>
      </c>
      <c r="Q2060" t="str">
        <f t="shared" si="131"/>
        <v>technology</v>
      </c>
      <c r="R2060" t="str">
        <f t="shared" si="130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28"/>
        <v>1.4345666666666668</v>
      </c>
      <c r="P2061">
        <f t="shared" si="129"/>
        <v>114.76533333333333</v>
      </c>
      <c r="Q2061" t="str">
        <f t="shared" si="131"/>
        <v>technology</v>
      </c>
      <c r="R2061" t="str">
        <f t="shared" si="130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28"/>
        <v>1.964</v>
      </c>
      <c r="P2062">
        <f t="shared" si="129"/>
        <v>35.997067448680355</v>
      </c>
      <c r="Q2062" t="str">
        <f t="shared" si="131"/>
        <v>technology</v>
      </c>
      <c r="R2062" t="str">
        <f t="shared" si="130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28"/>
        <v>1.0791999999999999</v>
      </c>
      <c r="P2063">
        <f t="shared" si="129"/>
        <v>154.17142857142858</v>
      </c>
      <c r="Q2063" t="str">
        <f t="shared" si="131"/>
        <v>technology</v>
      </c>
      <c r="R2063" t="str">
        <f t="shared" si="130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28"/>
        <v>1.14977</v>
      </c>
      <c r="P2064">
        <f t="shared" si="129"/>
        <v>566.38916256157631</v>
      </c>
      <c r="Q2064" t="str">
        <f t="shared" si="131"/>
        <v>technology</v>
      </c>
      <c r="R2064" t="str">
        <f t="shared" si="130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28"/>
        <v>1.4804999999999999</v>
      </c>
      <c r="P2065">
        <f t="shared" si="129"/>
        <v>120.85714285714286</v>
      </c>
      <c r="Q2065" t="str">
        <f t="shared" si="131"/>
        <v>technology</v>
      </c>
      <c r="R2065" t="str">
        <f t="shared" si="130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28"/>
        <v>1.9116676082790633</v>
      </c>
      <c r="P2066">
        <f t="shared" si="129"/>
        <v>86.163845492085343</v>
      </c>
      <c r="Q2066" t="str">
        <f t="shared" si="131"/>
        <v>technology</v>
      </c>
      <c r="R2066" t="str">
        <f t="shared" si="130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28"/>
        <v>1.99215125</v>
      </c>
      <c r="P2067">
        <f t="shared" si="129"/>
        <v>51.212114395886893</v>
      </c>
      <c r="Q2067" t="str">
        <f t="shared" si="131"/>
        <v>technology</v>
      </c>
      <c r="R2067" t="str">
        <f t="shared" si="130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28"/>
        <v>2.1859999999999999</v>
      </c>
      <c r="P2068">
        <f t="shared" si="129"/>
        <v>67.261538461538464</v>
      </c>
      <c r="Q2068" t="str">
        <f t="shared" si="131"/>
        <v>technology</v>
      </c>
      <c r="R2068" t="str">
        <f t="shared" si="130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28"/>
        <v>1.2686868686868686</v>
      </c>
      <c r="P2069">
        <f t="shared" si="129"/>
        <v>62.8</v>
      </c>
      <c r="Q2069" t="str">
        <f t="shared" si="131"/>
        <v>technology</v>
      </c>
      <c r="R2069" t="str">
        <f t="shared" si="130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28"/>
        <v>1.0522388</v>
      </c>
      <c r="P2070">
        <f t="shared" si="129"/>
        <v>346.13118421052633</v>
      </c>
      <c r="Q2070" t="str">
        <f t="shared" si="131"/>
        <v>technology</v>
      </c>
      <c r="R2070" t="str">
        <f t="shared" si="130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28"/>
        <v>1.2840666000000001</v>
      </c>
      <c r="P2071">
        <f t="shared" si="129"/>
        <v>244.11912547528519</v>
      </c>
      <c r="Q2071" t="str">
        <f t="shared" si="131"/>
        <v>technology</v>
      </c>
      <c r="R2071" t="str">
        <f t="shared" si="130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28"/>
        <v>3.1732719999999999</v>
      </c>
      <c r="P2072">
        <f t="shared" si="129"/>
        <v>259.25424836601309</v>
      </c>
      <c r="Q2072" t="str">
        <f t="shared" si="131"/>
        <v>technology</v>
      </c>
      <c r="R2072" t="str">
        <f t="shared" si="130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28"/>
        <v>2.8073000000000001</v>
      </c>
      <c r="P2073">
        <f t="shared" si="129"/>
        <v>201.96402877697841</v>
      </c>
      <c r="Q2073" t="str">
        <f t="shared" si="131"/>
        <v>technology</v>
      </c>
      <c r="R2073" t="str">
        <f t="shared" si="130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28"/>
        <v>1.1073146853146854</v>
      </c>
      <c r="P2074">
        <f t="shared" si="129"/>
        <v>226.20857142857142</v>
      </c>
      <c r="Q2074" t="str">
        <f t="shared" si="131"/>
        <v>technology</v>
      </c>
      <c r="R2074" t="str">
        <f t="shared" si="130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28"/>
        <v>1.5260429999999998</v>
      </c>
      <c r="P2075">
        <f t="shared" si="129"/>
        <v>324.69</v>
      </c>
      <c r="Q2075" t="str">
        <f t="shared" si="131"/>
        <v>technology</v>
      </c>
      <c r="R2075" t="str">
        <f t="shared" si="130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28"/>
        <v>1.0249999999999999</v>
      </c>
      <c r="P2076">
        <f t="shared" si="129"/>
        <v>205</v>
      </c>
      <c r="Q2076" t="str">
        <f t="shared" si="131"/>
        <v>technology</v>
      </c>
      <c r="R2076" t="str">
        <f t="shared" si="130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28"/>
        <v>16.783738373837384</v>
      </c>
      <c r="P2077">
        <f t="shared" si="129"/>
        <v>20.465926829268295</v>
      </c>
      <c r="Q2077" t="str">
        <f t="shared" si="131"/>
        <v>technology</v>
      </c>
      <c r="R2077" t="str">
        <f t="shared" si="130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28"/>
        <v>5.4334915642458101</v>
      </c>
      <c r="P2078">
        <f t="shared" si="129"/>
        <v>116.35303146309367</v>
      </c>
      <c r="Q2078" t="str">
        <f t="shared" si="131"/>
        <v>technology</v>
      </c>
      <c r="R2078" t="str">
        <f t="shared" si="130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28"/>
        <v>1.1550800000000001</v>
      </c>
      <c r="P2079">
        <f t="shared" si="129"/>
        <v>307.20212765957444</v>
      </c>
      <c r="Q2079" t="str">
        <f t="shared" si="131"/>
        <v>technology</v>
      </c>
      <c r="R2079" t="str">
        <f t="shared" si="130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28"/>
        <v>1.3120499999999999</v>
      </c>
      <c r="P2080">
        <f t="shared" si="129"/>
        <v>546.6875</v>
      </c>
      <c r="Q2080" t="str">
        <f t="shared" si="131"/>
        <v>technology</v>
      </c>
      <c r="R2080" t="str">
        <f t="shared" si="130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28"/>
        <v>2.8816999999999999</v>
      </c>
      <c r="P2081">
        <f t="shared" si="129"/>
        <v>47.474464579901152</v>
      </c>
      <c r="Q2081" t="str">
        <f t="shared" si="131"/>
        <v>technology</v>
      </c>
      <c r="R2081" t="str">
        <f t="shared" si="130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28"/>
        <v>5.0780000000000003</v>
      </c>
      <c r="P2082">
        <f t="shared" si="129"/>
        <v>101.56</v>
      </c>
      <c r="Q2082" t="str">
        <f t="shared" si="131"/>
        <v>technology</v>
      </c>
      <c r="R2082" t="str">
        <f t="shared" si="130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28"/>
        <v>1.1457142857142857</v>
      </c>
      <c r="P2083">
        <f t="shared" si="129"/>
        <v>72.909090909090907</v>
      </c>
      <c r="Q2083" t="str">
        <f t="shared" si="131"/>
        <v>music</v>
      </c>
      <c r="R2083" t="str">
        <f t="shared" si="130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28"/>
        <v>1.1073333333333333</v>
      </c>
      <c r="P2084">
        <f t="shared" si="129"/>
        <v>43.710526315789473</v>
      </c>
      <c r="Q2084" t="str">
        <f t="shared" si="131"/>
        <v>music</v>
      </c>
      <c r="R2084" t="str">
        <f t="shared" si="130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28"/>
        <v>1.1333333333333333</v>
      </c>
      <c r="P2085">
        <f t="shared" si="129"/>
        <v>34</v>
      </c>
      <c r="Q2085" t="str">
        <f t="shared" si="131"/>
        <v>music</v>
      </c>
      <c r="R2085" t="str">
        <f t="shared" si="130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28"/>
        <v>1.0833333333333333</v>
      </c>
      <c r="P2086">
        <f t="shared" si="129"/>
        <v>70.652173913043484</v>
      </c>
      <c r="Q2086" t="str">
        <f t="shared" si="131"/>
        <v>music</v>
      </c>
      <c r="R2086" t="str">
        <f t="shared" si="130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28"/>
        <v>1.2353333333333334</v>
      </c>
      <c r="P2087">
        <f t="shared" si="129"/>
        <v>89.301204819277103</v>
      </c>
      <c r="Q2087" t="str">
        <f t="shared" si="131"/>
        <v>music</v>
      </c>
      <c r="R2087" t="str">
        <f t="shared" si="130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28"/>
        <v>1.0069999999999999</v>
      </c>
      <c r="P2088">
        <f t="shared" si="129"/>
        <v>115.08571428571429</v>
      </c>
      <c r="Q2088" t="str">
        <f t="shared" si="131"/>
        <v>music</v>
      </c>
      <c r="R2088" t="str">
        <f t="shared" si="130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28"/>
        <v>1.0353333333333334</v>
      </c>
      <c r="P2089">
        <f t="shared" si="129"/>
        <v>62.12</v>
      </c>
      <c r="Q2089" t="str">
        <f t="shared" si="131"/>
        <v>music</v>
      </c>
      <c r="R2089" t="str">
        <f t="shared" si="130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28"/>
        <v>1.1551066666666667</v>
      </c>
      <c r="P2090">
        <f t="shared" si="129"/>
        <v>46.204266666666669</v>
      </c>
      <c r="Q2090" t="str">
        <f t="shared" si="131"/>
        <v>music</v>
      </c>
      <c r="R2090" t="str">
        <f t="shared" si="130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28"/>
        <v>1.2040040000000001</v>
      </c>
      <c r="P2091">
        <f t="shared" si="129"/>
        <v>48.54854838709678</v>
      </c>
      <c r="Q2091" t="str">
        <f t="shared" si="131"/>
        <v>music</v>
      </c>
      <c r="R2091" t="str">
        <f t="shared" si="130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28"/>
        <v>1.1504037499999999</v>
      </c>
      <c r="P2092">
        <f t="shared" si="129"/>
        <v>57.520187499999999</v>
      </c>
      <c r="Q2092" t="str">
        <f t="shared" si="131"/>
        <v>music</v>
      </c>
      <c r="R2092" t="str">
        <f t="shared" si="130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28"/>
        <v>1.2046777777777777</v>
      </c>
      <c r="P2093">
        <f t="shared" si="129"/>
        <v>88.147154471544724</v>
      </c>
      <c r="Q2093" t="str">
        <f t="shared" si="131"/>
        <v>music</v>
      </c>
      <c r="R2093" t="str">
        <f t="shared" si="130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28"/>
        <v>1.0128333333333333</v>
      </c>
      <c r="P2094">
        <f t="shared" si="129"/>
        <v>110.49090909090908</v>
      </c>
      <c r="Q2094" t="str">
        <f t="shared" si="131"/>
        <v>music</v>
      </c>
      <c r="R2094" t="str">
        <f t="shared" si="130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28"/>
        <v>1.0246666666666666</v>
      </c>
      <c r="P2095">
        <f t="shared" si="129"/>
        <v>66.826086956521735</v>
      </c>
      <c r="Q2095" t="str">
        <f t="shared" si="131"/>
        <v>music</v>
      </c>
      <c r="R2095" t="str">
        <f t="shared" si="130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28"/>
        <v>1.2054285714285715</v>
      </c>
      <c r="P2096">
        <f t="shared" si="129"/>
        <v>58.597222222222221</v>
      </c>
      <c r="Q2096" t="str">
        <f t="shared" si="131"/>
        <v>music</v>
      </c>
      <c r="R2096" t="str">
        <f t="shared" si="130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28"/>
        <v>1</v>
      </c>
      <c r="P2097">
        <f t="shared" si="129"/>
        <v>113.63636363636364</v>
      </c>
      <c r="Q2097" t="str">
        <f t="shared" si="131"/>
        <v>music</v>
      </c>
      <c r="R2097" t="str">
        <f t="shared" si="130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28"/>
        <v>1.0166666666666666</v>
      </c>
      <c r="P2098">
        <f t="shared" si="129"/>
        <v>43.571428571428569</v>
      </c>
      <c r="Q2098" t="str">
        <f t="shared" si="131"/>
        <v>music</v>
      </c>
      <c r="R2098" t="str">
        <f t="shared" si="130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28"/>
        <v>1</v>
      </c>
      <c r="P2099">
        <f t="shared" si="129"/>
        <v>78.94736842105263</v>
      </c>
      <c r="Q2099" t="str">
        <f t="shared" si="131"/>
        <v>music</v>
      </c>
      <c r="R2099" t="str">
        <f t="shared" si="130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28"/>
        <v>1.0033333333333334</v>
      </c>
      <c r="P2100">
        <f t="shared" si="129"/>
        <v>188.125</v>
      </c>
      <c r="Q2100" t="str">
        <f t="shared" si="131"/>
        <v>music</v>
      </c>
      <c r="R2100" t="str">
        <f t="shared" si="130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28"/>
        <v>1.3236666666666668</v>
      </c>
      <c r="P2101">
        <f t="shared" si="129"/>
        <v>63.031746031746032</v>
      </c>
      <c r="Q2101" t="str">
        <f t="shared" si="131"/>
        <v>music</v>
      </c>
      <c r="R2101" t="str">
        <f t="shared" si="130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28"/>
        <v>1.3666666666666667</v>
      </c>
      <c r="P2102">
        <f t="shared" si="129"/>
        <v>30.37037037037037</v>
      </c>
      <c r="Q2102" t="str">
        <f t="shared" si="131"/>
        <v>music</v>
      </c>
      <c r="R2102" t="str">
        <f t="shared" si="130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28"/>
        <v>1.1325000000000001</v>
      </c>
      <c r="P2103">
        <f t="shared" si="129"/>
        <v>51.477272727272727</v>
      </c>
      <c r="Q2103" t="str">
        <f t="shared" si="131"/>
        <v>music</v>
      </c>
      <c r="R2103" t="str">
        <f t="shared" si="130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28"/>
        <v>1.36</v>
      </c>
      <c r="P2104">
        <f t="shared" si="129"/>
        <v>35.789473684210527</v>
      </c>
      <c r="Q2104" t="str">
        <f t="shared" si="131"/>
        <v>music</v>
      </c>
      <c r="R2104" t="str">
        <f t="shared" si="130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28"/>
        <v>1.4612318374694613</v>
      </c>
      <c r="P2105">
        <f t="shared" si="129"/>
        <v>98.817391304347822</v>
      </c>
      <c r="Q2105" t="str">
        <f t="shared" si="131"/>
        <v>music</v>
      </c>
      <c r="R2105" t="str">
        <f t="shared" si="130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28"/>
        <v>1.2949999999999999</v>
      </c>
      <c r="P2106">
        <f t="shared" si="129"/>
        <v>28</v>
      </c>
      <c r="Q2106" t="str">
        <f t="shared" si="131"/>
        <v>music</v>
      </c>
      <c r="R2106" t="str">
        <f t="shared" si="130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28"/>
        <v>2.54</v>
      </c>
      <c r="P2107">
        <f t="shared" si="129"/>
        <v>51.313131313131315</v>
      </c>
      <c r="Q2107" t="str">
        <f t="shared" si="131"/>
        <v>music</v>
      </c>
      <c r="R2107" t="str">
        <f t="shared" si="130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28"/>
        <v>1.0704545454545455</v>
      </c>
      <c r="P2108">
        <f t="shared" si="129"/>
        <v>53.522727272727273</v>
      </c>
      <c r="Q2108" t="str">
        <f t="shared" si="131"/>
        <v>music</v>
      </c>
      <c r="R2108" t="str">
        <f t="shared" si="130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28"/>
        <v>1.0773299999999999</v>
      </c>
      <c r="P2109">
        <f t="shared" si="129"/>
        <v>37.149310344827583</v>
      </c>
      <c r="Q2109" t="str">
        <f t="shared" si="131"/>
        <v>music</v>
      </c>
      <c r="R2109" t="str">
        <f t="shared" si="130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28"/>
        <v>1.0731250000000001</v>
      </c>
      <c r="P2110">
        <f t="shared" si="129"/>
        <v>89.895287958115176</v>
      </c>
      <c r="Q2110" t="str">
        <f t="shared" si="131"/>
        <v>music</v>
      </c>
      <c r="R2110" t="str">
        <f t="shared" si="130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28"/>
        <v>1.06525</v>
      </c>
      <c r="P2111">
        <f t="shared" si="129"/>
        <v>106.52500000000001</v>
      </c>
      <c r="Q2111" t="str">
        <f t="shared" si="131"/>
        <v>music</v>
      </c>
      <c r="R2111" t="str">
        <f t="shared" si="130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28"/>
        <v>1.0035000000000001</v>
      </c>
      <c r="P2112">
        <f t="shared" si="129"/>
        <v>52.815789473684212</v>
      </c>
      <c r="Q2112" t="str">
        <f t="shared" si="131"/>
        <v>music</v>
      </c>
      <c r="R2112" t="str">
        <f t="shared" si="130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28"/>
        <v>1.0649999999999999</v>
      </c>
      <c r="P2113">
        <f t="shared" si="129"/>
        <v>54.615384615384613</v>
      </c>
      <c r="Q2113" t="str">
        <f t="shared" si="131"/>
        <v>music</v>
      </c>
      <c r="R2113" t="str">
        <f t="shared" si="130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28"/>
        <v>1</v>
      </c>
      <c r="P2114">
        <f t="shared" si="129"/>
        <v>27.272727272727273</v>
      </c>
      <c r="Q2114" t="str">
        <f t="shared" si="131"/>
        <v>music</v>
      </c>
      <c r="R2114" t="str">
        <f t="shared" si="130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132">E2115/D2115</f>
        <v>1.0485714285714285</v>
      </c>
      <c r="P2115">
        <f t="shared" ref="P2115:P2178" si="133">E2115/L2115</f>
        <v>68.598130841121488</v>
      </c>
      <c r="Q2115" t="str">
        <f t="shared" si="131"/>
        <v>music</v>
      </c>
      <c r="R2115" t="str">
        <f t="shared" ref="R2115:R2178" si="134">RIGHT(N2115, LEN(N2115)-FIND("/",N2115))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2"/>
        <v>1.0469999999999999</v>
      </c>
      <c r="P2116">
        <f t="shared" si="133"/>
        <v>35.612244897959187</v>
      </c>
      <c r="Q2116" t="str">
        <f t="shared" ref="Q2116:Q2179" si="135">LEFT(N2116, FIND("/", N2116)-1)</f>
        <v>music</v>
      </c>
      <c r="R2116" t="str">
        <f t="shared" si="134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2"/>
        <v>2.2566666666666668</v>
      </c>
      <c r="P2117">
        <f t="shared" si="133"/>
        <v>94.027777777777771</v>
      </c>
      <c r="Q2117" t="str">
        <f t="shared" si="135"/>
        <v>music</v>
      </c>
      <c r="R2117" t="str">
        <f t="shared" si="134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2"/>
        <v>1.0090416666666666</v>
      </c>
      <c r="P2118">
        <f t="shared" si="133"/>
        <v>526.45652173913038</v>
      </c>
      <c r="Q2118" t="str">
        <f t="shared" si="135"/>
        <v>music</v>
      </c>
      <c r="R2118" t="str">
        <f t="shared" si="134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2"/>
        <v>1.4775</v>
      </c>
      <c r="P2119">
        <f t="shared" si="133"/>
        <v>50.657142857142858</v>
      </c>
      <c r="Q2119" t="str">
        <f t="shared" si="135"/>
        <v>music</v>
      </c>
      <c r="R2119" t="str">
        <f t="shared" si="134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2"/>
        <v>1.3461099999999999</v>
      </c>
      <c r="P2120">
        <f t="shared" si="133"/>
        <v>79.182941176470578</v>
      </c>
      <c r="Q2120" t="str">
        <f t="shared" si="135"/>
        <v>music</v>
      </c>
      <c r="R2120" t="str">
        <f t="shared" si="134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2"/>
        <v>1.0075000000000001</v>
      </c>
      <c r="P2121">
        <f t="shared" si="133"/>
        <v>91.590909090909093</v>
      </c>
      <c r="Q2121" t="str">
        <f t="shared" si="135"/>
        <v>music</v>
      </c>
      <c r="R2121" t="str">
        <f t="shared" si="134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2"/>
        <v>1.00880375</v>
      </c>
      <c r="P2122">
        <f t="shared" si="133"/>
        <v>116.96275362318841</v>
      </c>
      <c r="Q2122" t="str">
        <f t="shared" si="135"/>
        <v>music</v>
      </c>
      <c r="R2122" t="str">
        <f t="shared" si="134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2"/>
        <v>5.6800000000000002E-3</v>
      </c>
      <c r="P2123">
        <f t="shared" si="133"/>
        <v>28.4</v>
      </c>
      <c r="Q2123" t="str">
        <f t="shared" si="135"/>
        <v>games</v>
      </c>
      <c r="R2123" t="str">
        <f t="shared" si="134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2"/>
        <v>3.875E-3</v>
      </c>
      <c r="P2124">
        <f t="shared" si="133"/>
        <v>103.33333333333333</v>
      </c>
      <c r="Q2124" t="str">
        <f t="shared" si="135"/>
        <v>games</v>
      </c>
      <c r="R2124" t="str">
        <f t="shared" si="134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2"/>
        <v>0.1</v>
      </c>
      <c r="P2125">
        <f t="shared" si="133"/>
        <v>10</v>
      </c>
      <c r="Q2125" t="str">
        <f t="shared" si="135"/>
        <v>games</v>
      </c>
      <c r="R2125" t="str">
        <f t="shared" si="134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2"/>
        <v>0.10454545454545454</v>
      </c>
      <c r="P2126">
        <f t="shared" si="133"/>
        <v>23</v>
      </c>
      <c r="Q2126" t="str">
        <f t="shared" si="135"/>
        <v>games</v>
      </c>
      <c r="R2126" t="str">
        <f t="shared" si="134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2"/>
        <v>1.4200000000000001E-2</v>
      </c>
      <c r="P2127">
        <f t="shared" si="133"/>
        <v>31.555555555555557</v>
      </c>
      <c r="Q2127" t="str">
        <f t="shared" si="135"/>
        <v>games</v>
      </c>
      <c r="R2127" t="str">
        <f t="shared" si="134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2"/>
        <v>5.0000000000000001E-4</v>
      </c>
      <c r="P2128">
        <f t="shared" si="133"/>
        <v>5</v>
      </c>
      <c r="Q2128" t="str">
        <f t="shared" si="135"/>
        <v>games</v>
      </c>
      <c r="R2128" t="str">
        <f t="shared" si="134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2"/>
        <v>0.28842857142857142</v>
      </c>
      <c r="P2129">
        <f t="shared" si="133"/>
        <v>34.220338983050844</v>
      </c>
      <c r="Q2129" t="str">
        <f t="shared" si="135"/>
        <v>games</v>
      </c>
      <c r="R2129" t="str">
        <f t="shared" si="134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2"/>
        <v>1.6666666666666668E-3</v>
      </c>
      <c r="P2130">
        <f t="shared" si="133"/>
        <v>25</v>
      </c>
      <c r="Q2130" t="str">
        <f t="shared" si="135"/>
        <v>games</v>
      </c>
      <c r="R2130" t="str">
        <f t="shared" si="134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2"/>
        <v>0.11799999999999999</v>
      </c>
      <c r="P2131">
        <f t="shared" si="133"/>
        <v>19.666666666666668</v>
      </c>
      <c r="Q2131" t="str">
        <f t="shared" si="135"/>
        <v>games</v>
      </c>
      <c r="R2131" t="str">
        <f t="shared" si="134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2"/>
        <v>2.0238095238095236E-3</v>
      </c>
      <c r="P2132">
        <f t="shared" si="133"/>
        <v>21.25</v>
      </c>
      <c r="Q2132" t="str">
        <f t="shared" si="135"/>
        <v>games</v>
      </c>
      <c r="R2132" t="str">
        <f t="shared" si="134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2"/>
        <v>0.05</v>
      </c>
      <c r="P2133">
        <f t="shared" si="133"/>
        <v>8.3333333333333339</v>
      </c>
      <c r="Q2133" t="str">
        <f t="shared" si="135"/>
        <v>games</v>
      </c>
      <c r="R2133" t="str">
        <f t="shared" si="134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2"/>
        <v>2.1129899999999997E-2</v>
      </c>
      <c r="P2134">
        <f t="shared" si="133"/>
        <v>21.34333333333333</v>
      </c>
      <c r="Q2134" t="str">
        <f t="shared" si="135"/>
        <v>games</v>
      </c>
      <c r="R2134" t="str">
        <f t="shared" si="134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2"/>
        <v>1.6E-2</v>
      </c>
      <c r="P2135">
        <f t="shared" si="133"/>
        <v>5.333333333333333</v>
      </c>
      <c r="Q2135" t="str">
        <f t="shared" si="135"/>
        <v>games</v>
      </c>
      <c r="R2135" t="str">
        <f t="shared" si="134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2"/>
        <v>1.7333333333333333E-2</v>
      </c>
      <c r="P2136">
        <f t="shared" si="133"/>
        <v>34.666666666666664</v>
      </c>
      <c r="Q2136" t="str">
        <f t="shared" si="135"/>
        <v>games</v>
      </c>
      <c r="R2136" t="str">
        <f t="shared" si="134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2"/>
        <v>9.5600000000000004E-2</v>
      </c>
      <c r="P2137">
        <f t="shared" si="133"/>
        <v>21.727272727272727</v>
      </c>
      <c r="Q2137" t="str">
        <f t="shared" si="135"/>
        <v>games</v>
      </c>
      <c r="R2137" t="str">
        <f t="shared" si="134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2"/>
        <v>5.9612499999999998E-4</v>
      </c>
      <c r="P2138">
        <f t="shared" si="133"/>
        <v>11.922499999999999</v>
      </c>
      <c r="Q2138" t="str">
        <f t="shared" si="135"/>
        <v>games</v>
      </c>
      <c r="R2138" t="str">
        <f t="shared" si="134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2"/>
        <v>0.28405999999999998</v>
      </c>
      <c r="P2139">
        <f t="shared" si="133"/>
        <v>26.59737827715356</v>
      </c>
      <c r="Q2139" t="str">
        <f t="shared" si="135"/>
        <v>games</v>
      </c>
      <c r="R2139" t="str">
        <f t="shared" si="134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2"/>
        <v>0.128</v>
      </c>
      <c r="P2140">
        <f t="shared" si="133"/>
        <v>10.666666666666666</v>
      </c>
      <c r="Q2140" t="str">
        <f t="shared" si="135"/>
        <v>games</v>
      </c>
      <c r="R2140" t="str">
        <f t="shared" si="134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2"/>
        <v>5.4199999999999998E-2</v>
      </c>
      <c r="P2141">
        <f t="shared" si="133"/>
        <v>29.035714285714285</v>
      </c>
      <c r="Q2141" t="str">
        <f t="shared" si="135"/>
        <v>games</v>
      </c>
      <c r="R2141" t="str">
        <f t="shared" si="134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2"/>
        <v>1.1199999999999999E-3</v>
      </c>
      <c r="P2142">
        <f t="shared" si="133"/>
        <v>50.909090909090907</v>
      </c>
      <c r="Q2142" t="str">
        <f t="shared" si="135"/>
        <v>games</v>
      </c>
      <c r="R2142" t="str">
        <f t="shared" si="134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2"/>
        <v>0</v>
      </c>
      <c r="P2143" t="e">
        <f t="shared" si="133"/>
        <v>#DIV/0!</v>
      </c>
      <c r="Q2143" t="str">
        <f t="shared" si="135"/>
        <v>games</v>
      </c>
      <c r="R2143" t="str">
        <f t="shared" si="134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2"/>
        <v>5.7238095238095241E-2</v>
      </c>
      <c r="P2144">
        <f t="shared" si="133"/>
        <v>50.083333333333336</v>
      </c>
      <c r="Q2144" t="str">
        <f t="shared" si="135"/>
        <v>games</v>
      </c>
      <c r="R2144" t="str">
        <f t="shared" si="134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2"/>
        <v>0.1125</v>
      </c>
      <c r="P2145">
        <f t="shared" si="133"/>
        <v>45</v>
      </c>
      <c r="Q2145" t="str">
        <f t="shared" si="135"/>
        <v>games</v>
      </c>
      <c r="R2145" t="str">
        <f t="shared" si="134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2"/>
        <v>1.7098591549295775E-2</v>
      </c>
      <c r="P2146">
        <f t="shared" si="133"/>
        <v>25.291666666666668</v>
      </c>
      <c r="Q2146" t="str">
        <f t="shared" si="135"/>
        <v>games</v>
      </c>
      <c r="R2146" t="str">
        <f t="shared" si="134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2"/>
        <v>0.30433333333333334</v>
      </c>
      <c r="P2147">
        <f t="shared" si="133"/>
        <v>51.292134831460672</v>
      </c>
      <c r="Q2147" t="str">
        <f t="shared" si="135"/>
        <v>games</v>
      </c>
      <c r="R2147" t="str">
        <f t="shared" si="134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2"/>
        <v>2.0000000000000001E-4</v>
      </c>
      <c r="P2148">
        <f t="shared" si="133"/>
        <v>1</v>
      </c>
      <c r="Q2148" t="str">
        <f t="shared" si="135"/>
        <v>games</v>
      </c>
      <c r="R2148" t="str">
        <f t="shared" si="134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2"/>
        <v>6.9641025641025639E-3</v>
      </c>
      <c r="P2149">
        <f t="shared" si="133"/>
        <v>49.381818181818183</v>
      </c>
      <c r="Q2149" t="str">
        <f t="shared" si="135"/>
        <v>games</v>
      </c>
      <c r="R2149" t="str">
        <f t="shared" si="134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2"/>
        <v>0.02</v>
      </c>
      <c r="P2150">
        <f t="shared" si="133"/>
        <v>1</v>
      </c>
      <c r="Q2150" t="str">
        <f t="shared" si="135"/>
        <v>games</v>
      </c>
      <c r="R2150" t="str">
        <f t="shared" si="134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2"/>
        <v>0</v>
      </c>
      <c r="P2151" t="e">
        <f t="shared" si="133"/>
        <v>#DIV/0!</v>
      </c>
      <c r="Q2151" t="str">
        <f t="shared" si="135"/>
        <v>games</v>
      </c>
      <c r="R2151" t="str">
        <f t="shared" si="134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2"/>
        <v>8.0999999999999996E-3</v>
      </c>
      <c r="P2152">
        <f t="shared" si="133"/>
        <v>101.25</v>
      </c>
      <c r="Q2152" t="str">
        <f t="shared" si="135"/>
        <v>games</v>
      </c>
      <c r="R2152" t="str">
        <f t="shared" si="134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2"/>
        <v>2.6222222222222224E-3</v>
      </c>
      <c r="P2153">
        <f t="shared" si="133"/>
        <v>19.666666666666668</v>
      </c>
      <c r="Q2153" t="str">
        <f t="shared" si="135"/>
        <v>games</v>
      </c>
      <c r="R2153" t="str">
        <f t="shared" si="134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2"/>
        <v>1.6666666666666668E-3</v>
      </c>
      <c r="P2154">
        <f t="shared" si="133"/>
        <v>12.5</v>
      </c>
      <c r="Q2154" t="str">
        <f t="shared" si="135"/>
        <v>games</v>
      </c>
      <c r="R2154" t="str">
        <f t="shared" si="134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2"/>
        <v>9.1244548809124457E-5</v>
      </c>
      <c r="P2155">
        <f t="shared" si="133"/>
        <v>8.5</v>
      </c>
      <c r="Q2155" t="str">
        <f t="shared" si="135"/>
        <v>games</v>
      </c>
      <c r="R2155" t="str">
        <f t="shared" si="134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2"/>
        <v>8.0000000000000002E-3</v>
      </c>
      <c r="P2156">
        <f t="shared" si="133"/>
        <v>1</v>
      </c>
      <c r="Q2156" t="str">
        <f t="shared" si="135"/>
        <v>games</v>
      </c>
      <c r="R2156" t="str">
        <f t="shared" si="134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2"/>
        <v>2.3E-2</v>
      </c>
      <c r="P2157">
        <f t="shared" si="133"/>
        <v>23</v>
      </c>
      <c r="Q2157" t="str">
        <f t="shared" si="135"/>
        <v>games</v>
      </c>
      <c r="R2157" t="str">
        <f t="shared" si="134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2"/>
        <v>2.6660714285714284E-2</v>
      </c>
      <c r="P2158">
        <f t="shared" si="133"/>
        <v>17.987951807228917</v>
      </c>
      <c r="Q2158" t="str">
        <f t="shared" si="135"/>
        <v>games</v>
      </c>
      <c r="R2158" t="str">
        <f t="shared" si="134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2"/>
        <v>0.28192</v>
      </c>
      <c r="P2159">
        <f t="shared" si="133"/>
        <v>370.94736842105266</v>
      </c>
      <c r="Q2159" t="str">
        <f t="shared" si="135"/>
        <v>games</v>
      </c>
      <c r="R2159" t="str">
        <f t="shared" si="134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2"/>
        <v>6.5900366666666668E-2</v>
      </c>
      <c r="P2160">
        <f t="shared" si="133"/>
        <v>63.569485530546629</v>
      </c>
      <c r="Q2160" t="str">
        <f t="shared" si="135"/>
        <v>games</v>
      </c>
      <c r="R2160" t="str">
        <f t="shared" si="134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2"/>
        <v>7.2222222222222219E-3</v>
      </c>
      <c r="P2161">
        <f t="shared" si="133"/>
        <v>13</v>
      </c>
      <c r="Q2161" t="str">
        <f t="shared" si="135"/>
        <v>games</v>
      </c>
      <c r="R2161" t="str">
        <f t="shared" si="134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2"/>
        <v>8.5000000000000006E-3</v>
      </c>
      <c r="P2162">
        <f t="shared" si="133"/>
        <v>5.3125</v>
      </c>
      <c r="Q2162" t="str">
        <f t="shared" si="135"/>
        <v>games</v>
      </c>
      <c r="R2162" t="str">
        <f t="shared" si="134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2"/>
        <v>1.1575</v>
      </c>
      <c r="P2163">
        <f t="shared" si="133"/>
        <v>35.615384615384613</v>
      </c>
      <c r="Q2163" t="str">
        <f t="shared" si="135"/>
        <v>music</v>
      </c>
      <c r="R2163" t="str">
        <f t="shared" si="134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2"/>
        <v>1.1226666666666667</v>
      </c>
      <c r="P2164">
        <f t="shared" si="133"/>
        <v>87.103448275862064</v>
      </c>
      <c r="Q2164" t="str">
        <f t="shared" si="135"/>
        <v>music</v>
      </c>
      <c r="R2164" t="str">
        <f t="shared" si="134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2"/>
        <v>1.3220000000000001</v>
      </c>
      <c r="P2165">
        <f t="shared" si="133"/>
        <v>75.11363636363636</v>
      </c>
      <c r="Q2165" t="str">
        <f t="shared" si="135"/>
        <v>music</v>
      </c>
      <c r="R2165" t="str">
        <f t="shared" si="134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2"/>
        <v>1.0263636363636364</v>
      </c>
      <c r="P2166">
        <f t="shared" si="133"/>
        <v>68.01204819277109</v>
      </c>
      <c r="Q2166" t="str">
        <f t="shared" si="135"/>
        <v>music</v>
      </c>
      <c r="R2166" t="str">
        <f t="shared" si="134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2"/>
        <v>1.3864000000000001</v>
      </c>
      <c r="P2167">
        <f t="shared" si="133"/>
        <v>29.623931623931625</v>
      </c>
      <c r="Q2167" t="str">
        <f t="shared" si="135"/>
        <v>music</v>
      </c>
      <c r="R2167" t="str">
        <f t="shared" si="134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2"/>
        <v>1.466</v>
      </c>
      <c r="P2168">
        <f t="shared" si="133"/>
        <v>91.625</v>
      </c>
      <c r="Q2168" t="str">
        <f t="shared" si="135"/>
        <v>music</v>
      </c>
      <c r="R2168" t="str">
        <f t="shared" si="134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2"/>
        <v>1.2</v>
      </c>
      <c r="P2169">
        <f t="shared" si="133"/>
        <v>22.5</v>
      </c>
      <c r="Q2169" t="str">
        <f t="shared" si="135"/>
        <v>music</v>
      </c>
      <c r="R2169" t="str">
        <f t="shared" si="134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2"/>
        <v>1.215816111111111</v>
      </c>
      <c r="P2170">
        <f t="shared" si="133"/>
        <v>64.366735294117646</v>
      </c>
      <c r="Q2170" t="str">
        <f t="shared" si="135"/>
        <v>music</v>
      </c>
      <c r="R2170" t="str">
        <f t="shared" si="134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2"/>
        <v>1</v>
      </c>
      <c r="P2171">
        <f t="shared" si="133"/>
        <v>21.857142857142858</v>
      </c>
      <c r="Q2171" t="str">
        <f t="shared" si="135"/>
        <v>music</v>
      </c>
      <c r="R2171" t="str">
        <f t="shared" si="134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2"/>
        <v>1.8085714285714285</v>
      </c>
      <c r="P2172">
        <f t="shared" si="133"/>
        <v>33.315789473684212</v>
      </c>
      <c r="Q2172" t="str">
        <f t="shared" si="135"/>
        <v>music</v>
      </c>
      <c r="R2172" t="str">
        <f t="shared" si="134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2"/>
        <v>1.0607500000000001</v>
      </c>
      <c r="P2173">
        <f t="shared" si="133"/>
        <v>90.276595744680847</v>
      </c>
      <c r="Q2173" t="str">
        <f t="shared" si="135"/>
        <v>music</v>
      </c>
      <c r="R2173" t="str">
        <f t="shared" si="134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2"/>
        <v>1</v>
      </c>
      <c r="P2174">
        <f t="shared" si="133"/>
        <v>76.92307692307692</v>
      </c>
      <c r="Q2174" t="str">
        <f t="shared" si="135"/>
        <v>music</v>
      </c>
      <c r="R2174" t="str">
        <f t="shared" si="134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2"/>
        <v>1.2692857142857144</v>
      </c>
      <c r="P2175">
        <f t="shared" si="133"/>
        <v>59.233333333333334</v>
      </c>
      <c r="Q2175" t="str">
        <f t="shared" si="135"/>
        <v>music</v>
      </c>
      <c r="R2175" t="str">
        <f t="shared" si="134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2"/>
        <v>1.0297499999999999</v>
      </c>
      <c r="P2176">
        <f t="shared" si="133"/>
        <v>65.38095238095238</v>
      </c>
      <c r="Q2176" t="str">
        <f t="shared" si="135"/>
        <v>music</v>
      </c>
      <c r="R2176" t="str">
        <f t="shared" si="134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2"/>
        <v>2.5</v>
      </c>
      <c r="P2177">
        <f t="shared" si="133"/>
        <v>67.307692307692307</v>
      </c>
      <c r="Q2177" t="str">
        <f t="shared" si="135"/>
        <v>music</v>
      </c>
      <c r="R2177" t="str">
        <f t="shared" si="134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32"/>
        <v>1.2602</v>
      </c>
      <c r="P2178">
        <f t="shared" si="133"/>
        <v>88.74647887323944</v>
      </c>
      <c r="Q2178" t="str">
        <f t="shared" si="135"/>
        <v>music</v>
      </c>
      <c r="R2178" t="str">
        <f t="shared" si="134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136">E2179/D2179</f>
        <v>1.0012000000000001</v>
      </c>
      <c r="P2179">
        <f t="shared" ref="P2179:P2242" si="137">E2179/L2179</f>
        <v>65.868421052631575</v>
      </c>
      <c r="Q2179" t="str">
        <f t="shared" si="135"/>
        <v>music</v>
      </c>
      <c r="R2179" t="str">
        <f t="shared" ref="R2179:R2242" si="138">RIGHT(N2179, LEN(N2179)-FIND("/",N2179))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6"/>
        <v>1.3864000000000001</v>
      </c>
      <c r="P2180">
        <f t="shared" si="137"/>
        <v>40.349243306169967</v>
      </c>
      <c r="Q2180" t="str">
        <f t="shared" ref="Q2180:Q2243" si="139">LEFT(N2180, FIND("/", N2180)-1)</f>
        <v>music</v>
      </c>
      <c r="R2180" t="str">
        <f t="shared" si="138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6"/>
        <v>1.6140000000000001</v>
      </c>
      <c r="P2181">
        <f t="shared" si="137"/>
        <v>76.857142857142861</v>
      </c>
      <c r="Q2181" t="str">
        <f t="shared" si="139"/>
        <v>music</v>
      </c>
      <c r="R2181" t="str">
        <f t="shared" si="138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6"/>
        <v>1.071842</v>
      </c>
      <c r="P2182">
        <f t="shared" si="137"/>
        <v>68.707820512820518</v>
      </c>
      <c r="Q2182" t="str">
        <f t="shared" si="139"/>
        <v>music</v>
      </c>
      <c r="R2182" t="str">
        <f t="shared" si="138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6"/>
        <v>1.5309999999999999</v>
      </c>
      <c r="P2183">
        <f t="shared" si="137"/>
        <v>57.773584905660378</v>
      </c>
      <c r="Q2183" t="str">
        <f t="shared" si="139"/>
        <v>games</v>
      </c>
      <c r="R2183" t="str">
        <f t="shared" si="138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6"/>
        <v>5.2416666666666663</v>
      </c>
      <c r="P2184">
        <f t="shared" si="137"/>
        <v>44.171348314606739</v>
      </c>
      <c r="Q2184" t="str">
        <f t="shared" si="139"/>
        <v>games</v>
      </c>
      <c r="R2184" t="str">
        <f t="shared" si="138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6"/>
        <v>4.8927777777777779</v>
      </c>
      <c r="P2185">
        <f t="shared" si="137"/>
        <v>31.566308243727597</v>
      </c>
      <c r="Q2185" t="str">
        <f t="shared" si="139"/>
        <v>games</v>
      </c>
      <c r="R2185" t="str">
        <f t="shared" si="138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6"/>
        <v>2.8473999999999999</v>
      </c>
      <c r="P2186">
        <f t="shared" si="137"/>
        <v>107.04511278195488</v>
      </c>
      <c r="Q2186" t="str">
        <f t="shared" si="139"/>
        <v>games</v>
      </c>
      <c r="R2186" t="str">
        <f t="shared" si="138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6"/>
        <v>18.569700000000001</v>
      </c>
      <c r="P2187">
        <f t="shared" si="137"/>
        <v>149.03451043338683</v>
      </c>
      <c r="Q2187" t="str">
        <f t="shared" si="139"/>
        <v>games</v>
      </c>
      <c r="R2187" t="str">
        <f t="shared" si="138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6"/>
        <v>1.0967499999999999</v>
      </c>
      <c r="P2188">
        <f t="shared" si="137"/>
        <v>55.956632653061227</v>
      </c>
      <c r="Q2188" t="str">
        <f t="shared" si="139"/>
        <v>games</v>
      </c>
      <c r="R2188" t="str">
        <f t="shared" si="138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6"/>
        <v>10.146425000000001</v>
      </c>
      <c r="P2189">
        <f t="shared" si="137"/>
        <v>56.970381807973048</v>
      </c>
      <c r="Q2189" t="str">
        <f t="shared" si="139"/>
        <v>games</v>
      </c>
      <c r="R2189" t="str">
        <f t="shared" si="138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6"/>
        <v>4.1217692027666546</v>
      </c>
      <c r="P2190">
        <f t="shared" si="137"/>
        <v>44.056420233463037</v>
      </c>
      <c r="Q2190" t="str">
        <f t="shared" si="139"/>
        <v>games</v>
      </c>
      <c r="R2190" t="str">
        <f t="shared" si="138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6"/>
        <v>5.0324999999999998</v>
      </c>
      <c r="P2191">
        <f t="shared" si="137"/>
        <v>68.625</v>
      </c>
      <c r="Q2191" t="str">
        <f t="shared" si="139"/>
        <v>games</v>
      </c>
      <c r="R2191" t="str">
        <f t="shared" si="138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6"/>
        <v>1.8461052631578947</v>
      </c>
      <c r="P2192">
        <f t="shared" si="137"/>
        <v>65.318435754189949</v>
      </c>
      <c r="Q2192" t="str">
        <f t="shared" si="139"/>
        <v>games</v>
      </c>
      <c r="R2192" t="str">
        <f t="shared" si="138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6"/>
        <v>1.1973333333333334</v>
      </c>
      <c r="P2193">
        <f t="shared" si="137"/>
        <v>35.92</v>
      </c>
      <c r="Q2193" t="str">
        <f t="shared" si="139"/>
        <v>games</v>
      </c>
      <c r="R2193" t="str">
        <f t="shared" si="138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6"/>
        <v>10.812401666666668</v>
      </c>
      <c r="P2194">
        <f t="shared" si="137"/>
        <v>40.070667078443485</v>
      </c>
      <c r="Q2194" t="str">
        <f t="shared" si="139"/>
        <v>games</v>
      </c>
      <c r="R2194" t="str">
        <f t="shared" si="138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6"/>
        <v>4.5237333333333334</v>
      </c>
      <c r="P2195">
        <f t="shared" si="137"/>
        <v>75.647714604236342</v>
      </c>
      <c r="Q2195" t="str">
        <f t="shared" si="139"/>
        <v>games</v>
      </c>
      <c r="R2195" t="str">
        <f t="shared" si="138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6"/>
        <v>5.3737000000000004</v>
      </c>
      <c r="P2196">
        <f t="shared" si="137"/>
        <v>61.203872437357631</v>
      </c>
      <c r="Q2196" t="str">
        <f t="shared" si="139"/>
        <v>games</v>
      </c>
      <c r="R2196" t="str">
        <f t="shared" si="138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6"/>
        <v>1.2032608695652174</v>
      </c>
      <c r="P2197">
        <f t="shared" si="137"/>
        <v>48.130434782608695</v>
      </c>
      <c r="Q2197" t="str">
        <f t="shared" si="139"/>
        <v>games</v>
      </c>
      <c r="R2197" t="str">
        <f t="shared" si="138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6"/>
        <v>1.1383571428571428</v>
      </c>
      <c r="P2198">
        <f t="shared" si="137"/>
        <v>68.106837606837601</v>
      </c>
      <c r="Q2198" t="str">
        <f t="shared" si="139"/>
        <v>games</v>
      </c>
      <c r="R2198" t="str">
        <f t="shared" si="138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6"/>
        <v>9.5103109999999997</v>
      </c>
      <c r="P2199">
        <f t="shared" si="137"/>
        <v>65.891300230946882</v>
      </c>
      <c r="Q2199" t="str">
        <f t="shared" si="139"/>
        <v>games</v>
      </c>
      <c r="R2199" t="str">
        <f t="shared" si="138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6"/>
        <v>1.3289249999999999</v>
      </c>
      <c r="P2200">
        <f t="shared" si="137"/>
        <v>81.654377880184327</v>
      </c>
      <c r="Q2200" t="str">
        <f t="shared" si="139"/>
        <v>games</v>
      </c>
      <c r="R2200" t="str">
        <f t="shared" si="138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6"/>
        <v>1.4697777777777778</v>
      </c>
      <c r="P2201">
        <f t="shared" si="137"/>
        <v>52.701195219123505</v>
      </c>
      <c r="Q2201" t="str">
        <f t="shared" si="139"/>
        <v>games</v>
      </c>
      <c r="R2201" t="str">
        <f t="shared" si="138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36"/>
        <v>5.4215</v>
      </c>
      <c r="P2202">
        <f t="shared" si="137"/>
        <v>41.228136882129277</v>
      </c>
      <c r="Q2202" t="str">
        <f t="shared" si="139"/>
        <v>games</v>
      </c>
      <c r="R2202" t="str">
        <f t="shared" si="138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36"/>
        <v>3.8271818181818182</v>
      </c>
      <c r="P2203">
        <f t="shared" si="137"/>
        <v>15.035357142857142</v>
      </c>
      <c r="Q2203" t="str">
        <f t="shared" si="139"/>
        <v>music</v>
      </c>
      <c r="R2203" t="str">
        <f t="shared" si="138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36"/>
        <v>7.0418124999999998</v>
      </c>
      <c r="P2204">
        <f t="shared" si="137"/>
        <v>39.066920943134534</v>
      </c>
      <c r="Q2204" t="str">
        <f t="shared" si="139"/>
        <v>music</v>
      </c>
      <c r="R2204" t="str">
        <f t="shared" si="138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36"/>
        <v>1.0954999999999999</v>
      </c>
      <c r="P2205">
        <f t="shared" si="137"/>
        <v>43.82</v>
      </c>
      <c r="Q2205" t="str">
        <f t="shared" si="139"/>
        <v>music</v>
      </c>
      <c r="R2205" t="str">
        <f t="shared" si="138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36"/>
        <v>1.3286666666666667</v>
      </c>
      <c r="P2206">
        <f t="shared" si="137"/>
        <v>27.301369863013697</v>
      </c>
      <c r="Q2206" t="str">
        <f t="shared" si="139"/>
        <v>music</v>
      </c>
      <c r="R2206" t="str">
        <f t="shared" si="138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36"/>
        <v>1.52</v>
      </c>
      <c r="P2207">
        <f t="shared" si="137"/>
        <v>42.222222222222221</v>
      </c>
      <c r="Q2207" t="str">
        <f t="shared" si="139"/>
        <v>music</v>
      </c>
      <c r="R2207" t="str">
        <f t="shared" si="138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36"/>
        <v>1.0272727272727273</v>
      </c>
      <c r="P2208">
        <f t="shared" si="137"/>
        <v>33.235294117647058</v>
      </c>
      <c r="Q2208" t="str">
        <f t="shared" si="139"/>
        <v>music</v>
      </c>
      <c r="R2208" t="str">
        <f t="shared" si="138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36"/>
        <v>1</v>
      </c>
      <c r="P2209">
        <f t="shared" si="137"/>
        <v>285.71428571428572</v>
      </c>
      <c r="Q2209" t="str">
        <f t="shared" si="139"/>
        <v>music</v>
      </c>
      <c r="R2209" t="str">
        <f t="shared" si="138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36"/>
        <v>1.016</v>
      </c>
      <c r="P2210">
        <f t="shared" si="137"/>
        <v>42.333333333333336</v>
      </c>
      <c r="Q2210" t="str">
        <f t="shared" si="139"/>
        <v>music</v>
      </c>
      <c r="R2210" t="str">
        <f t="shared" si="138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36"/>
        <v>1.508</v>
      </c>
      <c r="P2211">
        <f t="shared" si="137"/>
        <v>50.266666666666666</v>
      </c>
      <c r="Q2211" t="str">
        <f t="shared" si="139"/>
        <v>music</v>
      </c>
      <c r="R2211" t="str">
        <f t="shared" si="138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36"/>
        <v>1.11425</v>
      </c>
      <c r="P2212">
        <f t="shared" si="137"/>
        <v>61.902777777777779</v>
      </c>
      <c r="Q2212" t="str">
        <f t="shared" si="139"/>
        <v>music</v>
      </c>
      <c r="R2212" t="str">
        <f t="shared" si="138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36"/>
        <v>1.956</v>
      </c>
      <c r="P2213">
        <f t="shared" si="137"/>
        <v>40.75</v>
      </c>
      <c r="Q2213" t="str">
        <f t="shared" si="139"/>
        <v>music</v>
      </c>
      <c r="R2213" t="str">
        <f t="shared" si="138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36"/>
        <v>1.1438333333333333</v>
      </c>
      <c r="P2214">
        <f t="shared" si="137"/>
        <v>55.796747967479675</v>
      </c>
      <c r="Q2214" t="str">
        <f t="shared" si="139"/>
        <v>music</v>
      </c>
      <c r="R2214" t="str">
        <f t="shared" si="138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36"/>
        <v>2</v>
      </c>
      <c r="P2215">
        <f t="shared" si="137"/>
        <v>10</v>
      </c>
      <c r="Q2215" t="str">
        <f t="shared" si="139"/>
        <v>music</v>
      </c>
      <c r="R2215" t="str">
        <f t="shared" si="138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36"/>
        <v>2.9250166666666666</v>
      </c>
      <c r="P2216">
        <f t="shared" si="137"/>
        <v>73.125416666666666</v>
      </c>
      <c r="Q2216" t="str">
        <f t="shared" si="139"/>
        <v>music</v>
      </c>
      <c r="R2216" t="str">
        <f t="shared" si="138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36"/>
        <v>1.5636363636363637</v>
      </c>
      <c r="P2217">
        <f t="shared" si="137"/>
        <v>26.060606060606062</v>
      </c>
      <c r="Q2217" t="str">
        <f t="shared" si="139"/>
        <v>music</v>
      </c>
      <c r="R2217" t="str">
        <f t="shared" si="138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36"/>
        <v>1.0566666666666666</v>
      </c>
      <c r="P2218">
        <f t="shared" si="137"/>
        <v>22.642857142857142</v>
      </c>
      <c r="Q2218" t="str">
        <f t="shared" si="139"/>
        <v>music</v>
      </c>
      <c r="R2218" t="str">
        <f t="shared" si="138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36"/>
        <v>1.0119047619047619</v>
      </c>
      <c r="P2219">
        <f t="shared" si="137"/>
        <v>47.222222222222221</v>
      </c>
      <c r="Q2219" t="str">
        <f t="shared" si="139"/>
        <v>music</v>
      </c>
      <c r="R2219" t="str">
        <f t="shared" si="138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36"/>
        <v>1.2283299999999999</v>
      </c>
      <c r="P2220">
        <f t="shared" si="137"/>
        <v>32.324473684210524</v>
      </c>
      <c r="Q2220" t="str">
        <f t="shared" si="139"/>
        <v>music</v>
      </c>
      <c r="R2220" t="str">
        <f t="shared" si="138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36"/>
        <v>1.0149999999999999</v>
      </c>
      <c r="P2221">
        <f t="shared" si="137"/>
        <v>53.421052631578945</v>
      </c>
      <c r="Q2221" t="str">
        <f t="shared" si="139"/>
        <v>music</v>
      </c>
      <c r="R2221" t="str">
        <f t="shared" si="138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36"/>
        <v>1.0114285714285713</v>
      </c>
      <c r="P2222">
        <f t="shared" si="137"/>
        <v>51.304347826086953</v>
      </c>
      <c r="Q2222" t="str">
        <f t="shared" si="139"/>
        <v>music</v>
      </c>
      <c r="R2222" t="str">
        <f t="shared" si="138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36"/>
        <v>1.0811999999999999</v>
      </c>
      <c r="P2223">
        <f t="shared" si="137"/>
        <v>37.197247706422019</v>
      </c>
      <c r="Q2223" t="str">
        <f t="shared" si="139"/>
        <v>games</v>
      </c>
      <c r="R2223" t="str">
        <f t="shared" si="138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36"/>
        <v>1.6259999999999999</v>
      </c>
      <c r="P2224">
        <f t="shared" si="137"/>
        <v>27.1</v>
      </c>
      <c r="Q2224" t="str">
        <f t="shared" si="139"/>
        <v>games</v>
      </c>
      <c r="R2224" t="str">
        <f t="shared" si="138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36"/>
        <v>1.0580000000000001</v>
      </c>
      <c r="P2225">
        <f t="shared" si="137"/>
        <v>206.31</v>
      </c>
      <c r="Q2225" t="str">
        <f t="shared" si="139"/>
        <v>games</v>
      </c>
      <c r="R2225" t="str">
        <f t="shared" si="138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36"/>
        <v>2.4315000000000002</v>
      </c>
      <c r="P2226">
        <f t="shared" si="137"/>
        <v>82.145270270270274</v>
      </c>
      <c r="Q2226" t="str">
        <f t="shared" si="139"/>
        <v>games</v>
      </c>
      <c r="R2226" t="str">
        <f t="shared" si="138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36"/>
        <v>9.4483338095238096</v>
      </c>
      <c r="P2227">
        <f t="shared" si="137"/>
        <v>164.79651993355483</v>
      </c>
      <c r="Q2227" t="str">
        <f t="shared" si="139"/>
        <v>games</v>
      </c>
      <c r="R2227" t="str">
        <f t="shared" si="138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36"/>
        <v>1.0846283333333333</v>
      </c>
      <c r="P2228">
        <f t="shared" si="137"/>
        <v>60.820280373831778</v>
      </c>
      <c r="Q2228" t="str">
        <f t="shared" si="139"/>
        <v>games</v>
      </c>
      <c r="R2228" t="str">
        <f t="shared" si="138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36"/>
        <v>1.5737692307692308</v>
      </c>
      <c r="P2229">
        <f t="shared" si="137"/>
        <v>67.970099667774093</v>
      </c>
      <c r="Q2229" t="str">
        <f t="shared" si="139"/>
        <v>games</v>
      </c>
      <c r="R2229" t="str">
        <f t="shared" si="138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36"/>
        <v>11.744899999999999</v>
      </c>
      <c r="P2230">
        <f t="shared" si="137"/>
        <v>81.561805555555551</v>
      </c>
      <c r="Q2230" t="str">
        <f t="shared" si="139"/>
        <v>games</v>
      </c>
      <c r="R2230" t="str">
        <f t="shared" si="138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36"/>
        <v>1.7104755366949576</v>
      </c>
      <c r="P2231">
        <f t="shared" si="137"/>
        <v>25.42547309833024</v>
      </c>
      <c r="Q2231" t="str">
        <f t="shared" si="139"/>
        <v>games</v>
      </c>
      <c r="R2231" t="str">
        <f t="shared" si="138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36"/>
        <v>1.2595294117647058</v>
      </c>
      <c r="P2232">
        <f t="shared" si="137"/>
        <v>21.497991967871485</v>
      </c>
      <c r="Q2232" t="str">
        <f t="shared" si="139"/>
        <v>games</v>
      </c>
      <c r="R2232" t="str">
        <f t="shared" si="138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36"/>
        <v>12.121296000000001</v>
      </c>
      <c r="P2233">
        <f t="shared" si="137"/>
        <v>27.226630727762803</v>
      </c>
      <c r="Q2233" t="str">
        <f t="shared" si="139"/>
        <v>games</v>
      </c>
      <c r="R2233" t="str">
        <f t="shared" si="138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36"/>
        <v>4.9580000000000002</v>
      </c>
      <c r="P2234">
        <f t="shared" si="137"/>
        <v>25.091093117408906</v>
      </c>
      <c r="Q2234" t="str">
        <f t="shared" si="139"/>
        <v>games</v>
      </c>
      <c r="R2234" t="str">
        <f t="shared" si="138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36"/>
        <v>3.3203999999999998</v>
      </c>
      <c r="P2235">
        <f t="shared" si="137"/>
        <v>21.230179028132991</v>
      </c>
      <c r="Q2235" t="str">
        <f t="shared" si="139"/>
        <v>games</v>
      </c>
      <c r="R2235" t="str">
        <f t="shared" si="138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36"/>
        <v>11.65</v>
      </c>
      <c r="P2236">
        <f t="shared" si="137"/>
        <v>41.607142857142854</v>
      </c>
      <c r="Q2236" t="str">
        <f t="shared" si="139"/>
        <v>games</v>
      </c>
      <c r="R2236" t="str">
        <f t="shared" si="138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36"/>
        <v>1.5331538461538461</v>
      </c>
      <c r="P2237">
        <f t="shared" si="137"/>
        <v>135.58503401360545</v>
      </c>
      <c r="Q2237" t="str">
        <f t="shared" si="139"/>
        <v>games</v>
      </c>
      <c r="R2237" t="str">
        <f t="shared" si="138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36"/>
        <v>5.3710714285714287</v>
      </c>
      <c r="P2238">
        <f t="shared" si="137"/>
        <v>22.116176470588236</v>
      </c>
      <c r="Q2238" t="str">
        <f t="shared" si="139"/>
        <v>games</v>
      </c>
      <c r="R2238" t="str">
        <f t="shared" si="138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36"/>
        <v>3.5292777777777777</v>
      </c>
      <c r="P2239">
        <f t="shared" si="137"/>
        <v>64.625635808748726</v>
      </c>
      <c r="Q2239" t="str">
        <f t="shared" si="139"/>
        <v>games</v>
      </c>
      <c r="R2239" t="str">
        <f t="shared" si="138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36"/>
        <v>1.3740000000000001</v>
      </c>
      <c r="P2240">
        <f t="shared" si="137"/>
        <v>69.569620253164558</v>
      </c>
      <c r="Q2240" t="str">
        <f t="shared" si="139"/>
        <v>games</v>
      </c>
      <c r="R2240" t="str">
        <f t="shared" si="138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36"/>
        <v>1.2802667999999999</v>
      </c>
      <c r="P2241">
        <f t="shared" si="137"/>
        <v>75.133028169014082</v>
      </c>
      <c r="Q2241" t="str">
        <f t="shared" si="139"/>
        <v>games</v>
      </c>
      <c r="R2241" t="str">
        <f t="shared" si="138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136"/>
        <v>2.7067999999999999</v>
      </c>
      <c r="P2242">
        <f t="shared" si="137"/>
        <v>140.97916666666666</v>
      </c>
      <c r="Q2242" t="str">
        <f t="shared" si="139"/>
        <v>games</v>
      </c>
      <c r="R2242" t="str">
        <f t="shared" si="138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140">E2243/D2243</f>
        <v>8.0640000000000001</v>
      </c>
      <c r="P2243">
        <f t="shared" ref="P2243:P2306" si="141">E2243/L2243</f>
        <v>49.472392638036808</v>
      </c>
      <c r="Q2243" t="str">
        <f t="shared" si="139"/>
        <v>games</v>
      </c>
      <c r="R2243" t="str">
        <f t="shared" ref="R2243:R2306" si="142">RIGHT(N2243, LEN(N2243)-FIND("/",N2243))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0"/>
        <v>13.600976000000001</v>
      </c>
      <c r="P2244">
        <f t="shared" si="141"/>
        <v>53.865251485148519</v>
      </c>
      <c r="Q2244" t="str">
        <f t="shared" ref="Q2244:Q2307" si="143">LEFT(N2244, FIND("/", N2244)-1)</f>
        <v>games</v>
      </c>
      <c r="R2244" t="str">
        <f t="shared" si="142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0"/>
        <v>9302.5</v>
      </c>
      <c r="P2245">
        <f t="shared" si="141"/>
        <v>4.5712530712530715</v>
      </c>
      <c r="Q2245" t="str">
        <f t="shared" si="143"/>
        <v>games</v>
      </c>
      <c r="R2245" t="str">
        <f t="shared" si="142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0"/>
        <v>3.7702</v>
      </c>
      <c r="P2246">
        <f t="shared" si="141"/>
        <v>65.00344827586207</v>
      </c>
      <c r="Q2246" t="str">
        <f t="shared" si="143"/>
        <v>games</v>
      </c>
      <c r="R2246" t="str">
        <f t="shared" si="142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0"/>
        <v>26.47025</v>
      </c>
      <c r="P2247">
        <f t="shared" si="141"/>
        <v>53.475252525252522</v>
      </c>
      <c r="Q2247" t="str">
        <f t="shared" si="143"/>
        <v>games</v>
      </c>
      <c r="R2247" t="str">
        <f t="shared" si="142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0"/>
        <v>1.0012000000000001</v>
      </c>
      <c r="P2248">
        <f t="shared" si="141"/>
        <v>43.912280701754383</v>
      </c>
      <c r="Q2248" t="str">
        <f t="shared" si="143"/>
        <v>games</v>
      </c>
      <c r="R2248" t="str">
        <f t="shared" si="142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0"/>
        <v>1.0445405405405406</v>
      </c>
      <c r="P2249">
        <f t="shared" si="141"/>
        <v>50.852631578947367</v>
      </c>
      <c r="Q2249" t="str">
        <f t="shared" si="143"/>
        <v>games</v>
      </c>
      <c r="R2249" t="str">
        <f t="shared" si="142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0"/>
        <v>1.0721428571428571</v>
      </c>
      <c r="P2250">
        <f t="shared" si="141"/>
        <v>58.6328125</v>
      </c>
      <c r="Q2250" t="str">
        <f t="shared" si="143"/>
        <v>games</v>
      </c>
      <c r="R2250" t="str">
        <f t="shared" si="142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0"/>
        <v>1.6877142857142857</v>
      </c>
      <c r="P2251">
        <f t="shared" si="141"/>
        <v>32.81666666666667</v>
      </c>
      <c r="Q2251" t="str">
        <f t="shared" si="143"/>
        <v>games</v>
      </c>
      <c r="R2251" t="str">
        <f t="shared" si="142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0"/>
        <v>9.7511200000000002</v>
      </c>
      <c r="P2252">
        <f t="shared" si="141"/>
        <v>426.93169877408059</v>
      </c>
      <c r="Q2252" t="str">
        <f t="shared" si="143"/>
        <v>games</v>
      </c>
      <c r="R2252" t="str">
        <f t="shared" si="142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0"/>
        <v>1.3444929411764706</v>
      </c>
      <c r="P2253">
        <f t="shared" si="141"/>
        <v>23.808729166666669</v>
      </c>
      <c r="Q2253" t="str">
        <f t="shared" si="143"/>
        <v>games</v>
      </c>
      <c r="R2253" t="str">
        <f t="shared" si="142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0"/>
        <v>2.722777777777778</v>
      </c>
      <c r="P2254">
        <f t="shared" si="141"/>
        <v>98.413654618473899</v>
      </c>
      <c r="Q2254" t="str">
        <f t="shared" si="143"/>
        <v>games</v>
      </c>
      <c r="R2254" t="str">
        <f t="shared" si="142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0"/>
        <v>1.1268750000000001</v>
      </c>
      <c r="P2255">
        <f t="shared" si="141"/>
        <v>107.32142857142857</v>
      </c>
      <c r="Q2255" t="str">
        <f t="shared" si="143"/>
        <v>games</v>
      </c>
      <c r="R2255" t="str">
        <f t="shared" si="142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0"/>
        <v>4.5979999999999999</v>
      </c>
      <c r="P2256">
        <f t="shared" si="141"/>
        <v>11.67005076142132</v>
      </c>
      <c r="Q2256" t="str">
        <f t="shared" si="143"/>
        <v>games</v>
      </c>
      <c r="R2256" t="str">
        <f t="shared" si="142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0"/>
        <v>2.8665822784810127</v>
      </c>
      <c r="P2257">
        <f t="shared" si="141"/>
        <v>41.782287822878232</v>
      </c>
      <c r="Q2257" t="str">
        <f t="shared" si="143"/>
        <v>games</v>
      </c>
      <c r="R2257" t="str">
        <f t="shared" si="142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0"/>
        <v>2.2270833333333333</v>
      </c>
      <c r="P2258">
        <f t="shared" si="141"/>
        <v>21.38</v>
      </c>
      <c r="Q2258" t="str">
        <f t="shared" si="143"/>
        <v>games</v>
      </c>
      <c r="R2258" t="str">
        <f t="shared" si="142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0"/>
        <v>6.3613999999999997</v>
      </c>
      <c r="P2259">
        <f t="shared" si="141"/>
        <v>94.103550295857985</v>
      </c>
      <c r="Q2259" t="str">
        <f t="shared" si="143"/>
        <v>games</v>
      </c>
      <c r="R2259" t="str">
        <f t="shared" si="142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0"/>
        <v>1.4650000000000001</v>
      </c>
      <c r="P2260">
        <f t="shared" si="141"/>
        <v>15.721951219512196</v>
      </c>
      <c r="Q2260" t="str">
        <f t="shared" si="143"/>
        <v>games</v>
      </c>
      <c r="R2260" t="str">
        <f t="shared" si="142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0"/>
        <v>18.670999999999999</v>
      </c>
      <c r="P2261">
        <f t="shared" si="141"/>
        <v>90.635922330097088</v>
      </c>
      <c r="Q2261" t="str">
        <f t="shared" si="143"/>
        <v>games</v>
      </c>
      <c r="R2261" t="str">
        <f t="shared" si="142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0"/>
        <v>3.2692000000000001</v>
      </c>
      <c r="P2262">
        <f t="shared" si="141"/>
        <v>97.297619047619051</v>
      </c>
      <c r="Q2262" t="str">
        <f t="shared" si="143"/>
        <v>games</v>
      </c>
      <c r="R2262" t="str">
        <f t="shared" si="142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0"/>
        <v>7.7949999999999999</v>
      </c>
      <c r="P2263">
        <f t="shared" si="141"/>
        <v>37.11904761904762</v>
      </c>
      <c r="Q2263" t="str">
        <f t="shared" si="143"/>
        <v>games</v>
      </c>
      <c r="R2263" t="str">
        <f t="shared" si="142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0"/>
        <v>1.5415151515151515</v>
      </c>
      <c r="P2264">
        <f t="shared" si="141"/>
        <v>28.104972375690608</v>
      </c>
      <c r="Q2264" t="str">
        <f t="shared" si="143"/>
        <v>games</v>
      </c>
      <c r="R2264" t="str">
        <f t="shared" si="142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0"/>
        <v>1.1554666666666666</v>
      </c>
      <c r="P2265">
        <f t="shared" si="141"/>
        <v>144.43333333333334</v>
      </c>
      <c r="Q2265" t="str">
        <f t="shared" si="143"/>
        <v>games</v>
      </c>
      <c r="R2265" t="str">
        <f t="shared" si="142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0"/>
        <v>1.8003333333333333</v>
      </c>
      <c r="P2266">
        <f t="shared" si="141"/>
        <v>24.274157303370785</v>
      </c>
      <c r="Q2266" t="str">
        <f t="shared" si="143"/>
        <v>games</v>
      </c>
      <c r="R2266" t="str">
        <f t="shared" si="142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0"/>
        <v>2.9849999999999999</v>
      </c>
      <c r="P2267">
        <f t="shared" si="141"/>
        <v>35.117647058823529</v>
      </c>
      <c r="Q2267" t="str">
        <f t="shared" si="143"/>
        <v>games</v>
      </c>
      <c r="R2267" t="str">
        <f t="shared" si="142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0"/>
        <v>3.2026666666666666</v>
      </c>
      <c r="P2268">
        <f t="shared" si="141"/>
        <v>24.762886597938145</v>
      </c>
      <c r="Q2268" t="str">
        <f t="shared" si="143"/>
        <v>games</v>
      </c>
      <c r="R2268" t="str">
        <f t="shared" si="142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0"/>
        <v>3.80525</v>
      </c>
      <c r="P2269">
        <f t="shared" si="141"/>
        <v>188.37871287128712</v>
      </c>
      <c r="Q2269" t="str">
        <f t="shared" si="143"/>
        <v>games</v>
      </c>
      <c r="R2269" t="str">
        <f t="shared" si="142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0"/>
        <v>1.026</v>
      </c>
      <c r="P2270">
        <f t="shared" si="141"/>
        <v>148.08247422680412</v>
      </c>
      <c r="Q2270" t="str">
        <f t="shared" si="143"/>
        <v>games</v>
      </c>
      <c r="R2270" t="str">
        <f t="shared" si="142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0"/>
        <v>18.016400000000001</v>
      </c>
      <c r="P2271">
        <f t="shared" si="141"/>
        <v>49.934589800443462</v>
      </c>
      <c r="Q2271" t="str">
        <f t="shared" si="143"/>
        <v>games</v>
      </c>
      <c r="R2271" t="str">
        <f t="shared" si="142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0"/>
        <v>7.2024800000000004</v>
      </c>
      <c r="P2272">
        <f t="shared" si="141"/>
        <v>107.82155688622754</v>
      </c>
      <c r="Q2272" t="str">
        <f t="shared" si="143"/>
        <v>games</v>
      </c>
      <c r="R2272" t="str">
        <f t="shared" si="142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0"/>
        <v>2.8309000000000002</v>
      </c>
      <c r="P2273">
        <f t="shared" si="141"/>
        <v>42.63403614457831</v>
      </c>
      <c r="Q2273" t="str">
        <f t="shared" si="143"/>
        <v>games</v>
      </c>
      <c r="R2273" t="str">
        <f t="shared" si="142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0"/>
        <v>13.566000000000001</v>
      </c>
      <c r="P2274">
        <f t="shared" si="141"/>
        <v>14.370762711864407</v>
      </c>
      <c r="Q2274" t="str">
        <f t="shared" si="143"/>
        <v>games</v>
      </c>
      <c r="R2274" t="str">
        <f t="shared" si="142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0"/>
        <v>2.2035999999999998</v>
      </c>
      <c r="P2275">
        <f t="shared" si="141"/>
        <v>37.476190476190474</v>
      </c>
      <c r="Q2275" t="str">
        <f t="shared" si="143"/>
        <v>games</v>
      </c>
      <c r="R2275" t="str">
        <f t="shared" si="142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0"/>
        <v>1.196</v>
      </c>
      <c r="P2276">
        <f t="shared" si="141"/>
        <v>30.202020202020201</v>
      </c>
      <c r="Q2276" t="str">
        <f t="shared" si="143"/>
        <v>games</v>
      </c>
      <c r="R2276" t="str">
        <f t="shared" si="142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0"/>
        <v>4.0776923076923079</v>
      </c>
      <c r="P2277">
        <f t="shared" si="141"/>
        <v>33.550632911392405</v>
      </c>
      <c r="Q2277" t="str">
        <f t="shared" si="143"/>
        <v>games</v>
      </c>
      <c r="R2277" t="str">
        <f t="shared" si="142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0"/>
        <v>1.0581826105905425</v>
      </c>
      <c r="P2278">
        <f t="shared" si="141"/>
        <v>64.74666666666667</v>
      </c>
      <c r="Q2278" t="str">
        <f t="shared" si="143"/>
        <v>games</v>
      </c>
      <c r="R2278" t="str">
        <f t="shared" si="142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0"/>
        <v>1.4108235294117648</v>
      </c>
      <c r="P2279">
        <f t="shared" si="141"/>
        <v>57.932367149758456</v>
      </c>
      <c r="Q2279" t="str">
        <f t="shared" si="143"/>
        <v>games</v>
      </c>
      <c r="R2279" t="str">
        <f t="shared" si="142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0"/>
        <v>2.7069999999999999</v>
      </c>
      <c r="P2280">
        <f t="shared" si="141"/>
        <v>53.078431372549019</v>
      </c>
      <c r="Q2280" t="str">
        <f t="shared" si="143"/>
        <v>games</v>
      </c>
      <c r="R2280" t="str">
        <f t="shared" si="142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0"/>
        <v>1.538</v>
      </c>
      <c r="P2281">
        <f t="shared" si="141"/>
        <v>48.0625</v>
      </c>
      <c r="Q2281" t="str">
        <f t="shared" si="143"/>
        <v>games</v>
      </c>
      <c r="R2281" t="str">
        <f t="shared" si="142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0"/>
        <v>4.0357653061224488</v>
      </c>
      <c r="P2282">
        <f t="shared" si="141"/>
        <v>82.396874999999994</v>
      </c>
      <c r="Q2282" t="str">
        <f t="shared" si="143"/>
        <v>games</v>
      </c>
      <c r="R2282" t="str">
        <f t="shared" si="142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0"/>
        <v>1.85</v>
      </c>
      <c r="P2283">
        <f t="shared" si="141"/>
        <v>50.454545454545453</v>
      </c>
      <c r="Q2283" t="str">
        <f t="shared" si="143"/>
        <v>music</v>
      </c>
      <c r="R2283" t="str">
        <f t="shared" si="142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0"/>
        <v>1.8533333333333333</v>
      </c>
      <c r="P2284">
        <f t="shared" si="141"/>
        <v>115.83333333333333</v>
      </c>
      <c r="Q2284" t="str">
        <f t="shared" si="143"/>
        <v>music</v>
      </c>
      <c r="R2284" t="str">
        <f t="shared" si="142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0"/>
        <v>1.0085533333333332</v>
      </c>
      <c r="P2285">
        <f t="shared" si="141"/>
        <v>63.03458333333333</v>
      </c>
      <c r="Q2285" t="str">
        <f t="shared" si="143"/>
        <v>music</v>
      </c>
      <c r="R2285" t="str">
        <f t="shared" si="142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0"/>
        <v>1.0622116666666668</v>
      </c>
      <c r="P2286">
        <f t="shared" si="141"/>
        <v>108.02152542372882</v>
      </c>
      <c r="Q2286" t="str">
        <f t="shared" si="143"/>
        <v>music</v>
      </c>
      <c r="R2286" t="str">
        <f t="shared" si="142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0"/>
        <v>1.2136666666666667</v>
      </c>
      <c r="P2287">
        <f t="shared" si="141"/>
        <v>46.088607594936711</v>
      </c>
      <c r="Q2287" t="str">
        <f t="shared" si="143"/>
        <v>music</v>
      </c>
      <c r="R2287" t="str">
        <f t="shared" si="142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0"/>
        <v>1.0006666666666666</v>
      </c>
      <c r="P2288">
        <f t="shared" si="141"/>
        <v>107.21428571428571</v>
      </c>
      <c r="Q2288" t="str">
        <f t="shared" si="143"/>
        <v>music</v>
      </c>
      <c r="R2288" t="str">
        <f t="shared" si="142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0"/>
        <v>1.1997755555555556</v>
      </c>
      <c r="P2289">
        <f t="shared" si="141"/>
        <v>50.9338679245283</v>
      </c>
      <c r="Q2289" t="str">
        <f t="shared" si="143"/>
        <v>music</v>
      </c>
      <c r="R2289" t="str">
        <f t="shared" si="142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0"/>
        <v>1.0009999999999999</v>
      </c>
      <c r="P2290">
        <f t="shared" si="141"/>
        <v>40.04</v>
      </c>
      <c r="Q2290" t="str">
        <f t="shared" si="143"/>
        <v>music</v>
      </c>
      <c r="R2290" t="str">
        <f t="shared" si="142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0"/>
        <v>1.0740000000000001</v>
      </c>
      <c r="P2291">
        <f t="shared" si="141"/>
        <v>64.44</v>
      </c>
      <c r="Q2291" t="str">
        <f t="shared" si="143"/>
        <v>music</v>
      </c>
      <c r="R2291" t="str">
        <f t="shared" si="142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0"/>
        <v>1.0406666666666666</v>
      </c>
      <c r="P2292">
        <f t="shared" si="141"/>
        <v>53.827586206896555</v>
      </c>
      <c r="Q2292" t="str">
        <f t="shared" si="143"/>
        <v>music</v>
      </c>
      <c r="R2292" t="str">
        <f t="shared" si="142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0"/>
        <v>1.728</v>
      </c>
      <c r="P2293">
        <f t="shared" si="141"/>
        <v>100.46511627906976</v>
      </c>
      <c r="Q2293" t="str">
        <f t="shared" si="143"/>
        <v>music</v>
      </c>
      <c r="R2293" t="str">
        <f t="shared" si="142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0"/>
        <v>1.072505</v>
      </c>
      <c r="P2294">
        <f t="shared" si="141"/>
        <v>46.630652173913049</v>
      </c>
      <c r="Q2294" t="str">
        <f t="shared" si="143"/>
        <v>music</v>
      </c>
      <c r="R2294" t="str">
        <f t="shared" si="142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0"/>
        <v>1.0823529411764705</v>
      </c>
      <c r="P2295">
        <f t="shared" si="141"/>
        <v>34.074074074074076</v>
      </c>
      <c r="Q2295" t="str">
        <f t="shared" si="143"/>
        <v>music</v>
      </c>
      <c r="R2295" t="str">
        <f t="shared" si="142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0"/>
        <v>1.4608079999999999</v>
      </c>
      <c r="P2296">
        <f t="shared" si="141"/>
        <v>65.214642857142863</v>
      </c>
      <c r="Q2296" t="str">
        <f t="shared" si="143"/>
        <v>music</v>
      </c>
      <c r="R2296" t="str">
        <f t="shared" si="142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0"/>
        <v>1.2524999999999999</v>
      </c>
      <c r="P2297">
        <f t="shared" si="141"/>
        <v>44.205882352941174</v>
      </c>
      <c r="Q2297" t="str">
        <f t="shared" si="143"/>
        <v>music</v>
      </c>
      <c r="R2297" t="str">
        <f t="shared" si="142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0"/>
        <v>1.4907142857142857</v>
      </c>
      <c r="P2298">
        <f t="shared" si="141"/>
        <v>71.965517241379317</v>
      </c>
      <c r="Q2298" t="str">
        <f t="shared" si="143"/>
        <v>music</v>
      </c>
      <c r="R2298" t="str">
        <f t="shared" si="142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0"/>
        <v>1.006</v>
      </c>
      <c r="P2299">
        <f t="shared" si="141"/>
        <v>52.94736842105263</v>
      </c>
      <c r="Q2299" t="str">
        <f t="shared" si="143"/>
        <v>music</v>
      </c>
      <c r="R2299" t="str">
        <f t="shared" si="142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0"/>
        <v>1.0507333333333333</v>
      </c>
      <c r="P2300">
        <f t="shared" si="141"/>
        <v>109.45138888888889</v>
      </c>
      <c r="Q2300" t="str">
        <f t="shared" si="143"/>
        <v>music</v>
      </c>
      <c r="R2300" t="str">
        <f t="shared" si="142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0"/>
        <v>3.5016666666666665</v>
      </c>
      <c r="P2301">
        <f t="shared" si="141"/>
        <v>75.035714285714292</v>
      </c>
      <c r="Q2301" t="str">
        <f t="shared" si="143"/>
        <v>music</v>
      </c>
      <c r="R2301" t="str">
        <f t="shared" si="142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0"/>
        <v>1.0125</v>
      </c>
      <c r="P2302">
        <f t="shared" si="141"/>
        <v>115.71428571428571</v>
      </c>
      <c r="Q2302" t="str">
        <f t="shared" si="143"/>
        <v>music</v>
      </c>
      <c r="R2302" t="str">
        <f t="shared" si="142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0"/>
        <v>1.336044</v>
      </c>
      <c r="P2303">
        <f t="shared" si="141"/>
        <v>31.659810426540286</v>
      </c>
      <c r="Q2303" t="str">
        <f t="shared" si="143"/>
        <v>music</v>
      </c>
      <c r="R2303" t="str">
        <f t="shared" si="142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0"/>
        <v>1.7065217391304348</v>
      </c>
      <c r="P2304">
        <f t="shared" si="141"/>
        <v>46.176470588235297</v>
      </c>
      <c r="Q2304" t="str">
        <f t="shared" si="143"/>
        <v>music</v>
      </c>
      <c r="R2304" t="str">
        <f t="shared" si="142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0"/>
        <v>1.0935829457364341</v>
      </c>
      <c r="P2305">
        <f t="shared" si="141"/>
        <v>68.481650485436887</v>
      </c>
      <c r="Q2305" t="str">
        <f t="shared" si="143"/>
        <v>music</v>
      </c>
      <c r="R2305" t="str">
        <f t="shared" si="142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140"/>
        <v>1.0070033333333335</v>
      </c>
      <c r="P2306">
        <f t="shared" si="141"/>
        <v>53.469203539823013</v>
      </c>
      <c r="Q2306" t="str">
        <f t="shared" si="143"/>
        <v>music</v>
      </c>
      <c r="R2306" t="str">
        <f t="shared" si="142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144">E2307/D2307</f>
        <v>1.0122777777777778</v>
      </c>
      <c r="P2307">
        <f t="shared" ref="P2307:P2370" si="145">E2307/L2307</f>
        <v>109.10778443113773</v>
      </c>
      <c r="Q2307" t="str">
        <f t="shared" si="143"/>
        <v>music</v>
      </c>
      <c r="R2307" t="str">
        <f t="shared" ref="R2307:R2370" si="146">RIGHT(N2307, LEN(N2307)-FIND("/",N2307))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4"/>
        <v>1.0675857142857144</v>
      </c>
      <c r="P2308">
        <f t="shared" si="145"/>
        <v>51.185616438356163</v>
      </c>
      <c r="Q2308" t="str">
        <f t="shared" ref="Q2308:Q2371" si="147">LEFT(N2308, FIND("/", N2308)-1)</f>
        <v>music</v>
      </c>
      <c r="R2308" t="str">
        <f t="shared" si="146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4"/>
        <v>1.0665777537961894</v>
      </c>
      <c r="P2309">
        <f t="shared" si="145"/>
        <v>27.936800000000002</v>
      </c>
      <c r="Q2309" t="str">
        <f t="shared" si="147"/>
        <v>music</v>
      </c>
      <c r="R2309" t="str">
        <f t="shared" si="146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4"/>
        <v>1.0130622</v>
      </c>
      <c r="P2310">
        <f t="shared" si="145"/>
        <v>82.496921824104234</v>
      </c>
      <c r="Q2310" t="str">
        <f t="shared" si="147"/>
        <v>music</v>
      </c>
      <c r="R2310" t="str">
        <f t="shared" si="146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4"/>
        <v>1.0667450000000001</v>
      </c>
      <c r="P2311">
        <f t="shared" si="145"/>
        <v>59.817476635514019</v>
      </c>
      <c r="Q2311" t="str">
        <f t="shared" si="147"/>
        <v>music</v>
      </c>
      <c r="R2311" t="str">
        <f t="shared" si="146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4"/>
        <v>4.288397837837838</v>
      </c>
      <c r="P2312">
        <f t="shared" si="145"/>
        <v>64.816470588235291</v>
      </c>
      <c r="Q2312" t="str">
        <f t="shared" si="147"/>
        <v>music</v>
      </c>
      <c r="R2312" t="str">
        <f t="shared" si="146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4"/>
        <v>1.0411111111111111</v>
      </c>
      <c r="P2313">
        <f t="shared" si="145"/>
        <v>90.09615384615384</v>
      </c>
      <c r="Q2313" t="str">
        <f t="shared" si="147"/>
        <v>music</v>
      </c>
      <c r="R2313" t="str">
        <f t="shared" si="146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4"/>
        <v>1.0786666666666667</v>
      </c>
      <c r="P2314">
        <f t="shared" si="145"/>
        <v>40.962025316455694</v>
      </c>
      <c r="Q2314" t="str">
        <f t="shared" si="147"/>
        <v>music</v>
      </c>
      <c r="R2314" t="str">
        <f t="shared" si="146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4"/>
        <v>1.7584040000000001</v>
      </c>
      <c r="P2315">
        <f t="shared" si="145"/>
        <v>56.000127388535034</v>
      </c>
      <c r="Q2315" t="str">
        <f t="shared" si="147"/>
        <v>music</v>
      </c>
      <c r="R2315" t="str">
        <f t="shared" si="146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4"/>
        <v>1.5697000000000001</v>
      </c>
      <c r="P2316">
        <f t="shared" si="145"/>
        <v>37.672800000000002</v>
      </c>
      <c r="Q2316" t="str">
        <f t="shared" si="147"/>
        <v>music</v>
      </c>
      <c r="R2316" t="str">
        <f t="shared" si="146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4"/>
        <v>1.026</v>
      </c>
      <c r="P2317">
        <f t="shared" si="145"/>
        <v>40.078125</v>
      </c>
      <c r="Q2317" t="str">
        <f t="shared" si="147"/>
        <v>music</v>
      </c>
      <c r="R2317" t="str">
        <f t="shared" si="146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4"/>
        <v>1.0404266666666666</v>
      </c>
      <c r="P2318">
        <f t="shared" si="145"/>
        <v>78.031999999999996</v>
      </c>
      <c r="Q2318" t="str">
        <f t="shared" si="147"/>
        <v>music</v>
      </c>
      <c r="R2318" t="str">
        <f t="shared" si="146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4"/>
        <v>1.04</v>
      </c>
      <c r="P2319">
        <f t="shared" si="145"/>
        <v>18.90909090909091</v>
      </c>
      <c r="Q2319" t="str">
        <f t="shared" si="147"/>
        <v>music</v>
      </c>
      <c r="R2319" t="str">
        <f t="shared" si="146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4"/>
        <v>1.2105999999999999</v>
      </c>
      <c r="P2320">
        <f t="shared" si="145"/>
        <v>37.134969325153371</v>
      </c>
      <c r="Q2320" t="str">
        <f t="shared" si="147"/>
        <v>music</v>
      </c>
      <c r="R2320" t="str">
        <f t="shared" si="146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4"/>
        <v>1.077</v>
      </c>
      <c r="P2321">
        <f t="shared" si="145"/>
        <v>41.961038961038959</v>
      </c>
      <c r="Q2321" t="str">
        <f t="shared" si="147"/>
        <v>music</v>
      </c>
      <c r="R2321" t="str">
        <f t="shared" si="146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4"/>
        <v>1.0866</v>
      </c>
      <c r="P2322">
        <f t="shared" si="145"/>
        <v>61.044943820224717</v>
      </c>
      <c r="Q2322" t="str">
        <f t="shared" si="147"/>
        <v>music</v>
      </c>
      <c r="R2322" t="str">
        <f t="shared" si="146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4"/>
        <v>0.39120962394619685</v>
      </c>
      <c r="P2323">
        <f t="shared" si="145"/>
        <v>64.53125</v>
      </c>
      <c r="Q2323" t="str">
        <f t="shared" si="147"/>
        <v>food</v>
      </c>
      <c r="R2323" t="str">
        <f t="shared" si="146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4"/>
        <v>3.1481481481481478E-2</v>
      </c>
      <c r="P2324">
        <f t="shared" si="145"/>
        <v>21.25</v>
      </c>
      <c r="Q2324" t="str">
        <f t="shared" si="147"/>
        <v>food</v>
      </c>
      <c r="R2324" t="str">
        <f t="shared" si="146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4"/>
        <v>0.48</v>
      </c>
      <c r="P2325">
        <f t="shared" si="145"/>
        <v>30</v>
      </c>
      <c r="Q2325" t="str">
        <f t="shared" si="147"/>
        <v>food</v>
      </c>
      <c r="R2325" t="str">
        <f t="shared" si="146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4"/>
        <v>0.20733333333333334</v>
      </c>
      <c r="P2326">
        <f t="shared" si="145"/>
        <v>25.491803278688526</v>
      </c>
      <c r="Q2326" t="str">
        <f t="shared" si="147"/>
        <v>food</v>
      </c>
      <c r="R2326" t="str">
        <f t="shared" si="146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4"/>
        <v>0.08</v>
      </c>
      <c r="P2327">
        <f t="shared" si="145"/>
        <v>11.428571428571429</v>
      </c>
      <c r="Q2327" t="str">
        <f t="shared" si="147"/>
        <v>food</v>
      </c>
      <c r="R2327" t="str">
        <f t="shared" si="146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4"/>
        <v>7.1999999999999998E-3</v>
      </c>
      <c r="P2328">
        <f t="shared" si="145"/>
        <v>108</v>
      </c>
      <c r="Q2328" t="str">
        <f t="shared" si="147"/>
        <v>food</v>
      </c>
      <c r="R2328" t="str">
        <f t="shared" si="146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4"/>
        <v>5.2609431428571432</v>
      </c>
      <c r="P2329">
        <f t="shared" si="145"/>
        <v>54.883162444113267</v>
      </c>
      <c r="Q2329" t="str">
        <f t="shared" si="147"/>
        <v>food</v>
      </c>
      <c r="R2329" t="str">
        <f t="shared" si="146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4"/>
        <v>2.5445000000000002</v>
      </c>
      <c r="P2330">
        <f t="shared" si="145"/>
        <v>47.383612662942269</v>
      </c>
      <c r="Q2330" t="str">
        <f t="shared" si="147"/>
        <v>food</v>
      </c>
      <c r="R2330" t="str">
        <f t="shared" si="146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4"/>
        <v>1.0591999999999999</v>
      </c>
      <c r="P2331">
        <f t="shared" si="145"/>
        <v>211.84</v>
      </c>
      <c r="Q2331" t="str">
        <f t="shared" si="147"/>
        <v>food</v>
      </c>
      <c r="R2331" t="str">
        <f t="shared" si="146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4"/>
        <v>1.0242285714285715</v>
      </c>
      <c r="P2332">
        <f t="shared" si="145"/>
        <v>219.92638036809817</v>
      </c>
      <c r="Q2332" t="str">
        <f t="shared" si="147"/>
        <v>food</v>
      </c>
      <c r="R2332" t="str">
        <f t="shared" si="146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4"/>
        <v>1.4431375</v>
      </c>
      <c r="P2333">
        <f t="shared" si="145"/>
        <v>40.795406360424032</v>
      </c>
      <c r="Q2333" t="str">
        <f t="shared" si="147"/>
        <v>food</v>
      </c>
      <c r="R2333" t="str">
        <f t="shared" si="146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4"/>
        <v>1.06308</v>
      </c>
      <c r="P2334">
        <f t="shared" si="145"/>
        <v>75.502840909090907</v>
      </c>
      <c r="Q2334" t="str">
        <f t="shared" si="147"/>
        <v>food</v>
      </c>
      <c r="R2334" t="str">
        <f t="shared" si="146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4"/>
        <v>2.1216666666666666</v>
      </c>
      <c r="P2335">
        <f t="shared" si="145"/>
        <v>13.542553191489361</v>
      </c>
      <c r="Q2335" t="str">
        <f t="shared" si="147"/>
        <v>food</v>
      </c>
      <c r="R2335" t="str">
        <f t="shared" si="146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4"/>
        <v>1.0195000000000001</v>
      </c>
      <c r="P2336">
        <f t="shared" si="145"/>
        <v>60.865671641791046</v>
      </c>
      <c r="Q2336" t="str">
        <f t="shared" si="147"/>
        <v>food</v>
      </c>
      <c r="R2336" t="str">
        <f t="shared" si="146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4"/>
        <v>1.0227200000000001</v>
      </c>
      <c r="P2337">
        <f t="shared" si="145"/>
        <v>115.69230769230769</v>
      </c>
      <c r="Q2337" t="str">
        <f t="shared" si="147"/>
        <v>food</v>
      </c>
      <c r="R2337" t="str">
        <f t="shared" si="146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4"/>
        <v>5.2073254999999996</v>
      </c>
      <c r="P2338">
        <f t="shared" si="145"/>
        <v>48.104623556581984</v>
      </c>
      <c r="Q2338" t="str">
        <f t="shared" si="147"/>
        <v>food</v>
      </c>
      <c r="R2338" t="str">
        <f t="shared" si="146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4"/>
        <v>1.1065833333333333</v>
      </c>
      <c r="P2339">
        <f t="shared" si="145"/>
        <v>74.184357541899445</v>
      </c>
      <c r="Q2339" t="str">
        <f t="shared" si="147"/>
        <v>food</v>
      </c>
      <c r="R2339" t="str">
        <f t="shared" si="146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4"/>
        <v>1.0114333333333334</v>
      </c>
      <c r="P2340">
        <f t="shared" si="145"/>
        <v>123.34552845528455</v>
      </c>
      <c r="Q2340" t="str">
        <f t="shared" si="147"/>
        <v>food</v>
      </c>
      <c r="R2340" t="str">
        <f t="shared" si="146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4"/>
        <v>2.9420799999999998</v>
      </c>
      <c r="P2341">
        <f t="shared" si="145"/>
        <v>66.623188405797094</v>
      </c>
      <c r="Q2341" t="str">
        <f t="shared" si="147"/>
        <v>food</v>
      </c>
      <c r="R2341" t="str">
        <f t="shared" si="146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4"/>
        <v>1.0577749999999999</v>
      </c>
      <c r="P2342">
        <f t="shared" si="145"/>
        <v>104.99007444168734</v>
      </c>
      <c r="Q2342" t="str">
        <f t="shared" si="147"/>
        <v>food</v>
      </c>
      <c r="R2342" t="str">
        <f t="shared" si="146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4"/>
        <v>0</v>
      </c>
      <c r="P2343" t="e">
        <f t="shared" si="145"/>
        <v>#DIV/0!</v>
      </c>
      <c r="Q2343" t="str">
        <f t="shared" si="147"/>
        <v>technology</v>
      </c>
      <c r="R2343" t="str">
        <f t="shared" si="146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4"/>
        <v>0</v>
      </c>
      <c r="P2344" t="e">
        <f t="shared" si="145"/>
        <v>#DIV/0!</v>
      </c>
      <c r="Q2344" t="str">
        <f t="shared" si="147"/>
        <v>technology</v>
      </c>
      <c r="R2344" t="str">
        <f t="shared" si="146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4"/>
        <v>0.03</v>
      </c>
      <c r="P2345">
        <f t="shared" si="145"/>
        <v>300</v>
      </c>
      <c r="Q2345" t="str">
        <f t="shared" si="147"/>
        <v>technology</v>
      </c>
      <c r="R2345" t="str">
        <f t="shared" si="146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4"/>
        <v>1E-3</v>
      </c>
      <c r="P2346">
        <f t="shared" si="145"/>
        <v>1</v>
      </c>
      <c r="Q2346" t="str">
        <f t="shared" si="147"/>
        <v>technology</v>
      </c>
      <c r="R2346" t="str">
        <f t="shared" si="146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4"/>
        <v>0</v>
      </c>
      <c r="P2347" t="e">
        <f t="shared" si="145"/>
        <v>#DIV/0!</v>
      </c>
      <c r="Q2347" t="str">
        <f t="shared" si="147"/>
        <v>technology</v>
      </c>
      <c r="R2347" t="str">
        <f t="shared" si="146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4"/>
        <v>6.4999999999999997E-4</v>
      </c>
      <c r="P2348">
        <f t="shared" si="145"/>
        <v>13</v>
      </c>
      <c r="Q2348" t="str">
        <f t="shared" si="147"/>
        <v>technology</v>
      </c>
      <c r="R2348" t="str">
        <f t="shared" si="146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4"/>
        <v>1.4999999999999999E-2</v>
      </c>
      <c r="P2349">
        <f t="shared" si="145"/>
        <v>15</v>
      </c>
      <c r="Q2349" t="str">
        <f t="shared" si="147"/>
        <v>technology</v>
      </c>
      <c r="R2349" t="str">
        <f t="shared" si="146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4"/>
        <v>3.8571428571428572E-3</v>
      </c>
      <c r="P2350">
        <f t="shared" si="145"/>
        <v>54</v>
      </c>
      <c r="Q2350" t="str">
        <f t="shared" si="147"/>
        <v>technology</v>
      </c>
      <c r="R2350" t="str">
        <f t="shared" si="146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4"/>
        <v>0</v>
      </c>
      <c r="P2351" t="e">
        <f t="shared" si="145"/>
        <v>#DIV/0!</v>
      </c>
      <c r="Q2351" t="str">
        <f t="shared" si="147"/>
        <v>technology</v>
      </c>
      <c r="R2351" t="str">
        <f t="shared" si="146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4"/>
        <v>0</v>
      </c>
      <c r="P2352" t="e">
        <f t="shared" si="145"/>
        <v>#DIV/0!</v>
      </c>
      <c r="Q2352" t="str">
        <f t="shared" si="147"/>
        <v>technology</v>
      </c>
      <c r="R2352" t="str">
        <f t="shared" si="146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4"/>
        <v>5.7142857142857143E-3</v>
      </c>
      <c r="P2353">
        <f t="shared" si="145"/>
        <v>15.428571428571429</v>
      </c>
      <c r="Q2353" t="str">
        <f t="shared" si="147"/>
        <v>technology</v>
      </c>
      <c r="R2353" t="str">
        <f t="shared" si="146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4"/>
        <v>0</v>
      </c>
      <c r="P2354" t="e">
        <f t="shared" si="145"/>
        <v>#DIV/0!</v>
      </c>
      <c r="Q2354" t="str">
        <f t="shared" si="147"/>
        <v>technology</v>
      </c>
      <c r="R2354" t="str">
        <f t="shared" si="146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4"/>
        <v>0</v>
      </c>
      <c r="P2355" t="e">
        <f t="shared" si="145"/>
        <v>#DIV/0!</v>
      </c>
      <c r="Q2355" t="str">
        <f t="shared" si="147"/>
        <v>technology</v>
      </c>
      <c r="R2355" t="str">
        <f t="shared" si="146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4"/>
        <v>7.1428571428571429E-4</v>
      </c>
      <c r="P2356">
        <f t="shared" si="145"/>
        <v>25</v>
      </c>
      <c r="Q2356" t="str">
        <f t="shared" si="147"/>
        <v>technology</v>
      </c>
      <c r="R2356" t="str">
        <f t="shared" si="146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4"/>
        <v>6.875E-3</v>
      </c>
      <c r="P2357">
        <f t="shared" si="145"/>
        <v>27.5</v>
      </c>
      <c r="Q2357" t="str">
        <f t="shared" si="147"/>
        <v>technology</v>
      </c>
      <c r="R2357" t="str">
        <f t="shared" si="146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4"/>
        <v>0</v>
      </c>
      <c r="P2358" t="e">
        <f t="shared" si="145"/>
        <v>#DIV/0!</v>
      </c>
      <c r="Q2358" t="str">
        <f t="shared" si="147"/>
        <v>technology</v>
      </c>
      <c r="R2358" t="str">
        <f t="shared" si="146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4"/>
        <v>0</v>
      </c>
      <c r="P2359" t="e">
        <f t="shared" si="145"/>
        <v>#DIV/0!</v>
      </c>
      <c r="Q2359" t="str">
        <f t="shared" si="147"/>
        <v>technology</v>
      </c>
      <c r="R2359" t="str">
        <f t="shared" si="146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4"/>
        <v>0</v>
      </c>
      <c r="P2360" t="e">
        <f t="shared" si="145"/>
        <v>#DIV/0!</v>
      </c>
      <c r="Q2360" t="str">
        <f t="shared" si="147"/>
        <v>technology</v>
      </c>
      <c r="R2360" t="str">
        <f t="shared" si="146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4"/>
        <v>0.14680000000000001</v>
      </c>
      <c r="P2361">
        <f t="shared" si="145"/>
        <v>367</v>
      </c>
      <c r="Q2361" t="str">
        <f t="shared" si="147"/>
        <v>technology</v>
      </c>
      <c r="R2361" t="str">
        <f t="shared" si="146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4"/>
        <v>4.0000000000000002E-4</v>
      </c>
      <c r="P2362">
        <f t="shared" si="145"/>
        <v>2</v>
      </c>
      <c r="Q2362" t="str">
        <f t="shared" si="147"/>
        <v>technology</v>
      </c>
      <c r="R2362" t="str">
        <f t="shared" si="146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4"/>
        <v>0</v>
      </c>
      <c r="P2363" t="e">
        <f t="shared" si="145"/>
        <v>#DIV/0!</v>
      </c>
      <c r="Q2363" t="str">
        <f t="shared" si="147"/>
        <v>technology</v>
      </c>
      <c r="R2363" t="str">
        <f t="shared" si="146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4"/>
        <v>0.2857142857142857</v>
      </c>
      <c r="P2364">
        <f t="shared" si="145"/>
        <v>60</v>
      </c>
      <c r="Q2364" t="str">
        <f t="shared" si="147"/>
        <v>technology</v>
      </c>
      <c r="R2364" t="str">
        <f t="shared" si="146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4"/>
        <v>0</v>
      </c>
      <c r="P2365" t="e">
        <f t="shared" si="145"/>
        <v>#DIV/0!</v>
      </c>
      <c r="Q2365" t="str">
        <f t="shared" si="147"/>
        <v>technology</v>
      </c>
      <c r="R2365" t="str">
        <f t="shared" si="146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4"/>
        <v>0</v>
      </c>
      <c r="P2366" t="e">
        <f t="shared" si="145"/>
        <v>#DIV/0!</v>
      </c>
      <c r="Q2366" t="str">
        <f t="shared" si="147"/>
        <v>technology</v>
      </c>
      <c r="R2366" t="str">
        <f t="shared" si="146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4"/>
        <v>0</v>
      </c>
      <c r="P2367" t="e">
        <f t="shared" si="145"/>
        <v>#DIV/0!</v>
      </c>
      <c r="Q2367" t="str">
        <f t="shared" si="147"/>
        <v>technology</v>
      </c>
      <c r="R2367" t="str">
        <f t="shared" si="146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4"/>
        <v>0.1052</v>
      </c>
      <c r="P2368">
        <f t="shared" si="145"/>
        <v>97.407407407407405</v>
      </c>
      <c r="Q2368" t="str">
        <f t="shared" si="147"/>
        <v>technology</v>
      </c>
      <c r="R2368" t="str">
        <f t="shared" si="146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4"/>
        <v>1.34E-2</v>
      </c>
      <c r="P2369">
        <f t="shared" si="145"/>
        <v>47.857142857142854</v>
      </c>
      <c r="Q2369" t="str">
        <f t="shared" si="147"/>
        <v>technology</v>
      </c>
      <c r="R2369" t="str">
        <f t="shared" si="146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144"/>
        <v>2.5000000000000001E-3</v>
      </c>
      <c r="P2370">
        <f t="shared" si="145"/>
        <v>50</v>
      </c>
      <c r="Q2370" t="str">
        <f t="shared" si="147"/>
        <v>technology</v>
      </c>
      <c r="R2370" t="str">
        <f t="shared" si="146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148">E2371/D2371</f>
        <v>0</v>
      </c>
      <c r="P2371" t="e">
        <f t="shared" ref="P2371:P2434" si="149">E2371/L2371</f>
        <v>#DIV/0!</v>
      </c>
      <c r="Q2371" t="str">
        <f t="shared" si="147"/>
        <v>technology</v>
      </c>
      <c r="R2371" t="str">
        <f t="shared" ref="R2371:R2434" si="150">RIGHT(N2371, LEN(N2371)-FIND("/",N2371))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8"/>
        <v>3.2799999999999999E-3</v>
      </c>
      <c r="P2372">
        <f t="shared" si="149"/>
        <v>20.5</v>
      </c>
      <c r="Q2372" t="str">
        <f t="shared" ref="Q2372:Q2435" si="151">LEFT(N2372, FIND("/", N2372)-1)</f>
        <v>technology</v>
      </c>
      <c r="R2372" t="str">
        <f t="shared" si="150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8"/>
        <v>0</v>
      </c>
      <c r="P2373" t="e">
        <f t="shared" si="149"/>
        <v>#DIV/0!</v>
      </c>
      <c r="Q2373" t="str">
        <f t="shared" si="151"/>
        <v>technology</v>
      </c>
      <c r="R2373" t="str">
        <f t="shared" si="150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8"/>
        <v>3.272727272727273E-2</v>
      </c>
      <c r="P2374">
        <f t="shared" si="149"/>
        <v>30</v>
      </c>
      <c r="Q2374" t="str">
        <f t="shared" si="151"/>
        <v>technology</v>
      </c>
      <c r="R2374" t="str">
        <f t="shared" si="150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8"/>
        <v>5.8823529411764708E-5</v>
      </c>
      <c r="P2375">
        <f t="shared" si="149"/>
        <v>50</v>
      </c>
      <c r="Q2375" t="str">
        <f t="shared" si="151"/>
        <v>technology</v>
      </c>
      <c r="R2375" t="str">
        <f t="shared" si="150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8"/>
        <v>4.5454545454545455E-4</v>
      </c>
      <c r="P2376">
        <f t="shared" si="149"/>
        <v>10</v>
      </c>
      <c r="Q2376" t="str">
        <f t="shared" si="151"/>
        <v>technology</v>
      </c>
      <c r="R2376" t="str">
        <f t="shared" si="150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8"/>
        <v>0</v>
      </c>
      <c r="P2377" t="e">
        <f t="shared" si="149"/>
        <v>#DIV/0!</v>
      </c>
      <c r="Q2377" t="str">
        <f t="shared" si="151"/>
        <v>technology</v>
      </c>
      <c r="R2377" t="str">
        <f t="shared" si="150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48"/>
        <v>0.10877666666666666</v>
      </c>
      <c r="P2378">
        <f t="shared" si="149"/>
        <v>81.582499999999996</v>
      </c>
      <c r="Q2378" t="str">
        <f t="shared" si="151"/>
        <v>technology</v>
      </c>
      <c r="R2378" t="str">
        <f t="shared" si="150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48"/>
        <v>0</v>
      </c>
      <c r="P2379" t="e">
        <f t="shared" si="149"/>
        <v>#DIV/0!</v>
      </c>
      <c r="Q2379" t="str">
        <f t="shared" si="151"/>
        <v>technology</v>
      </c>
      <c r="R2379" t="str">
        <f t="shared" si="150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48"/>
        <v>0</v>
      </c>
      <c r="P2380" t="e">
        <f t="shared" si="149"/>
        <v>#DIV/0!</v>
      </c>
      <c r="Q2380" t="str">
        <f t="shared" si="151"/>
        <v>technology</v>
      </c>
      <c r="R2380" t="str">
        <f t="shared" si="150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48"/>
        <v>0</v>
      </c>
      <c r="P2381" t="e">
        <f t="shared" si="149"/>
        <v>#DIV/0!</v>
      </c>
      <c r="Q2381" t="str">
        <f t="shared" si="151"/>
        <v>technology</v>
      </c>
      <c r="R2381" t="str">
        <f t="shared" si="150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48"/>
        <v>3.6666666666666666E-3</v>
      </c>
      <c r="P2382">
        <f t="shared" si="149"/>
        <v>18.333333333333332</v>
      </c>
      <c r="Q2382" t="str">
        <f t="shared" si="151"/>
        <v>technology</v>
      </c>
      <c r="R2382" t="str">
        <f t="shared" si="150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48"/>
        <v>1.8193398957730169E-2</v>
      </c>
      <c r="P2383">
        <f t="shared" si="149"/>
        <v>224.42857142857142</v>
      </c>
      <c r="Q2383" t="str">
        <f t="shared" si="151"/>
        <v>technology</v>
      </c>
      <c r="R2383" t="str">
        <f t="shared" si="150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48"/>
        <v>2.5000000000000001E-2</v>
      </c>
      <c r="P2384">
        <f t="shared" si="149"/>
        <v>37.5</v>
      </c>
      <c r="Q2384" t="str">
        <f t="shared" si="151"/>
        <v>technology</v>
      </c>
      <c r="R2384" t="str">
        <f t="shared" si="150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48"/>
        <v>4.3499999999999997E-2</v>
      </c>
      <c r="P2385">
        <f t="shared" si="149"/>
        <v>145</v>
      </c>
      <c r="Q2385" t="str">
        <f t="shared" si="151"/>
        <v>technology</v>
      </c>
      <c r="R2385" t="str">
        <f t="shared" si="150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48"/>
        <v>8.0000000000000002E-3</v>
      </c>
      <c r="P2386">
        <f t="shared" si="149"/>
        <v>1</v>
      </c>
      <c r="Q2386" t="str">
        <f t="shared" si="151"/>
        <v>technology</v>
      </c>
      <c r="R2386" t="str">
        <f t="shared" si="150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48"/>
        <v>1.2123076923076924E-2</v>
      </c>
      <c r="P2387">
        <f t="shared" si="149"/>
        <v>112.57142857142857</v>
      </c>
      <c r="Q2387" t="str">
        <f t="shared" si="151"/>
        <v>technology</v>
      </c>
      <c r="R2387" t="str">
        <f t="shared" si="150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48"/>
        <v>0</v>
      </c>
      <c r="P2388" t="e">
        <f t="shared" si="149"/>
        <v>#DIV/0!</v>
      </c>
      <c r="Q2388" t="str">
        <f t="shared" si="151"/>
        <v>technology</v>
      </c>
      <c r="R2388" t="str">
        <f t="shared" si="150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48"/>
        <v>6.8399999999999997E-3</v>
      </c>
      <c r="P2389">
        <f t="shared" si="149"/>
        <v>342</v>
      </c>
      <c r="Q2389" t="str">
        <f t="shared" si="151"/>
        <v>technology</v>
      </c>
      <c r="R2389" t="str">
        <f t="shared" si="150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48"/>
        <v>1.2513513513513513E-2</v>
      </c>
      <c r="P2390">
        <f t="shared" si="149"/>
        <v>57.875</v>
      </c>
      <c r="Q2390" t="str">
        <f t="shared" si="151"/>
        <v>technology</v>
      </c>
      <c r="R2390" t="str">
        <f t="shared" si="150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48"/>
        <v>1.8749999999999999E-3</v>
      </c>
      <c r="P2391">
        <f t="shared" si="149"/>
        <v>30</v>
      </c>
      <c r="Q2391" t="str">
        <f t="shared" si="151"/>
        <v>technology</v>
      </c>
      <c r="R2391" t="str">
        <f t="shared" si="150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48"/>
        <v>0</v>
      </c>
      <c r="P2392" t="e">
        <f t="shared" si="149"/>
        <v>#DIV/0!</v>
      </c>
      <c r="Q2392" t="str">
        <f t="shared" si="151"/>
        <v>technology</v>
      </c>
      <c r="R2392" t="str">
        <f t="shared" si="150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48"/>
        <v>1.25E-3</v>
      </c>
      <c r="P2393">
        <f t="shared" si="149"/>
        <v>25</v>
      </c>
      <c r="Q2393" t="str">
        <f t="shared" si="151"/>
        <v>technology</v>
      </c>
      <c r="R2393" t="str">
        <f t="shared" si="150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48"/>
        <v>0</v>
      </c>
      <c r="P2394" t="e">
        <f t="shared" si="149"/>
        <v>#DIV/0!</v>
      </c>
      <c r="Q2394" t="str">
        <f t="shared" si="151"/>
        <v>technology</v>
      </c>
      <c r="R2394" t="str">
        <f t="shared" si="150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48"/>
        <v>5.0000000000000001E-4</v>
      </c>
      <c r="P2395">
        <f t="shared" si="149"/>
        <v>50</v>
      </c>
      <c r="Q2395" t="str">
        <f t="shared" si="151"/>
        <v>technology</v>
      </c>
      <c r="R2395" t="str">
        <f t="shared" si="150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48"/>
        <v>5.9999999999999995E-4</v>
      </c>
      <c r="P2396">
        <f t="shared" si="149"/>
        <v>1.5</v>
      </c>
      <c r="Q2396" t="str">
        <f t="shared" si="151"/>
        <v>technology</v>
      </c>
      <c r="R2396" t="str">
        <f t="shared" si="150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48"/>
        <v>0</v>
      </c>
      <c r="P2397" t="e">
        <f t="shared" si="149"/>
        <v>#DIV/0!</v>
      </c>
      <c r="Q2397" t="str">
        <f t="shared" si="151"/>
        <v>technology</v>
      </c>
      <c r="R2397" t="str">
        <f t="shared" si="150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48"/>
        <v>2E-3</v>
      </c>
      <c r="P2398">
        <f t="shared" si="149"/>
        <v>10</v>
      </c>
      <c r="Q2398" t="str">
        <f t="shared" si="151"/>
        <v>technology</v>
      </c>
      <c r="R2398" t="str">
        <f t="shared" si="150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48"/>
        <v>0</v>
      </c>
      <c r="P2399" t="e">
        <f t="shared" si="149"/>
        <v>#DIV/0!</v>
      </c>
      <c r="Q2399" t="str">
        <f t="shared" si="151"/>
        <v>technology</v>
      </c>
      <c r="R2399" t="str">
        <f t="shared" si="150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48"/>
        <v>0</v>
      </c>
      <c r="P2400" t="e">
        <f t="shared" si="149"/>
        <v>#DIV/0!</v>
      </c>
      <c r="Q2400" t="str">
        <f t="shared" si="151"/>
        <v>technology</v>
      </c>
      <c r="R2400" t="str">
        <f t="shared" si="150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48"/>
        <v>0</v>
      </c>
      <c r="P2401" t="e">
        <f t="shared" si="149"/>
        <v>#DIV/0!</v>
      </c>
      <c r="Q2401" t="str">
        <f t="shared" si="151"/>
        <v>technology</v>
      </c>
      <c r="R2401" t="str">
        <f t="shared" si="150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48"/>
        <v>0</v>
      </c>
      <c r="P2402" t="e">
        <f t="shared" si="149"/>
        <v>#DIV/0!</v>
      </c>
      <c r="Q2402" t="str">
        <f t="shared" si="151"/>
        <v>technology</v>
      </c>
      <c r="R2402" t="str">
        <f t="shared" si="150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48"/>
        <v>7.1785714285714283E-3</v>
      </c>
      <c r="P2403">
        <f t="shared" si="149"/>
        <v>22.333333333333332</v>
      </c>
      <c r="Q2403" t="str">
        <f t="shared" si="151"/>
        <v>food</v>
      </c>
      <c r="R2403" t="str">
        <f t="shared" si="150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48"/>
        <v>4.3333333333333331E-3</v>
      </c>
      <c r="P2404">
        <f t="shared" si="149"/>
        <v>52</v>
      </c>
      <c r="Q2404" t="str">
        <f t="shared" si="151"/>
        <v>food</v>
      </c>
      <c r="R2404" t="str">
        <f t="shared" si="150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48"/>
        <v>0.16833333333333333</v>
      </c>
      <c r="P2405">
        <f t="shared" si="149"/>
        <v>16.833333333333332</v>
      </c>
      <c r="Q2405" t="str">
        <f t="shared" si="151"/>
        <v>food</v>
      </c>
      <c r="R2405" t="str">
        <f t="shared" si="150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48"/>
        <v>0</v>
      </c>
      <c r="P2406" t="e">
        <f t="shared" si="149"/>
        <v>#DIV/0!</v>
      </c>
      <c r="Q2406" t="str">
        <f t="shared" si="151"/>
        <v>food</v>
      </c>
      <c r="R2406" t="str">
        <f t="shared" si="150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48"/>
        <v>0.22520000000000001</v>
      </c>
      <c r="P2407">
        <f t="shared" si="149"/>
        <v>56.3</v>
      </c>
      <c r="Q2407" t="str">
        <f t="shared" si="151"/>
        <v>food</v>
      </c>
      <c r="R2407" t="str">
        <f t="shared" si="150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48"/>
        <v>0.41384615384615386</v>
      </c>
      <c r="P2408">
        <f t="shared" si="149"/>
        <v>84.0625</v>
      </c>
      <c r="Q2408" t="str">
        <f t="shared" si="151"/>
        <v>food</v>
      </c>
      <c r="R2408" t="str">
        <f t="shared" si="150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48"/>
        <v>0.25259090909090909</v>
      </c>
      <c r="P2409">
        <f t="shared" si="149"/>
        <v>168.39393939393941</v>
      </c>
      <c r="Q2409" t="str">
        <f t="shared" si="151"/>
        <v>food</v>
      </c>
      <c r="R2409" t="str">
        <f t="shared" si="150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48"/>
        <v>2E-3</v>
      </c>
      <c r="P2410">
        <f t="shared" si="149"/>
        <v>15</v>
      </c>
      <c r="Q2410" t="str">
        <f t="shared" si="151"/>
        <v>food</v>
      </c>
      <c r="R2410" t="str">
        <f t="shared" si="150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48"/>
        <v>1.84E-2</v>
      </c>
      <c r="P2411">
        <f t="shared" si="149"/>
        <v>76.666666666666671</v>
      </c>
      <c r="Q2411" t="str">
        <f t="shared" si="151"/>
        <v>food</v>
      </c>
      <c r="R2411" t="str">
        <f t="shared" si="150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48"/>
        <v>0</v>
      </c>
      <c r="P2412" t="e">
        <f t="shared" si="149"/>
        <v>#DIV/0!</v>
      </c>
      <c r="Q2412" t="str">
        <f t="shared" si="151"/>
        <v>food</v>
      </c>
      <c r="R2412" t="str">
        <f t="shared" si="150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48"/>
        <v>6.0400000000000002E-3</v>
      </c>
      <c r="P2413">
        <f t="shared" si="149"/>
        <v>50.333333333333336</v>
      </c>
      <c r="Q2413" t="str">
        <f t="shared" si="151"/>
        <v>food</v>
      </c>
      <c r="R2413" t="str">
        <f t="shared" si="150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48"/>
        <v>0</v>
      </c>
      <c r="P2414" t="e">
        <f t="shared" si="149"/>
        <v>#DIV/0!</v>
      </c>
      <c r="Q2414" t="str">
        <f t="shared" si="151"/>
        <v>food</v>
      </c>
      <c r="R2414" t="str">
        <f t="shared" si="150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48"/>
        <v>8.3333333333333332E-3</v>
      </c>
      <c r="P2415">
        <f t="shared" si="149"/>
        <v>8.3333333333333339</v>
      </c>
      <c r="Q2415" t="str">
        <f t="shared" si="151"/>
        <v>food</v>
      </c>
      <c r="R2415" t="str">
        <f t="shared" si="150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48"/>
        <v>3.0666666666666665E-2</v>
      </c>
      <c r="P2416">
        <f t="shared" si="149"/>
        <v>35.384615384615387</v>
      </c>
      <c r="Q2416" t="str">
        <f t="shared" si="151"/>
        <v>food</v>
      </c>
      <c r="R2416" t="str">
        <f t="shared" si="150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48"/>
        <v>5.5833333333333334E-3</v>
      </c>
      <c r="P2417">
        <f t="shared" si="149"/>
        <v>55.833333333333336</v>
      </c>
      <c r="Q2417" t="str">
        <f t="shared" si="151"/>
        <v>food</v>
      </c>
      <c r="R2417" t="str">
        <f t="shared" si="150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48"/>
        <v>2.5000000000000001E-4</v>
      </c>
      <c r="P2418">
        <f t="shared" si="149"/>
        <v>5</v>
      </c>
      <c r="Q2418" t="str">
        <f t="shared" si="151"/>
        <v>food</v>
      </c>
      <c r="R2418" t="str">
        <f t="shared" si="150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48"/>
        <v>0</v>
      </c>
      <c r="P2419" t="e">
        <f t="shared" si="149"/>
        <v>#DIV/0!</v>
      </c>
      <c r="Q2419" t="str">
        <f t="shared" si="151"/>
        <v>food</v>
      </c>
      <c r="R2419" t="str">
        <f t="shared" si="150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48"/>
        <v>2.0000000000000001E-4</v>
      </c>
      <c r="P2420">
        <f t="shared" si="149"/>
        <v>1</v>
      </c>
      <c r="Q2420" t="str">
        <f t="shared" si="151"/>
        <v>food</v>
      </c>
      <c r="R2420" t="str">
        <f t="shared" si="150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48"/>
        <v>0</v>
      </c>
      <c r="P2421" t="e">
        <f t="shared" si="149"/>
        <v>#DIV/0!</v>
      </c>
      <c r="Q2421" t="str">
        <f t="shared" si="151"/>
        <v>food</v>
      </c>
      <c r="R2421" t="str">
        <f t="shared" si="150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48"/>
        <v>0.14825133372851215</v>
      </c>
      <c r="P2422">
        <f t="shared" si="149"/>
        <v>69.472222222222229</v>
      </c>
      <c r="Q2422" t="str">
        <f t="shared" si="151"/>
        <v>food</v>
      </c>
      <c r="R2422" t="str">
        <f t="shared" si="150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48"/>
        <v>1.6666666666666666E-4</v>
      </c>
      <c r="P2423">
        <f t="shared" si="149"/>
        <v>1</v>
      </c>
      <c r="Q2423" t="str">
        <f t="shared" si="151"/>
        <v>food</v>
      </c>
      <c r="R2423" t="str">
        <f t="shared" si="150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48"/>
        <v>2E-3</v>
      </c>
      <c r="P2424">
        <f t="shared" si="149"/>
        <v>1</v>
      </c>
      <c r="Q2424" t="str">
        <f t="shared" si="151"/>
        <v>food</v>
      </c>
      <c r="R2424" t="str">
        <f t="shared" si="150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48"/>
        <v>1.3333333333333334E-4</v>
      </c>
      <c r="P2425">
        <f t="shared" si="149"/>
        <v>8</v>
      </c>
      <c r="Q2425" t="str">
        <f t="shared" si="151"/>
        <v>food</v>
      </c>
      <c r="R2425" t="str">
        <f t="shared" si="150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48"/>
        <v>1.24E-2</v>
      </c>
      <c r="P2426">
        <f t="shared" si="149"/>
        <v>34.444444444444443</v>
      </c>
      <c r="Q2426" t="str">
        <f t="shared" si="151"/>
        <v>food</v>
      </c>
      <c r="R2426" t="str">
        <f t="shared" si="150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48"/>
        <v>2.8571428571428574E-4</v>
      </c>
      <c r="P2427">
        <f t="shared" si="149"/>
        <v>1</v>
      </c>
      <c r="Q2427" t="str">
        <f t="shared" si="151"/>
        <v>food</v>
      </c>
      <c r="R2427" t="str">
        <f t="shared" si="150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48"/>
        <v>0</v>
      </c>
      <c r="P2428" t="e">
        <f t="shared" si="149"/>
        <v>#DIV/0!</v>
      </c>
      <c r="Q2428" t="str">
        <f t="shared" si="151"/>
        <v>food</v>
      </c>
      <c r="R2428" t="str">
        <f t="shared" si="150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48"/>
        <v>2.0000000000000002E-5</v>
      </c>
      <c r="P2429">
        <f t="shared" si="149"/>
        <v>1</v>
      </c>
      <c r="Q2429" t="str">
        <f t="shared" si="151"/>
        <v>food</v>
      </c>
      <c r="R2429" t="str">
        <f t="shared" si="150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48"/>
        <v>2.8571428571428571E-5</v>
      </c>
      <c r="P2430">
        <f t="shared" si="149"/>
        <v>1</v>
      </c>
      <c r="Q2430" t="str">
        <f t="shared" si="151"/>
        <v>food</v>
      </c>
      <c r="R2430" t="str">
        <f t="shared" si="150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48"/>
        <v>1.4321428571428572E-2</v>
      </c>
      <c r="P2431">
        <f t="shared" si="149"/>
        <v>501.25</v>
      </c>
      <c r="Q2431" t="str">
        <f t="shared" si="151"/>
        <v>food</v>
      </c>
      <c r="R2431" t="str">
        <f t="shared" si="150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48"/>
        <v>7.0000000000000001E-3</v>
      </c>
      <c r="P2432">
        <f t="shared" si="149"/>
        <v>10.5</v>
      </c>
      <c r="Q2432" t="str">
        <f t="shared" si="151"/>
        <v>food</v>
      </c>
      <c r="R2432" t="str">
        <f t="shared" si="150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48"/>
        <v>2.0000000000000002E-5</v>
      </c>
      <c r="P2433">
        <f t="shared" si="149"/>
        <v>1</v>
      </c>
      <c r="Q2433" t="str">
        <f t="shared" si="151"/>
        <v>food</v>
      </c>
      <c r="R2433" t="str">
        <f t="shared" si="150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148"/>
        <v>1.4285714285714287E-4</v>
      </c>
      <c r="P2434">
        <f t="shared" si="149"/>
        <v>1</v>
      </c>
      <c r="Q2434" t="str">
        <f t="shared" si="151"/>
        <v>food</v>
      </c>
      <c r="R2434" t="str">
        <f t="shared" si="150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152">E2435/D2435</f>
        <v>0</v>
      </c>
      <c r="P2435" t="e">
        <f t="shared" ref="P2435:P2498" si="153">E2435/L2435</f>
        <v>#DIV/0!</v>
      </c>
      <c r="Q2435" t="str">
        <f t="shared" si="151"/>
        <v>food</v>
      </c>
      <c r="R2435" t="str">
        <f t="shared" ref="R2435:R2498" si="154">RIGHT(N2435, LEN(N2435)-FIND("/",N2435))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2"/>
        <v>1.2999999999999999E-3</v>
      </c>
      <c r="P2436">
        <f t="shared" si="153"/>
        <v>13</v>
      </c>
      <c r="Q2436" t="str">
        <f t="shared" ref="Q2436:Q2499" si="155">LEFT(N2436, FIND("/", N2436)-1)</f>
        <v>food</v>
      </c>
      <c r="R2436" t="str">
        <f t="shared" si="154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2"/>
        <v>4.8960000000000002E-3</v>
      </c>
      <c r="P2437">
        <f t="shared" si="153"/>
        <v>306</v>
      </c>
      <c r="Q2437" t="str">
        <f t="shared" si="155"/>
        <v>food</v>
      </c>
      <c r="R2437" t="str">
        <f t="shared" si="154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2"/>
        <v>3.8461538461538462E-4</v>
      </c>
      <c r="P2438">
        <f t="shared" si="153"/>
        <v>22.5</v>
      </c>
      <c r="Q2438" t="str">
        <f t="shared" si="155"/>
        <v>food</v>
      </c>
      <c r="R2438" t="str">
        <f t="shared" si="154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2"/>
        <v>0</v>
      </c>
      <c r="P2439" t="e">
        <f t="shared" si="153"/>
        <v>#DIV/0!</v>
      </c>
      <c r="Q2439" t="str">
        <f t="shared" si="155"/>
        <v>food</v>
      </c>
      <c r="R2439" t="str">
        <f t="shared" si="154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2"/>
        <v>3.3333333333333335E-3</v>
      </c>
      <c r="P2440">
        <f t="shared" si="153"/>
        <v>50</v>
      </c>
      <c r="Q2440" t="str">
        <f t="shared" si="155"/>
        <v>food</v>
      </c>
      <c r="R2440" t="str">
        <f t="shared" si="154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2"/>
        <v>0</v>
      </c>
      <c r="P2441" t="e">
        <f t="shared" si="153"/>
        <v>#DIV/0!</v>
      </c>
      <c r="Q2441" t="str">
        <f t="shared" si="155"/>
        <v>food</v>
      </c>
      <c r="R2441" t="str">
        <f t="shared" si="154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2"/>
        <v>2E-3</v>
      </c>
      <c r="P2442">
        <f t="shared" si="153"/>
        <v>5</v>
      </c>
      <c r="Q2442" t="str">
        <f t="shared" si="155"/>
        <v>food</v>
      </c>
      <c r="R2442" t="str">
        <f t="shared" si="154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2"/>
        <v>1.0788</v>
      </c>
      <c r="P2443">
        <f t="shared" si="153"/>
        <v>74.22935779816514</v>
      </c>
      <c r="Q2443" t="str">
        <f t="shared" si="155"/>
        <v>food</v>
      </c>
      <c r="R2443" t="str">
        <f t="shared" si="154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2"/>
        <v>1.2594166666666666</v>
      </c>
      <c r="P2444">
        <f t="shared" si="153"/>
        <v>81.252688172043008</v>
      </c>
      <c r="Q2444" t="str">
        <f t="shared" si="155"/>
        <v>food</v>
      </c>
      <c r="R2444" t="str">
        <f t="shared" si="154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2"/>
        <v>2.0251494999999999</v>
      </c>
      <c r="P2445">
        <f t="shared" si="153"/>
        <v>130.23469453376205</v>
      </c>
      <c r="Q2445" t="str">
        <f t="shared" si="155"/>
        <v>food</v>
      </c>
      <c r="R2445" t="str">
        <f t="shared" si="154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2"/>
        <v>1.0860000000000001</v>
      </c>
      <c r="P2446">
        <f t="shared" si="153"/>
        <v>53.409836065573771</v>
      </c>
      <c r="Q2446" t="str">
        <f t="shared" si="155"/>
        <v>food</v>
      </c>
      <c r="R2446" t="str">
        <f t="shared" si="154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2"/>
        <v>1.728</v>
      </c>
      <c r="P2447">
        <f t="shared" si="153"/>
        <v>75.130434782608702</v>
      </c>
      <c r="Q2447" t="str">
        <f t="shared" si="155"/>
        <v>food</v>
      </c>
      <c r="R2447" t="str">
        <f t="shared" si="154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2"/>
        <v>1.6798</v>
      </c>
      <c r="P2448">
        <f t="shared" si="153"/>
        <v>75.666666666666671</v>
      </c>
      <c r="Q2448" t="str">
        <f t="shared" si="155"/>
        <v>food</v>
      </c>
      <c r="R2448" t="str">
        <f t="shared" si="154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2"/>
        <v>4.2720000000000002</v>
      </c>
      <c r="P2449">
        <f t="shared" si="153"/>
        <v>31.691394658753708</v>
      </c>
      <c r="Q2449" t="str">
        <f t="shared" si="155"/>
        <v>food</v>
      </c>
      <c r="R2449" t="str">
        <f t="shared" si="154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2"/>
        <v>1.075</v>
      </c>
      <c r="P2450">
        <f t="shared" si="153"/>
        <v>47.777777777777779</v>
      </c>
      <c r="Q2450" t="str">
        <f t="shared" si="155"/>
        <v>food</v>
      </c>
      <c r="R2450" t="str">
        <f t="shared" si="154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2"/>
        <v>1.08</v>
      </c>
      <c r="P2451">
        <f t="shared" si="153"/>
        <v>90</v>
      </c>
      <c r="Q2451" t="str">
        <f t="shared" si="155"/>
        <v>food</v>
      </c>
      <c r="R2451" t="str">
        <f t="shared" si="154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2"/>
        <v>1.0153353333333335</v>
      </c>
      <c r="P2452">
        <f t="shared" si="153"/>
        <v>149.31401960784314</v>
      </c>
      <c r="Q2452" t="str">
        <f t="shared" si="155"/>
        <v>food</v>
      </c>
      <c r="R2452" t="str">
        <f t="shared" si="154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2"/>
        <v>1.1545000000000001</v>
      </c>
      <c r="P2453">
        <f t="shared" si="153"/>
        <v>62.06989247311828</v>
      </c>
      <c r="Q2453" t="str">
        <f t="shared" si="155"/>
        <v>food</v>
      </c>
      <c r="R2453" t="str">
        <f t="shared" si="154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2"/>
        <v>1.335</v>
      </c>
      <c r="P2454">
        <f t="shared" si="153"/>
        <v>53.4</v>
      </c>
      <c r="Q2454" t="str">
        <f t="shared" si="155"/>
        <v>food</v>
      </c>
      <c r="R2454" t="str">
        <f t="shared" si="154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2"/>
        <v>1.5469999999999999</v>
      </c>
      <c r="P2455">
        <f t="shared" si="153"/>
        <v>69.268656716417908</v>
      </c>
      <c r="Q2455" t="str">
        <f t="shared" si="155"/>
        <v>food</v>
      </c>
      <c r="R2455" t="str">
        <f t="shared" si="154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2"/>
        <v>1.0084571428571429</v>
      </c>
      <c r="P2456">
        <f t="shared" si="153"/>
        <v>271.50769230769231</v>
      </c>
      <c r="Q2456" t="str">
        <f t="shared" si="155"/>
        <v>food</v>
      </c>
      <c r="R2456" t="str">
        <f t="shared" si="154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2"/>
        <v>1.82</v>
      </c>
      <c r="P2457">
        <f t="shared" si="153"/>
        <v>34.125</v>
      </c>
      <c r="Q2457" t="str">
        <f t="shared" si="155"/>
        <v>food</v>
      </c>
      <c r="R2457" t="str">
        <f t="shared" si="154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2"/>
        <v>1.8086666666666666</v>
      </c>
      <c r="P2458">
        <f t="shared" si="153"/>
        <v>40.492537313432834</v>
      </c>
      <c r="Q2458" t="str">
        <f t="shared" si="155"/>
        <v>food</v>
      </c>
      <c r="R2458" t="str">
        <f t="shared" si="154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2"/>
        <v>1.0230434782608695</v>
      </c>
      <c r="P2459">
        <f t="shared" si="153"/>
        <v>189.75806451612902</v>
      </c>
      <c r="Q2459" t="str">
        <f t="shared" si="155"/>
        <v>food</v>
      </c>
      <c r="R2459" t="str">
        <f t="shared" si="154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2"/>
        <v>1.1017999999999999</v>
      </c>
      <c r="P2460">
        <f t="shared" si="153"/>
        <v>68.862499999999997</v>
      </c>
      <c r="Q2460" t="str">
        <f t="shared" si="155"/>
        <v>food</v>
      </c>
      <c r="R2460" t="str">
        <f t="shared" si="154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2"/>
        <v>1.0225</v>
      </c>
      <c r="P2461">
        <f t="shared" si="153"/>
        <v>108.77659574468085</v>
      </c>
      <c r="Q2461" t="str">
        <f t="shared" si="155"/>
        <v>food</v>
      </c>
      <c r="R2461" t="str">
        <f t="shared" si="154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2"/>
        <v>1.0078823529411765</v>
      </c>
      <c r="P2462">
        <f t="shared" si="153"/>
        <v>125.98529411764706</v>
      </c>
      <c r="Q2462" t="str">
        <f t="shared" si="155"/>
        <v>food</v>
      </c>
      <c r="R2462" t="str">
        <f t="shared" si="154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2"/>
        <v>1.038</v>
      </c>
      <c r="P2463">
        <f t="shared" si="153"/>
        <v>90.523255813953483</v>
      </c>
      <c r="Q2463" t="str">
        <f t="shared" si="155"/>
        <v>music</v>
      </c>
      <c r="R2463" t="str">
        <f t="shared" si="154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2"/>
        <v>1.1070833333333334</v>
      </c>
      <c r="P2464">
        <f t="shared" si="153"/>
        <v>28.880434782608695</v>
      </c>
      <c r="Q2464" t="str">
        <f t="shared" si="155"/>
        <v>music</v>
      </c>
      <c r="R2464" t="str">
        <f t="shared" si="154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2"/>
        <v>1.1625000000000001</v>
      </c>
      <c r="P2465">
        <f t="shared" si="153"/>
        <v>31</v>
      </c>
      <c r="Q2465" t="str">
        <f t="shared" si="155"/>
        <v>music</v>
      </c>
      <c r="R2465" t="str">
        <f t="shared" si="154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2"/>
        <v>1.111</v>
      </c>
      <c r="P2466">
        <f t="shared" si="153"/>
        <v>51.674418604651166</v>
      </c>
      <c r="Q2466" t="str">
        <f t="shared" si="155"/>
        <v>music</v>
      </c>
      <c r="R2466" t="str">
        <f t="shared" si="154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2"/>
        <v>1.8014285714285714</v>
      </c>
      <c r="P2467">
        <f t="shared" si="153"/>
        <v>26.270833333333332</v>
      </c>
      <c r="Q2467" t="str">
        <f t="shared" si="155"/>
        <v>music</v>
      </c>
      <c r="R2467" t="str">
        <f t="shared" si="154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2"/>
        <v>1</v>
      </c>
      <c r="P2468">
        <f t="shared" si="153"/>
        <v>48.07692307692308</v>
      </c>
      <c r="Q2468" t="str">
        <f t="shared" si="155"/>
        <v>music</v>
      </c>
      <c r="R2468" t="str">
        <f t="shared" si="154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2"/>
        <v>1.1850000000000001</v>
      </c>
      <c r="P2469">
        <f t="shared" si="153"/>
        <v>27.558139534883722</v>
      </c>
      <c r="Q2469" t="str">
        <f t="shared" si="155"/>
        <v>music</v>
      </c>
      <c r="R2469" t="str">
        <f t="shared" si="154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2"/>
        <v>1.0721700000000001</v>
      </c>
      <c r="P2470">
        <f t="shared" si="153"/>
        <v>36.97137931034483</v>
      </c>
      <c r="Q2470" t="str">
        <f t="shared" si="155"/>
        <v>music</v>
      </c>
      <c r="R2470" t="str">
        <f t="shared" si="154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2"/>
        <v>1.1366666666666667</v>
      </c>
      <c r="P2471">
        <f t="shared" si="153"/>
        <v>29.021276595744681</v>
      </c>
      <c r="Q2471" t="str">
        <f t="shared" si="155"/>
        <v>music</v>
      </c>
      <c r="R2471" t="str">
        <f t="shared" si="154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2"/>
        <v>1.0316400000000001</v>
      </c>
      <c r="P2472">
        <f t="shared" si="153"/>
        <v>28.65666666666667</v>
      </c>
      <c r="Q2472" t="str">
        <f t="shared" si="155"/>
        <v>music</v>
      </c>
      <c r="R2472" t="str">
        <f t="shared" si="154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2"/>
        <v>1.28</v>
      </c>
      <c r="P2473">
        <f t="shared" si="153"/>
        <v>37.647058823529413</v>
      </c>
      <c r="Q2473" t="str">
        <f t="shared" si="155"/>
        <v>music</v>
      </c>
      <c r="R2473" t="str">
        <f t="shared" si="154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2"/>
        <v>1.3576026666666667</v>
      </c>
      <c r="P2474">
        <f t="shared" si="153"/>
        <v>97.904038461538462</v>
      </c>
      <c r="Q2474" t="str">
        <f t="shared" si="155"/>
        <v>music</v>
      </c>
      <c r="R2474" t="str">
        <f t="shared" si="154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2"/>
        <v>1</v>
      </c>
      <c r="P2475">
        <f t="shared" si="153"/>
        <v>42.553191489361701</v>
      </c>
      <c r="Q2475" t="str">
        <f t="shared" si="155"/>
        <v>music</v>
      </c>
      <c r="R2475" t="str">
        <f t="shared" si="154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2"/>
        <v>1.0000360000000001</v>
      </c>
      <c r="P2476">
        <f t="shared" si="153"/>
        <v>131.58368421052631</v>
      </c>
      <c r="Q2476" t="str">
        <f t="shared" si="155"/>
        <v>music</v>
      </c>
      <c r="R2476" t="str">
        <f t="shared" si="154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2"/>
        <v>1.0471999999999999</v>
      </c>
      <c r="P2477">
        <f t="shared" si="153"/>
        <v>32.320987654320987</v>
      </c>
      <c r="Q2477" t="str">
        <f t="shared" si="155"/>
        <v>music</v>
      </c>
      <c r="R2477" t="str">
        <f t="shared" si="154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2"/>
        <v>1.050225</v>
      </c>
      <c r="P2478">
        <f t="shared" si="153"/>
        <v>61.103999999999999</v>
      </c>
      <c r="Q2478" t="str">
        <f t="shared" si="155"/>
        <v>music</v>
      </c>
      <c r="R2478" t="str">
        <f t="shared" si="154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2"/>
        <v>1.7133333333333334</v>
      </c>
      <c r="P2479">
        <f t="shared" si="153"/>
        <v>31.341463414634145</v>
      </c>
      <c r="Q2479" t="str">
        <f t="shared" si="155"/>
        <v>music</v>
      </c>
      <c r="R2479" t="str">
        <f t="shared" si="154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2"/>
        <v>1.2749999999999999</v>
      </c>
      <c r="P2480">
        <f t="shared" si="153"/>
        <v>129.1139240506329</v>
      </c>
      <c r="Q2480" t="str">
        <f t="shared" si="155"/>
        <v>music</v>
      </c>
      <c r="R2480" t="str">
        <f t="shared" si="154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2"/>
        <v>1.3344333333333334</v>
      </c>
      <c r="P2481">
        <f t="shared" si="153"/>
        <v>25.020624999999999</v>
      </c>
      <c r="Q2481" t="str">
        <f t="shared" si="155"/>
        <v>music</v>
      </c>
      <c r="R2481" t="str">
        <f t="shared" si="154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2"/>
        <v>1</v>
      </c>
      <c r="P2482">
        <f t="shared" si="153"/>
        <v>250</v>
      </c>
      <c r="Q2482" t="str">
        <f t="shared" si="155"/>
        <v>music</v>
      </c>
      <c r="R2482" t="str">
        <f t="shared" si="154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2"/>
        <v>1.1291099999999998</v>
      </c>
      <c r="P2483">
        <f t="shared" si="153"/>
        <v>47.541473684210523</v>
      </c>
      <c r="Q2483" t="str">
        <f t="shared" si="155"/>
        <v>music</v>
      </c>
      <c r="R2483" t="str">
        <f t="shared" si="154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2"/>
        <v>1.0009999999999999</v>
      </c>
      <c r="P2484">
        <f t="shared" si="153"/>
        <v>40.04</v>
      </c>
      <c r="Q2484" t="str">
        <f t="shared" si="155"/>
        <v>music</v>
      </c>
      <c r="R2484" t="str">
        <f t="shared" si="154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2"/>
        <v>1.1372727272727272</v>
      </c>
      <c r="P2485">
        <f t="shared" si="153"/>
        <v>65.84210526315789</v>
      </c>
      <c r="Q2485" t="str">
        <f t="shared" si="155"/>
        <v>music</v>
      </c>
      <c r="R2485" t="str">
        <f t="shared" si="154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2"/>
        <v>1.1931742857142855</v>
      </c>
      <c r="P2486">
        <f t="shared" si="153"/>
        <v>46.401222222222216</v>
      </c>
      <c r="Q2486" t="str">
        <f t="shared" si="155"/>
        <v>music</v>
      </c>
      <c r="R2486" t="str">
        <f t="shared" si="154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2"/>
        <v>1.0325</v>
      </c>
      <c r="P2487">
        <f t="shared" si="153"/>
        <v>50.365853658536587</v>
      </c>
      <c r="Q2487" t="str">
        <f t="shared" si="155"/>
        <v>music</v>
      </c>
      <c r="R2487" t="str">
        <f t="shared" si="154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2"/>
        <v>2.6566666666666667</v>
      </c>
      <c r="P2488">
        <f t="shared" si="153"/>
        <v>26.566666666666666</v>
      </c>
      <c r="Q2488" t="str">
        <f t="shared" si="155"/>
        <v>music</v>
      </c>
      <c r="R2488" t="str">
        <f t="shared" si="154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2"/>
        <v>1.0005066666666667</v>
      </c>
      <c r="P2489">
        <f t="shared" si="153"/>
        <v>39.493684210526318</v>
      </c>
      <c r="Q2489" t="str">
        <f t="shared" si="155"/>
        <v>music</v>
      </c>
      <c r="R2489" t="str">
        <f t="shared" si="154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2"/>
        <v>1.0669999999999999</v>
      </c>
      <c r="P2490">
        <f t="shared" si="153"/>
        <v>49.246153846153845</v>
      </c>
      <c r="Q2490" t="str">
        <f t="shared" si="155"/>
        <v>music</v>
      </c>
      <c r="R2490" t="str">
        <f t="shared" si="154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2"/>
        <v>1.3367142857142857</v>
      </c>
      <c r="P2491">
        <f t="shared" si="153"/>
        <v>62.38</v>
      </c>
      <c r="Q2491" t="str">
        <f t="shared" si="155"/>
        <v>music</v>
      </c>
      <c r="R2491" t="str">
        <f t="shared" si="154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2"/>
        <v>1.214</v>
      </c>
      <c r="P2492">
        <f t="shared" si="153"/>
        <v>37.9375</v>
      </c>
      <c r="Q2492" t="str">
        <f t="shared" si="155"/>
        <v>music</v>
      </c>
      <c r="R2492" t="str">
        <f t="shared" si="154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2"/>
        <v>1.032</v>
      </c>
      <c r="P2493">
        <f t="shared" si="153"/>
        <v>51.6</v>
      </c>
      <c r="Q2493" t="str">
        <f t="shared" si="155"/>
        <v>music</v>
      </c>
      <c r="R2493" t="str">
        <f t="shared" si="154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2"/>
        <v>1.25</v>
      </c>
      <c r="P2494">
        <f t="shared" si="153"/>
        <v>27.777777777777779</v>
      </c>
      <c r="Q2494" t="str">
        <f t="shared" si="155"/>
        <v>music</v>
      </c>
      <c r="R2494" t="str">
        <f t="shared" si="154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2"/>
        <v>1.2869999999999999</v>
      </c>
      <c r="P2495">
        <f t="shared" si="153"/>
        <v>99.382239382239376</v>
      </c>
      <c r="Q2495" t="str">
        <f t="shared" si="155"/>
        <v>music</v>
      </c>
      <c r="R2495" t="str">
        <f t="shared" si="154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2"/>
        <v>1.0100533333333332</v>
      </c>
      <c r="P2496">
        <f t="shared" si="153"/>
        <v>38.848205128205123</v>
      </c>
      <c r="Q2496" t="str">
        <f t="shared" si="155"/>
        <v>music</v>
      </c>
      <c r="R2496" t="str">
        <f t="shared" si="154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2"/>
        <v>1.2753666666666665</v>
      </c>
      <c r="P2497">
        <f t="shared" si="153"/>
        <v>45.548809523809524</v>
      </c>
      <c r="Q2497" t="str">
        <f t="shared" si="155"/>
        <v>music</v>
      </c>
      <c r="R2497" t="str">
        <f t="shared" si="154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152"/>
        <v>1</v>
      </c>
      <c r="P2498">
        <f t="shared" si="153"/>
        <v>600</v>
      </c>
      <c r="Q2498" t="str">
        <f t="shared" si="155"/>
        <v>music</v>
      </c>
      <c r="R2498" t="str">
        <f t="shared" si="154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156">E2499/D2499</f>
        <v>1.127715</v>
      </c>
      <c r="P2499">
        <f t="shared" ref="P2499:P2562" si="157">E2499/L2499</f>
        <v>80.551071428571419</v>
      </c>
      <c r="Q2499" t="str">
        <f t="shared" si="155"/>
        <v>music</v>
      </c>
      <c r="R2499" t="str">
        <f t="shared" ref="R2499:R2562" si="158">RIGHT(N2499, LEN(N2499)-FIND("/",N2499))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6"/>
        <v>1.056</v>
      </c>
      <c r="P2500">
        <f t="shared" si="157"/>
        <v>52.8</v>
      </c>
      <c r="Q2500" t="str">
        <f t="shared" ref="Q2500:Q2563" si="159">LEFT(N2500, FIND("/", N2500)-1)</f>
        <v>music</v>
      </c>
      <c r="R2500" t="str">
        <f t="shared" si="158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6"/>
        <v>2.0262500000000001</v>
      </c>
      <c r="P2501">
        <f t="shared" si="157"/>
        <v>47.676470588235297</v>
      </c>
      <c r="Q2501" t="str">
        <f t="shared" si="159"/>
        <v>music</v>
      </c>
      <c r="R2501" t="str">
        <f t="shared" si="158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6"/>
        <v>1.1333333333333333</v>
      </c>
      <c r="P2502">
        <f t="shared" si="157"/>
        <v>23.448275862068964</v>
      </c>
      <c r="Q2502" t="str">
        <f t="shared" si="159"/>
        <v>music</v>
      </c>
      <c r="R2502" t="str">
        <f t="shared" si="158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6"/>
        <v>2.5545454545454545E-2</v>
      </c>
      <c r="P2503">
        <f t="shared" si="157"/>
        <v>40.142857142857146</v>
      </c>
      <c r="Q2503" t="str">
        <f t="shared" si="159"/>
        <v>food</v>
      </c>
      <c r="R2503" t="str">
        <f t="shared" si="158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6"/>
        <v>7.8181818181818181E-4</v>
      </c>
      <c r="P2504">
        <f t="shared" si="157"/>
        <v>17.2</v>
      </c>
      <c r="Q2504" t="str">
        <f t="shared" si="159"/>
        <v>food</v>
      </c>
      <c r="R2504" t="str">
        <f t="shared" si="158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6"/>
        <v>0</v>
      </c>
      <c r="P2505" t="e">
        <f t="shared" si="157"/>
        <v>#DIV/0!</v>
      </c>
      <c r="Q2505" t="str">
        <f t="shared" si="159"/>
        <v>food</v>
      </c>
      <c r="R2505" t="str">
        <f t="shared" si="158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6"/>
        <v>0</v>
      </c>
      <c r="P2506" t="e">
        <f t="shared" si="157"/>
        <v>#DIV/0!</v>
      </c>
      <c r="Q2506" t="str">
        <f t="shared" si="159"/>
        <v>food</v>
      </c>
      <c r="R2506" t="str">
        <f t="shared" si="158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6"/>
        <v>0</v>
      </c>
      <c r="P2507" t="e">
        <f t="shared" si="157"/>
        <v>#DIV/0!</v>
      </c>
      <c r="Q2507" t="str">
        <f t="shared" si="159"/>
        <v>food</v>
      </c>
      <c r="R2507" t="str">
        <f t="shared" si="158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6"/>
        <v>6.0000000000000001E-3</v>
      </c>
      <c r="P2508">
        <f t="shared" si="157"/>
        <v>15</v>
      </c>
      <c r="Q2508" t="str">
        <f t="shared" si="159"/>
        <v>food</v>
      </c>
      <c r="R2508" t="str">
        <f t="shared" si="158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6"/>
        <v>0</v>
      </c>
      <c r="P2509" t="e">
        <f t="shared" si="157"/>
        <v>#DIV/0!</v>
      </c>
      <c r="Q2509" t="str">
        <f t="shared" si="159"/>
        <v>food</v>
      </c>
      <c r="R2509" t="str">
        <f t="shared" si="158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6"/>
        <v>0</v>
      </c>
      <c r="P2510" t="e">
        <f t="shared" si="157"/>
        <v>#DIV/0!</v>
      </c>
      <c r="Q2510" t="str">
        <f t="shared" si="159"/>
        <v>food</v>
      </c>
      <c r="R2510" t="str">
        <f t="shared" si="158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6"/>
        <v>1.0526315789473684E-2</v>
      </c>
      <c r="P2511">
        <f t="shared" si="157"/>
        <v>35.714285714285715</v>
      </c>
      <c r="Q2511" t="str">
        <f t="shared" si="159"/>
        <v>food</v>
      </c>
      <c r="R2511" t="str">
        <f t="shared" si="158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6"/>
        <v>1.5E-3</v>
      </c>
      <c r="P2512">
        <f t="shared" si="157"/>
        <v>37.5</v>
      </c>
      <c r="Q2512" t="str">
        <f t="shared" si="159"/>
        <v>food</v>
      </c>
      <c r="R2512" t="str">
        <f t="shared" si="158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6"/>
        <v>0</v>
      </c>
      <c r="P2513" t="e">
        <f t="shared" si="157"/>
        <v>#DIV/0!</v>
      </c>
      <c r="Q2513" t="str">
        <f t="shared" si="159"/>
        <v>food</v>
      </c>
      <c r="R2513" t="str">
        <f t="shared" si="158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6"/>
        <v>0</v>
      </c>
      <c r="P2514" t="e">
        <f t="shared" si="157"/>
        <v>#DIV/0!</v>
      </c>
      <c r="Q2514" t="str">
        <f t="shared" si="159"/>
        <v>food</v>
      </c>
      <c r="R2514" t="str">
        <f t="shared" si="158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6"/>
        <v>0</v>
      </c>
      <c r="P2515" t="e">
        <f t="shared" si="157"/>
        <v>#DIV/0!</v>
      </c>
      <c r="Q2515" t="str">
        <f t="shared" si="159"/>
        <v>food</v>
      </c>
      <c r="R2515" t="str">
        <f t="shared" si="158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6"/>
        <v>1.7500000000000002E-2</v>
      </c>
      <c r="P2516">
        <f t="shared" si="157"/>
        <v>52.5</v>
      </c>
      <c r="Q2516" t="str">
        <f t="shared" si="159"/>
        <v>food</v>
      </c>
      <c r="R2516" t="str">
        <f t="shared" si="158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6"/>
        <v>0.186</v>
      </c>
      <c r="P2517">
        <f t="shared" si="157"/>
        <v>77.5</v>
      </c>
      <c r="Q2517" t="str">
        <f t="shared" si="159"/>
        <v>food</v>
      </c>
      <c r="R2517" t="str">
        <f t="shared" si="158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6"/>
        <v>0</v>
      </c>
      <c r="P2518" t="e">
        <f t="shared" si="157"/>
        <v>#DIV/0!</v>
      </c>
      <c r="Q2518" t="str">
        <f t="shared" si="159"/>
        <v>food</v>
      </c>
      <c r="R2518" t="str">
        <f t="shared" si="158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6"/>
        <v>9.8166666666666666E-2</v>
      </c>
      <c r="P2519">
        <f t="shared" si="157"/>
        <v>53.545454545454547</v>
      </c>
      <c r="Q2519" t="str">
        <f t="shared" si="159"/>
        <v>food</v>
      </c>
      <c r="R2519" t="str">
        <f t="shared" si="158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6"/>
        <v>0</v>
      </c>
      <c r="P2520" t="e">
        <f t="shared" si="157"/>
        <v>#DIV/0!</v>
      </c>
      <c r="Q2520" t="str">
        <f t="shared" si="159"/>
        <v>food</v>
      </c>
      <c r="R2520" t="str">
        <f t="shared" si="158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6"/>
        <v>4.3333333333333331E-4</v>
      </c>
      <c r="P2521">
        <f t="shared" si="157"/>
        <v>16.25</v>
      </c>
      <c r="Q2521" t="str">
        <f t="shared" si="159"/>
        <v>food</v>
      </c>
      <c r="R2521" t="str">
        <f t="shared" si="158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56"/>
        <v>0</v>
      </c>
      <c r="P2522" t="e">
        <f t="shared" si="157"/>
        <v>#DIV/0!</v>
      </c>
      <c r="Q2522" t="str">
        <f t="shared" si="159"/>
        <v>food</v>
      </c>
      <c r="R2522" t="str">
        <f t="shared" si="158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56"/>
        <v>1.0948792000000001</v>
      </c>
      <c r="P2523">
        <f t="shared" si="157"/>
        <v>103.68174242424243</v>
      </c>
      <c r="Q2523" t="str">
        <f t="shared" si="159"/>
        <v>music</v>
      </c>
      <c r="R2523" t="str">
        <f t="shared" si="158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56"/>
        <v>1</v>
      </c>
      <c r="P2524">
        <f t="shared" si="157"/>
        <v>185.18518518518519</v>
      </c>
      <c r="Q2524" t="str">
        <f t="shared" si="159"/>
        <v>music</v>
      </c>
      <c r="R2524" t="str">
        <f t="shared" si="158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56"/>
        <v>1.5644444444444445</v>
      </c>
      <c r="P2525">
        <f t="shared" si="157"/>
        <v>54.153846153846153</v>
      </c>
      <c r="Q2525" t="str">
        <f t="shared" si="159"/>
        <v>music</v>
      </c>
      <c r="R2525" t="str">
        <f t="shared" si="158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56"/>
        <v>1.016</v>
      </c>
      <c r="P2526">
        <f t="shared" si="157"/>
        <v>177.2093023255814</v>
      </c>
      <c r="Q2526" t="str">
        <f t="shared" si="159"/>
        <v>music</v>
      </c>
      <c r="R2526" t="str">
        <f t="shared" si="158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56"/>
        <v>1.00325</v>
      </c>
      <c r="P2527">
        <f t="shared" si="157"/>
        <v>100.325</v>
      </c>
      <c r="Q2527" t="str">
        <f t="shared" si="159"/>
        <v>music</v>
      </c>
      <c r="R2527" t="str">
        <f t="shared" si="158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56"/>
        <v>1.1294999999999999</v>
      </c>
      <c r="P2528">
        <f t="shared" si="157"/>
        <v>136.90909090909091</v>
      </c>
      <c r="Q2528" t="str">
        <f t="shared" si="159"/>
        <v>music</v>
      </c>
      <c r="R2528" t="str">
        <f t="shared" si="158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56"/>
        <v>1.02125</v>
      </c>
      <c r="P2529">
        <f t="shared" si="157"/>
        <v>57.535211267605632</v>
      </c>
      <c r="Q2529" t="str">
        <f t="shared" si="159"/>
        <v>music</v>
      </c>
      <c r="R2529" t="str">
        <f t="shared" si="158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56"/>
        <v>1.0724974999999999</v>
      </c>
      <c r="P2530">
        <f t="shared" si="157"/>
        <v>52.962839506172834</v>
      </c>
      <c r="Q2530" t="str">
        <f t="shared" si="159"/>
        <v>music</v>
      </c>
      <c r="R2530" t="str">
        <f t="shared" si="158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56"/>
        <v>1.0428333333333333</v>
      </c>
      <c r="P2531">
        <f t="shared" si="157"/>
        <v>82.328947368421055</v>
      </c>
      <c r="Q2531" t="str">
        <f t="shared" si="159"/>
        <v>music</v>
      </c>
      <c r="R2531" t="str">
        <f t="shared" si="158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56"/>
        <v>1</v>
      </c>
      <c r="P2532">
        <f t="shared" si="157"/>
        <v>135.41666666666666</v>
      </c>
      <c r="Q2532" t="str">
        <f t="shared" si="159"/>
        <v>music</v>
      </c>
      <c r="R2532" t="str">
        <f t="shared" si="158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56"/>
        <v>1.004</v>
      </c>
      <c r="P2533">
        <f t="shared" si="157"/>
        <v>74.06557377049181</v>
      </c>
      <c r="Q2533" t="str">
        <f t="shared" si="159"/>
        <v>music</v>
      </c>
      <c r="R2533" t="str">
        <f t="shared" si="158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56"/>
        <v>1.26125</v>
      </c>
      <c r="P2534">
        <f t="shared" si="157"/>
        <v>84.083333333333329</v>
      </c>
      <c r="Q2534" t="str">
        <f t="shared" si="159"/>
        <v>music</v>
      </c>
      <c r="R2534" t="str">
        <f t="shared" si="158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56"/>
        <v>1.1066666666666667</v>
      </c>
      <c r="P2535">
        <f t="shared" si="157"/>
        <v>61.029411764705884</v>
      </c>
      <c r="Q2535" t="str">
        <f t="shared" si="159"/>
        <v>music</v>
      </c>
      <c r="R2535" t="str">
        <f t="shared" si="158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56"/>
        <v>1.05</v>
      </c>
      <c r="P2536">
        <f t="shared" si="157"/>
        <v>150</v>
      </c>
      <c r="Q2536" t="str">
        <f t="shared" si="159"/>
        <v>music</v>
      </c>
      <c r="R2536" t="str">
        <f t="shared" si="158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56"/>
        <v>1.03775</v>
      </c>
      <c r="P2537">
        <f t="shared" si="157"/>
        <v>266.08974358974359</v>
      </c>
      <c r="Q2537" t="str">
        <f t="shared" si="159"/>
        <v>music</v>
      </c>
      <c r="R2537" t="str">
        <f t="shared" si="158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56"/>
        <v>1.1599999999999999</v>
      </c>
      <c r="P2538">
        <f t="shared" si="157"/>
        <v>7.25</v>
      </c>
      <c r="Q2538" t="str">
        <f t="shared" si="159"/>
        <v>music</v>
      </c>
      <c r="R2538" t="str">
        <f t="shared" si="158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56"/>
        <v>1.1000000000000001</v>
      </c>
      <c r="P2539">
        <f t="shared" si="157"/>
        <v>100</v>
      </c>
      <c r="Q2539" t="str">
        <f t="shared" si="159"/>
        <v>music</v>
      </c>
      <c r="R2539" t="str">
        <f t="shared" si="158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56"/>
        <v>1.130176111111111</v>
      </c>
      <c r="P2540">
        <f t="shared" si="157"/>
        <v>109.96308108108107</v>
      </c>
      <c r="Q2540" t="str">
        <f t="shared" si="159"/>
        <v>music</v>
      </c>
      <c r="R2540" t="str">
        <f t="shared" si="158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56"/>
        <v>1.0024999999999999</v>
      </c>
      <c r="P2541">
        <f t="shared" si="157"/>
        <v>169.91525423728814</v>
      </c>
      <c r="Q2541" t="str">
        <f t="shared" si="159"/>
        <v>music</v>
      </c>
      <c r="R2541" t="str">
        <f t="shared" si="158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56"/>
        <v>1.034</v>
      </c>
      <c r="P2542">
        <f t="shared" si="157"/>
        <v>95.740740740740748</v>
      </c>
      <c r="Q2542" t="str">
        <f t="shared" si="159"/>
        <v>music</v>
      </c>
      <c r="R2542" t="str">
        <f t="shared" si="158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56"/>
        <v>1.0702857142857143</v>
      </c>
      <c r="P2543">
        <f t="shared" si="157"/>
        <v>59.460317460317462</v>
      </c>
      <c r="Q2543" t="str">
        <f t="shared" si="159"/>
        <v>music</v>
      </c>
      <c r="R2543" t="str">
        <f t="shared" si="158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56"/>
        <v>1.0357142857142858</v>
      </c>
      <c r="P2544">
        <f t="shared" si="157"/>
        <v>55.769230769230766</v>
      </c>
      <c r="Q2544" t="str">
        <f t="shared" si="159"/>
        <v>music</v>
      </c>
      <c r="R2544" t="str">
        <f t="shared" si="158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56"/>
        <v>1.5640000000000001</v>
      </c>
      <c r="P2545">
        <f t="shared" si="157"/>
        <v>30.076923076923077</v>
      </c>
      <c r="Q2545" t="str">
        <f t="shared" si="159"/>
        <v>music</v>
      </c>
      <c r="R2545" t="str">
        <f t="shared" si="158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56"/>
        <v>1.0082</v>
      </c>
      <c r="P2546">
        <f t="shared" si="157"/>
        <v>88.438596491228068</v>
      </c>
      <c r="Q2546" t="str">
        <f t="shared" si="159"/>
        <v>music</v>
      </c>
      <c r="R2546" t="str">
        <f t="shared" si="158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56"/>
        <v>1.9530000000000001</v>
      </c>
      <c r="P2547">
        <f t="shared" si="157"/>
        <v>64.032786885245898</v>
      </c>
      <c r="Q2547" t="str">
        <f t="shared" si="159"/>
        <v>music</v>
      </c>
      <c r="R2547" t="str">
        <f t="shared" si="158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56"/>
        <v>1.1171428571428572</v>
      </c>
      <c r="P2548">
        <f t="shared" si="157"/>
        <v>60.153846153846153</v>
      </c>
      <c r="Q2548" t="str">
        <f t="shared" si="159"/>
        <v>music</v>
      </c>
      <c r="R2548" t="str">
        <f t="shared" si="158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56"/>
        <v>1.1985454545454546</v>
      </c>
      <c r="P2549">
        <f t="shared" si="157"/>
        <v>49.194029850746269</v>
      </c>
      <c r="Q2549" t="str">
        <f t="shared" si="159"/>
        <v>music</v>
      </c>
      <c r="R2549" t="str">
        <f t="shared" si="158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56"/>
        <v>1.0185</v>
      </c>
      <c r="P2550">
        <f t="shared" si="157"/>
        <v>165.16216216216216</v>
      </c>
      <c r="Q2550" t="str">
        <f t="shared" si="159"/>
        <v>music</v>
      </c>
      <c r="R2550" t="str">
        <f t="shared" si="158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56"/>
        <v>1.0280254777070064</v>
      </c>
      <c r="P2551">
        <f t="shared" si="157"/>
        <v>43.621621621621621</v>
      </c>
      <c r="Q2551" t="str">
        <f t="shared" si="159"/>
        <v>music</v>
      </c>
      <c r="R2551" t="str">
        <f t="shared" si="158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56"/>
        <v>1.0084615384615385</v>
      </c>
      <c r="P2552">
        <f t="shared" si="157"/>
        <v>43.7</v>
      </c>
      <c r="Q2552" t="str">
        <f t="shared" si="159"/>
        <v>music</v>
      </c>
      <c r="R2552" t="str">
        <f t="shared" si="158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56"/>
        <v>1.0273469387755103</v>
      </c>
      <c r="P2553">
        <f t="shared" si="157"/>
        <v>67.419642857142861</v>
      </c>
      <c r="Q2553" t="str">
        <f t="shared" si="159"/>
        <v>music</v>
      </c>
      <c r="R2553" t="str">
        <f t="shared" si="158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56"/>
        <v>1.0649999999999999</v>
      </c>
      <c r="P2554">
        <f t="shared" si="157"/>
        <v>177.5</v>
      </c>
      <c r="Q2554" t="str">
        <f t="shared" si="159"/>
        <v>music</v>
      </c>
      <c r="R2554" t="str">
        <f t="shared" si="158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56"/>
        <v>1.5553333333333332</v>
      </c>
      <c r="P2555">
        <f t="shared" si="157"/>
        <v>38.883333333333333</v>
      </c>
      <c r="Q2555" t="str">
        <f t="shared" si="159"/>
        <v>music</v>
      </c>
      <c r="R2555" t="str">
        <f t="shared" si="158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56"/>
        <v>1.228</v>
      </c>
      <c r="P2556">
        <f t="shared" si="157"/>
        <v>54.985074626865675</v>
      </c>
      <c r="Q2556" t="str">
        <f t="shared" si="159"/>
        <v>music</v>
      </c>
      <c r="R2556" t="str">
        <f t="shared" si="158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56"/>
        <v>1.0734999999999999</v>
      </c>
      <c r="P2557">
        <f t="shared" si="157"/>
        <v>61.342857142857142</v>
      </c>
      <c r="Q2557" t="str">
        <f t="shared" si="159"/>
        <v>music</v>
      </c>
      <c r="R2557" t="str">
        <f t="shared" si="158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56"/>
        <v>1.0550335570469798</v>
      </c>
      <c r="P2558">
        <f t="shared" si="157"/>
        <v>23.117647058823529</v>
      </c>
      <c r="Q2558" t="str">
        <f t="shared" si="159"/>
        <v>music</v>
      </c>
      <c r="R2558" t="str">
        <f t="shared" si="158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56"/>
        <v>1.1844444444444444</v>
      </c>
      <c r="P2559">
        <f t="shared" si="157"/>
        <v>29.611111111111111</v>
      </c>
      <c r="Q2559" t="str">
        <f t="shared" si="159"/>
        <v>music</v>
      </c>
      <c r="R2559" t="str">
        <f t="shared" si="158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56"/>
        <v>1.0888</v>
      </c>
      <c r="P2560">
        <f t="shared" si="157"/>
        <v>75.611111111111114</v>
      </c>
      <c r="Q2560" t="str">
        <f t="shared" si="159"/>
        <v>music</v>
      </c>
      <c r="R2560" t="str">
        <f t="shared" si="158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56"/>
        <v>1.1125</v>
      </c>
      <c r="P2561">
        <f t="shared" si="157"/>
        <v>35.6</v>
      </c>
      <c r="Q2561" t="str">
        <f t="shared" si="159"/>
        <v>music</v>
      </c>
      <c r="R2561" t="str">
        <f t="shared" si="158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156"/>
        <v>1.0009999999999999</v>
      </c>
      <c r="P2562">
        <f t="shared" si="157"/>
        <v>143</v>
      </c>
      <c r="Q2562" t="str">
        <f t="shared" si="159"/>
        <v>music</v>
      </c>
      <c r="R2562" t="str">
        <f t="shared" si="158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160">E2563/D2563</f>
        <v>0</v>
      </c>
      <c r="P2563" t="e">
        <f t="shared" ref="P2563:P2626" si="161">E2563/L2563</f>
        <v>#DIV/0!</v>
      </c>
      <c r="Q2563" t="str">
        <f t="shared" si="159"/>
        <v>food</v>
      </c>
      <c r="R2563" t="str">
        <f t="shared" ref="R2563:R2626" si="162">RIGHT(N2563, LEN(N2563)-FIND("/",N2563))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0"/>
        <v>7.4999999999999997E-3</v>
      </c>
      <c r="P2564">
        <f t="shared" si="161"/>
        <v>25</v>
      </c>
      <c r="Q2564" t="str">
        <f t="shared" ref="Q2564:Q2627" si="163">LEFT(N2564, FIND("/", N2564)-1)</f>
        <v>food</v>
      </c>
      <c r="R2564" t="str">
        <f t="shared" si="162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0"/>
        <v>0</v>
      </c>
      <c r="P2565" t="e">
        <f t="shared" si="161"/>
        <v>#DIV/0!</v>
      </c>
      <c r="Q2565" t="str">
        <f t="shared" si="163"/>
        <v>food</v>
      </c>
      <c r="R2565" t="str">
        <f t="shared" si="162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0"/>
        <v>0</v>
      </c>
      <c r="P2566" t="e">
        <f t="shared" si="161"/>
        <v>#DIV/0!</v>
      </c>
      <c r="Q2566" t="str">
        <f t="shared" si="163"/>
        <v>food</v>
      </c>
      <c r="R2566" t="str">
        <f t="shared" si="162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0"/>
        <v>0.01</v>
      </c>
      <c r="P2567">
        <f t="shared" si="161"/>
        <v>100</v>
      </c>
      <c r="Q2567" t="str">
        <f t="shared" si="163"/>
        <v>food</v>
      </c>
      <c r="R2567" t="str">
        <f t="shared" si="162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0"/>
        <v>0</v>
      </c>
      <c r="P2568" t="e">
        <f t="shared" si="161"/>
        <v>#DIV/0!</v>
      </c>
      <c r="Q2568" t="str">
        <f t="shared" si="163"/>
        <v>food</v>
      </c>
      <c r="R2568" t="str">
        <f t="shared" si="162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0"/>
        <v>2.6666666666666666E-3</v>
      </c>
      <c r="P2569">
        <f t="shared" si="161"/>
        <v>60</v>
      </c>
      <c r="Q2569" t="str">
        <f t="shared" si="163"/>
        <v>food</v>
      </c>
      <c r="R2569" t="str">
        <f t="shared" si="162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0"/>
        <v>5.0000000000000001E-3</v>
      </c>
      <c r="P2570">
        <f t="shared" si="161"/>
        <v>50</v>
      </c>
      <c r="Q2570" t="str">
        <f t="shared" si="163"/>
        <v>food</v>
      </c>
      <c r="R2570" t="str">
        <f t="shared" si="162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0"/>
        <v>2.2307692307692306E-2</v>
      </c>
      <c r="P2571">
        <f t="shared" si="161"/>
        <v>72.5</v>
      </c>
      <c r="Q2571" t="str">
        <f t="shared" si="163"/>
        <v>food</v>
      </c>
      <c r="R2571" t="str">
        <f t="shared" si="162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0"/>
        <v>8.4285714285714294E-3</v>
      </c>
      <c r="P2572">
        <f t="shared" si="161"/>
        <v>29.5</v>
      </c>
      <c r="Q2572" t="str">
        <f t="shared" si="163"/>
        <v>food</v>
      </c>
      <c r="R2572" t="str">
        <f t="shared" si="162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0"/>
        <v>2.5000000000000001E-3</v>
      </c>
      <c r="P2573">
        <f t="shared" si="161"/>
        <v>62.5</v>
      </c>
      <c r="Q2573" t="str">
        <f t="shared" si="163"/>
        <v>food</v>
      </c>
      <c r="R2573" t="str">
        <f t="shared" si="162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0"/>
        <v>0</v>
      </c>
      <c r="P2574" t="e">
        <f t="shared" si="161"/>
        <v>#DIV/0!</v>
      </c>
      <c r="Q2574" t="str">
        <f t="shared" si="163"/>
        <v>food</v>
      </c>
      <c r="R2574" t="str">
        <f t="shared" si="162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0"/>
        <v>0</v>
      </c>
      <c r="P2575" t="e">
        <f t="shared" si="161"/>
        <v>#DIV/0!</v>
      </c>
      <c r="Q2575" t="str">
        <f t="shared" si="163"/>
        <v>food</v>
      </c>
      <c r="R2575" t="str">
        <f t="shared" si="162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0"/>
        <v>0</v>
      </c>
      <c r="P2576" t="e">
        <f t="shared" si="161"/>
        <v>#DIV/0!</v>
      </c>
      <c r="Q2576" t="str">
        <f t="shared" si="163"/>
        <v>food</v>
      </c>
      <c r="R2576" t="str">
        <f t="shared" si="162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0"/>
        <v>0</v>
      </c>
      <c r="P2577" t="e">
        <f t="shared" si="161"/>
        <v>#DIV/0!</v>
      </c>
      <c r="Q2577" t="str">
        <f t="shared" si="163"/>
        <v>food</v>
      </c>
      <c r="R2577" t="str">
        <f t="shared" si="162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0"/>
        <v>0</v>
      </c>
      <c r="P2578" t="e">
        <f t="shared" si="161"/>
        <v>#DIV/0!</v>
      </c>
      <c r="Q2578" t="str">
        <f t="shared" si="163"/>
        <v>food</v>
      </c>
      <c r="R2578" t="str">
        <f t="shared" si="162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0"/>
        <v>0</v>
      </c>
      <c r="P2579" t="e">
        <f t="shared" si="161"/>
        <v>#DIV/0!</v>
      </c>
      <c r="Q2579" t="str">
        <f t="shared" si="163"/>
        <v>food</v>
      </c>
      <c r="R2579" t="str">
        <f t="shared" si="162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0"/>
        <v>0</v>
      </c>
      <c r="P2580" t="e">
        <f t="shared" si="161"/>
        <v>#DIV/0!</v>
      </c>
      <c r="Q2580" t="str">
        <f t="shared" si="163"/>
        <v>food</v>
      </c>
      <c r="R2580" t="str">
        <f t="shared" si="162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0"/>
        <v>1.3849999999999999E-3</v>
      </c>
      <c r="P2581">
        <f t="shared" si="161"/>
        <v>23.083333333333332</v>
      </c>
      <c r="Q2581" t="str">
        <f t="shared" si="163"/>
        <v>food</v>
      </c>
      <c r="R2581" t="str">
        <f t="shared" si="162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0"/>
        <v>6.0000000000000001E-3</v>
      </c>
      <c r="P2582">
        <f t="shared" si="161"/>
        <v>25.5</v>
      </c>
      <c r="Q2582" t="str">
        <f t="shared" si="163"/>
        <v>food</v>
      </c>
      <c r="R2582" t="str">
        <f t="shared" si="162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0"/>
        <v>0.106</v>
      </c>
      <c r="P2583">
        <f t="shared" si="161"/>
        <v>48.18181818181818</v>
      </c>
      <c r="Q2583" t="str">
        <f t="shared" si="163"/>
        <v>food</v>
      </c>
      <c r="R2583" t="str">
        <f t="shared" si="162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0"/>
        <v>1.1111111111111112E-5</v>
      </c>
      <c r="P2584">
        <f t="shared" si="161"/>
        <v>1</v>
      </c>
      <c r="Q2584" t="str">
        <f t="shared" si="163"/>
        <v>food</v>
      </c>
      <c r="R2584" t="str">
        <f t="shared" si="162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0"/>
        <v>5.0000000000000001E-3</v>
      </c>
      <c r="P2585">
        <f t="shared" si="161"/>
        <v>1</v>
      </c>
      <c r="Q2585" t="str">
        <f t="shared" si="163"/>
        <v>food</v>
      </c>
      <c r="R2585" t="str">
        <f t="shared" si="162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0"/>
        <v>0</v>
      </c>
      <c r="P2586" t="e">
        <f t="shared" si="161"/>
        <v>#DIV/0!</v>
      </c>
      <c r="Q2586" t="str">
        <f t="shared" si="163"/>
        <v>food</v>
      </c>
      <c r="R2586" t="str">
        <f t="shared" si="162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0"/>
        <v>1.6666666666666668E-3</v>
      </c>
      <c r="P2587">
        <f t="shared" si="161"/>
        <v>50</v>
      </c>
      <c r="Q2587" t="str">
        <f t="shared" si="163"/>
        <v>food</v>
      </c>
      <c r="R2587" t="str">
        <f t="shared" si="162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0"/>
        <v>1.6666666666666668E-3</v>
      </c>
      <c r="P2588">
        <f t="shared" si="161"/>
        <v>5</v>
      </c>
      <c r="Q2588" t="str">
        <f t="shared" si="163"/>
        <v>food</v>
      </c>
      <c r="R2588" t="str">
        <f t="shared" si="162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0"/>
        <v>2.4340000000000001E-2</v>
      </c>
      <c r="P2589">
        <f t="shared" si="161"/>
        <v>202.83333333333334</v>
      </c>
      <c r="Q2589" t="str">
        <f t="shared" si="163"/>
        <v>food</v>
      </c>
      <c r="R2589" t="str">
        <f t="shared" si="162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0"/>
        <v>3.8833333333333331E-2</v>
      </c>
      <c r="P2590">
        <f t="shared" si="161"/>
        <v>29.125</v>
      </c>
      <c r="Q2590" t="str">
        <f t="shared" si="163"/>
        <v>food</v>
      </c>
      <c r="R2590" t="str">
        <f t="shared" si="162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0"/>
        <v>1E-4</v>
      </c>
      <c r="P2591">
        <f t="shared" si="161"/>
        <v>5</v>
      </c>
      <c r="Q2591" t="str">
        <f t="shared" si="163"/>
        <v>food</v>
      </c>
      <c r="R2591" t="str">
        <f t="shared" si="162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0"/>
        <v>0</v>
      </c>
      <c r="P2592" t="e">
        <f t="shared" si="161"/>
        <v>#DIV/0!</v>
      </c>
      <c r="Q2592" t="str">
        <f t="shared" si="163"/>
        <v>food</v>
      </c>
      <c r="R2592" t="str">
        <f t="shared" si="162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0"/>
        <v>1.7333333333333333E-2</v>
      </c>
      <c r="P2593">
        <f t="shared" si="161"/>
        <v>13</v>
      </c>
      <c r="Q2593" t="str">
        <f t="shared" si="163"/>
        <v>food</v>
      </c>
      <c r="R2593" t="str">
        <f t="shared" si="162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0"/>
        <v>1.6666666666666668E-3</v>
      </c>
      <c r="P2594">
        <f t="shared" si="161"/>
        <v>50</v>
      </c>
      <c r="Q2594" t="str">
        <f t="shared" si="163"/>
        <v>food</v>
      </c>
      <c r="R2594" t="str">
        <f t="shared" si="162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0"/>
        <v>0</v>
      </c>
      <c r="P2595" t="e">
        <f t="shared" si="161"/>
        <v>#DIV/0!</v>
      </c>
      <c r="Q2595" t="str">
        <f t="shared" si="163"/>
        <v>food</v>
      </c>
      <c r="R2595" t="str">
        <f t="shared" si="162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0"/>
        <v>1.2500000000000001E-5</v>
      </c>
      <c r="P2596">
        <f t="shared" si="161"/>
        <v>1</v>
      </c>
      <c r="Q2596" t="str">
        <f t="shared" si="163"/>
        <v>food</v>
      </c>
      <c r="R2596" t="str">
        <f t="shared" si="162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0"/>
        <v>0.12166666666666667</v>
      </c>
      <c r="P2597">
        <f t="shared" si="161"/>
        <v>96.05263157894737</v>
      </c>
      <c r="Q2597" t="str">
        <f t="shared" si="163"/>
        <v>food</v>
      </c>
      <c r="R2597" t="str">
        <f t="shared" si="162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0"/>
        <v>0.23588571428571428</v>
      </c>
      <c r="P2598">
        <f t="shared" si="161"/>
        <v>305.77777777777777</v>
      </c>
      <c r="Q2598" t="str">
        <f t="shared" si="163"/>
        <v>food</v>
      </c>
      <c r="R2598" t="str">
        <f t="shared" si="162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0"/>
        <v>5.6666666666666664E-2</v>
      </c>
      <c r="P2599">
        <f t="shared" si="161"/>
        <v>12.142857142857142</v>
      </c>
      <c r="Q2599" t="str">
        <f t="shared" si="163"/>
        <v>food</v>
      </c>
      <c r="R2599" t="str">
        <f t="shared" si="162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0"/>
        <v>0.39</v>
      </c>
      <c r="P2600">
        <f t="shared" si="161"/>
        <v>83.571428571428569</v>
      </c>
      <c r="Q2600" t="str">
        <f t="shared" si="163"/>
        <v>food</v>
      </c>
      <c r="R2600" t="str">
        <f t="shared" si="162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0"/>
        <v>9.9546510341776348E-3</v>
      </c>
      <c r="P2601">
        <f t="shared" si="161"/>
        <v>18</v>
      </c>
      <c r="Q2601" t="str">
        <f t="shared" si="163"/>
        <v>food</v>
      </c>
      <c r="R2601" t="str">
        <f t="shared" si="162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0"/>
        <v>6.9320000000000007E-2</v>
      </c>
      <c r="P2602">
        <f t="shared" si="161"/>
        <v>115.53333333333333</v>
      </c>
      <c r="Q2602" t="str">
        <f t="shared" si="163"/>
        <v>food</v>
      </c>
      <c r="R2602" t="str">
        <f t="shared" si="162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0"/>
        <v>6.6139999999999999</v>
      </c>
      <c r="P2603">
        <f t="shared" si="161"/>
        <v>21.900662251655628</v>
      </c>
      <c r="Q2603" t="str">
        <f t="shared" si="163"/>
        <v>technology</v>
      </c>
      <c r="R2603" t="str">
        <f t="shared" si="162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0"/>
        <v>3.2609166666666667</v>
      </c>
      <c r="P2604">
        <f t="shared" si="161"/>
        <v>80.022494887525568</v>
      </c>
      <c r="Q2604" t="str">
        <f t="shared" si="163"/>
        <v>technology</v>
      </c>
      <c r="R2604" t="str">
        <f t="shared" si="162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0"/>
        <v>1.0148571428571429</v>
      </c>
      <c r="P2605">
        <f t="shared" si="161"/>
        <v>35.520000000000003</v>
      </c>
      <c r="Q2605" t="str">
        <f t="shared" si="163"/>
        <v>technology</v>
      </c>
      <c r="R2605" t="str">
        <f t="shared" si="162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0"/>
        <v>1.0421799999999999</v>
      </c>
      <c r="P2606">
        <f t="shared" si="161"/>
        <v>64.933333333333323</v>
      </c>
      <c r="Q2606" t="str">
        <f t="shared" si="163"/>
        <v>technology</v>
      </c>
      <c r="R2606" t="str">
        <f t="shared" si="162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0"/>
        <v>1.0742157000000001</v>
      </c>
      <c r="P2607">
        <f t="shared" si="161"/>
        <v>60.965703745743475</v>
      </c>
      <c r="Q2607" t="str">
        <f t="shared" si="163"/>
        <v>technology</v>
      </c>
      <c r="R2607" t="str">
        <f t="shared" si="162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0"/>
        <v>1.1005454545454545</v>
      </c>
      <c r="P2608">
        <f t="shared" si="161"/>
        <v>31.444155844155844</v>
      </c>
      <c r="Q2608" t="str">
        <f t="shared" si="163"/>
        <v>technology</v>
      </c>
      <c r="R2608" t="str">
        <f t="shared" si="162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0"/>
        <v>4.077</v>
      </c>
      <c r="P2609">
        <f t="shared" si="161"/>
        <v>81.949748743718587</v>
      </c>
      <c r="Q2609" t="str">
        <f t="shared" si="163"/>
        <v>technology</v>
      </c>
      <c r="R2609" t="str">
        <f t="shared" si="162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0"/>
        <v>2.2392500000000002</v>
      </c>
      <c r="P2610">
        <f t="shared" si="161"/>
        <v>58.92763157894737</v>
      </c>
      <c r="Q2610" t="str">
        <f t="shared" si="163"/>
        <v>technology</v>
      </c>
      <c r="R2610" t="str">
        <f t="shared" si="162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0"/>
        <v>3.038011142857143</v>
      </c>
      <c r="P2611">
        <f t="shared" si="161"/>
        <v>157.29347633136095</v>
      </c>
      <c r="Q2611" t="str">
        <f t="shared" si="163"/>
        <v>technology</v>
      </c>
      <c r="R2611" t="str">
        <f t="shared" si="162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0"/>
        <v>1.4132510432681749</v>
      </c>
      <c r="P2612">
        <f t="shared" si="161"/>
        <v>55.758509532062391</v>
      </c>
      <c r="Q2612" t="str">
        <f t="shared" si="163"/>
        <v>technology</v>
      </c>
      <c r="R2612" t="str">
        <f t="shared" si="162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0"/>
        <v>27.906363636363636</v>
      </c>
      <c r="P2613">
        <f t="shared" si="161"/>
        <v>83.802893802893806</v>
      </c>
      <c r="Q2613" t="str">
        <f t="shared" si="163"/>
        <v>technology</v>
      </c>
      <c r="R2613" t="str">
        <f t="shared" si="162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0"/>
        <v>1.7176130000000001</v>
      </c>
      <c r="P2614">
        <f t="shared" si="161"/>
        <v>58.422210884353746</v>
      </c>
      <c r="Q2614" t="str">
        <f t="shared" si="163"/>
        <v>technology</v>
      </c>
      <c r="R2614" t="str">
        <f t="shared" si="162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0"/>
        <v>1.0101333333333333</v>
      </c>
      <c r="P2615">
        <f t="shared" si="161"/>
        <v>270.57142857142856</v>
      </c>
      <c r="Q2615" t="str">
        <f t="shared" si="163"/>
        <v>technology</v>
      </c>
      <c r="R2615" t="str">
        <f t="shared" si="162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0"/>
        <v>1.02</v>
      </c>
      <c r="P2616">
        <f t="shared" si="161"/>
        <v>107.1</v>
      </c>
      <c r="Q2616" t="str">
        <f t="shared" si="163"/>
        <v>technology</v>
      </c>
      <c r="R2616" t="str">
        <f t="shared" si="162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0"/>
        <v>1.6976511744127936</v>
      </c>
      <c r="P2617">
        <f t="shared" si="161"/>
        <v>47.180555555555557</v>
      </c>
      <c r="Q2617" t="str">
        <f t="shared" si="163"/>
        <v>technology</v>
      </c>
      <c r="R2617" t="str">
        <f t="shared" si="162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0"/>
        <v>1.14534</v>
      </c>
      <c r="P2618">
        <f t="shared" si="161"/>
        <v>120.30882352941177</v>
      </c>
      <c r="Q2618" t="str">
        <f t="shared" si="163"/>
        <v>technology</v>
      </c>
      <c r="R2618" t="str">
        <f t="shared" si="162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0"/>
        <v>8.7759999999999998</v>
      </c>
      <c r="P2619">
        <f t="shared" si="161"/>
        <v>27.59748427672956</v>
      </c>
      <c r="Q2619" t="str">
        <f t="shared" si="163"/>
        <v>technology</v>
      </c>
      <c r="R2619" t="str">
        <f t="shared" si="162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0"/>
        <v>1.0538666666666667</v>
      </c>
      <c r="P2620">
        <f t="shared" si="161"/>
        <v>205.2987012987013</v>
      </c>
      <c r="Q2620" t="str">
        <f t="shared" si="163"/>
        <v>technology</v>
      </c>
      <c r="R2620" t="str">
        <f t="shared" si="162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0"/>
        <v>1.8839999999999999</v>
      </c>
      <c r="P2621">
        <f t="shared" si="161"/>
        <v>35.547169811320757</v>
      </c>
      <c r="Q2621" t="str">
        <f t="shared" si="163"/>
        <v>technology</v>
      </c>
      <c r="R2621" t="str">
        <f t="shared" si="162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0"/>
        <v>1.436523076923077</v>
      </c>
      <c r="P2622">
        <f t="shared" si="161"/>
        <v>74.639488409272587</v>
      </c>
      <c r="Q2622" t="str">
        <f t="shared" si="163"/>
        <v>technology</v>
      </c>
      <c r="R2622" t="str">
        <f t="shared" si="162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0"/>
        <v>1.4588000000000001</v>
      </c>
      <c r="P2623">
        <f t="shared" si="161"/>
        <v>47.058064516129029</v>
      </c>
      <c r="Q2623" t="str">
        <f t="shared" si="163"/>
        <v>technology</v>
      </c>
      <c r="R2623" t="str">
        <f t="shared" si="162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0"/>
        <v>1.3118399999999999</v>
      </c>
      <c r="P2624">
        <f t="shared" si="161"/>
        <v>26.591351351351353</v>
      </c>
      <c r="Q2624" t="str">
        <f t="shared" si="163"/>
        <v>technology</v>
      </c>
      <c r="R2624" t="str">
        <f t="shared" si="162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0"/>
        <v>1.1399999999999999</v>
      </c>
      <c r="P2625">
        <f t="shared" si="161"/>
        <v>36.774193548387096</v>
      </c>
      <c r="Q2625" t="str">
        <f t="shared" si="163"/>
        <v>technology</v>
      </c>
      <c r="R2625" t="str">
        <f t="shared" si="162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160"/>
        <v>13.794206249999998</v>
      </c>
      <c r="P2626">
        <f t="shared" si="161"/>
        <v>31.820544982698959</v>
      </c>
      <c r="Q2626" t="str">
        <f t="shared" si="163"/>
        <v>technology</v>
      </c>
      <c r="R2626" t="str">
        <f t="shared" si="162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164">E2627/D2627</f>
        <v>9.56</v>
      </c>
      <c r="P2627">
        <f t="shared" ref="P2627:P2690" si="165">E2627/L2627</f>
        <v>27.576923076923077</v>
      </c>
      <c r="Q2627" t="str">
        <f t="shared" si="163"/>
        <v>technology</v>
      </c>
      <c r="R2627" t="str">
        <f t="shared" ref="R2627:R2690" si="166">RIGHT(N2627, LEN(N2627)-FIND("/",N2627))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4"/>
        <v>1.1200000000000001</v>
      </c>
      <c r="P2628">
        <f t="shared" si="165"/>
        <v>56</v>
      </c>
      <c r="Q2628" t="str">
        <f t="shared" ref="Q2628:Q2691" si="167">LEFT(N2628, FIND("/", N2628)-1)</f>
        <v>technology</v>
      </c>
      <c r="R2628" t="str">
        <f t="shared" si="166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4"/>
        <v>6.4666666666666668</v>
      </c>
      <c r="P2629">
        <f t="shared" si="165"/>
        <v>21.555555555555557</v>
      </c>
      <c r="Q2629" t="str">
        <f t="shared" si="167"/>
        <v>technology</v>
      </c>
      <c r="R2629" t="str">
        <f t="shared" si="166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4"/>
        <v>1.1036948748510131</v>
      </c>
      <c r="P2630">
        <f t="shared" si="165"/>
        <v>44.095238095238095</v>
      </c>
      <c r="Q2630" t="str">
        <f t="shared" si="167"/>
        <v>technology</v>
      </c>
      <c r="R2630" t="str">
        <f t="shared" si="166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4"/>
        <v>1.2774000000000001</v>
      </c>
      <c r="P2631">
        <f t="shared" si="165"/>
        <v>63.87</v>
      </c>
      <c r="Q2631" t="str">
        <f t="shared" si="167"/>
        <v>technology</v>
      </c>
      <c r="R2631" t="str">
        <f t="shared" si="166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4"/>
        <v>1.579</v>
      </c>
      <c r="P2632">
        <f t="shared" si="165"/>
        <v>38.987654320987652</v>
      </c>
      <c r="Q2632" t="str">
        <f t="shared" si="167"/>
        <v>technology</v>
      </c>
      <c r="R2632" t="str">
        <f t="shared" si="166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4"/>
        <v>1.1466525000000001</v>
      </c>
      <c r="P2633">
        <f t="shared" si="165"/>
        <v>80.185489510489504</v>
      </c>
      <c r="Q2633" t="str">
        <f t="shared" si="167"/>
        <v>technology</v>
      </c>
      <c r="R2633" t="str">
        <f t="shared" si="166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4"/>
        <v>1.3700934579439252</v>
      </c>
      <c r="P2634">
        <f t="shared" si="165"/>
        <v>34.904761904761905</v>
      </c>
      <c r="Q2634" t="str">
        <f t="shared" si="167"/>
        <v>technology</v>
      </c>
      <c r="R2634" t="str">
        <f t="shared" si="166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4"/>
        <v>3.5461999999999998</v>
      </c>
      <c r="P2635">
        <f t="shared" si="165"/>
        <v>89.100502512562812</v>
      </c>
      <c r="Q2635" t="str">
        <f t="shared" si="167"/>
        <v>technology</v>
      </c>
      <c r="R2635" t="str">
        <f t="shared" si="166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4"/>
        <v>1.0602150537634409</v>
      </c>
      <c r="P2636">
        <f t="shared" si="165"/>
        <v>39.44</v>
      </c>
      <c r="Q2636" t="str">
        <f t="shared" si="167"/>
        <v>technology</v>
      </c>
      <c r="R2636" t="str">
        <f t="shared" si="166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4"/>
        <v>1</v>
      </c>
      <c r="P2637">
        <f t="shared" si="165"/>
        <v>136.9047619047619</v>
      </c>
      <c r="Q2637" t="str">
        <f t="shared" si="167"/>
        <v>technology</v>
      </c>
      <c r="R2637" t="str">
        <f t="shared" si="166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4"/>
        <v>1.873</v>
      </c>
      <c r="P2638">
        <f t="shared" si="165"/>
        <v>37.46</v>
      </c>
      <c r="Q2638" t="str">
        <f t="shared" si="167"/>
        <v>technology</v>
      </c>
      <c r="R2638" t="str">
        <f t="shared" si="166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4"/>
        <v>1.6619999999999999</v>
      </c>
      <c r="P2639">
        <f t="shared" si="165"/>
        <v>31.96153846153846</v>
      </c>
      <c r="Q2639" t="str">
        <f t="shared" si="167"/>
        <v>technology</v>
      </c>
      <c r="R2639" t="str">
        <f t="shared" si="166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4"/>
        <v>1.0172910662824208</v>
      </c>
      <c r="P2640">
        <f t="shared" si="165"/>
        <v>25.214285714285715</v>
      </c>
      <c r="Q2640" t="str">
        <f t="shared" si="167"/>
        <v>technology</v>
      </c>
      <c r="R2640" t="str">
        <f t="shared" si="166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4"/>
        <v>1.64</v>
      </c>
      <c r="P2641">
        <f t="shared" si="165"/>
        <v>10.040816326530612</v>
      </c>
      <c r="Q2641" t="str">
        <f t="shared" si="167"/>
        <v>technology</v>
      </c>
      <c r="R2641" t="str">
        <f t="shared" si="166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4"/>
        <v>1.0566666666666666</v>
      </c>
      <c r="P2642">
        <f t="shared" si="165"/>
        <v>45.94202898550725</v>
      </c>
      <c r="Q2642" t="str">
        <f t="shared" si="167"/>
        <v>technology</v>
      </c>
      <c r="R2642" t="str">
        <f t="shared" si="166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4"/>
        <v>0.01</v>
      </c>
      <c r="P2643">
        <f t="shared" si="165"/>
        <v>15</v>
      </c>
      <c r="Q2643" t="str">
        <f t="shared" si="167"/>
        <v>technology</v>
      </c>
      <c r="R2643" t="str">
        <f t="shared" si="166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4"/>
        <v>0</v>
      </c>
      <c r="P2644" t="e">
        <f t="shared" si="165"/>
        <v>#DIV/0!</v>
      </c>
      <c r="Q2644" t="str">
        <f t="shared" si="167"/>
        <v>technology</v>
      </c>
      <c r="R2644" t="str">
        <f t="shared" si="166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4"/>
        <v>0.33559730999999998</v>
      </c>
      <c r="P2645">
        <f t="shared" si="165"/>
        <v>223.58248500999335</v>
      </c>
      <c r="Q2645" t="str">
        <f t="shared" si="167"/>
        <v>technology</v>
      </c>
      <c r="R2645" t="str">
        <f t="shared" si="166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4"/>
        <v>2.053E-2</v>
      </c>
      <c r="P2646">
        <f t="shared" si="165"/>
        <v>39.480769230769234</v>
      </c>
      <c r="Q2646" t="str">
        <f t="shared" si="167"/>
        <v>technology</v>
      </c>
      <c r="R2646" t="str">
        <f t="shared" si="166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4"/>
        <v>0.105</v>
      </c>
      <c r="P2647">
        <f t="shared" si="165"/>
        <v>91.304347826086953</v>
      </c>
      <c r="Q2647" t="str">
        <f t="shared" si="167"/>
        <v>technology</v>
      </c>
      <c r="R2647" t="str">
        <f t="shared" si="166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4"/>
        <v>8.4172839999999999E-2</v>
      </c>
      <c r="P2648">
        <f t="shared" si="165"/>
        <v>78.666205607476627</v>
      </c>
      <c r="Q2648" t="str">
        <f t="shared" si="167"/>
        <v>technology</v>
      </c>
      <c r="R2648" t="str">
        <f t="shared" si="166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4"/>
        <v>1.44E-2</v>
      </c>
      <c r="P2649">
        <f t="shared" si="165"/>
        <v>12</v>
      </c>
      <c r="Q2649" t="str">
        <f t="shared" si="167"/>
        <v>technology</v>
      </c>
      <c r="R2649" t="str">
        <f t="shared" si="166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4"/>
        <v>8.8333333333333337E-3</v>
      </c>
      <c r="P2650">
        <f t="shared" si="165"/>
        <v>17.666666666666668</v>
      </c>
      <c r="Q2650" t="str">
        <f t="shared" si="167"/>
        <v>technology</v>
      </c>
      <c r="R2650" t="str">
        <f t="shared" si="166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4"/>
        <v>9.9200000000000004E-4</v>
      </c>
      <c r="P2651">
        <f t="shared" si="165"/>
        <v>41.333333333333336</v>
      </c>
      <c r="Q2651" t="str">
        <f t="shared" si="167"/>
        <v>technology</v>
      </c>
      <c r="R2651" t="str">
        <f t="shared" si="166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4"/>
        <v>5.966666666666667E-3</v>
      </c>
      <c r="P2652">
        <f t="shared" si="165"/>
        <v>71.599999999999994</v>
      </c>
      <c r="Q2652" t="str">
        <f t="shared" si="167"/>
        <v>technology</v>
      </c>
      <c r="R2652" t="str">
        <f t="shared" si="166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4"/>
        <v>1.8689285714285714E-2</v>
      </c>
      <c r="P2653">
        <f t="shared" si="165"/>
        <v>307.8235294117647</v>
      </c>
      <c r="Q2653" t="str">
        <f t="shared" si="167"/>
        <v>technology</v>
      </c>
      <c r="R2653" t="str">
        <f t="shared" si="166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4"/>
        <v>8.8500000000000002E-3</v>
      </c>
      <c r="P2654">
        <f t="shared" si="165"/>
        <v>80.454545454545453</v>
      </c>
      <c r="Q2654" t="str">
        <f t="shared" si="167"/>
        <v>technology</v>
      </c>
      <c r="R2654" t="str">
        <f t="shared" si="166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4"/>
        <v>0.1152156862745098</v>
      </c>
      <c r="P2655">
        <f t="shared" si="165"/>
        <v>83.942857142857136</v>
      </c>
      <c r="Q2655" t="str">
        <f t="shared" si="167"/>
        <v>technology</v>
      </c>
      <c r="R2655" t="str">
        <f t="shared" si="166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4"/>
        <v>5.1000000000000004E-4</v>
      </c>
      <c r="P2656">
        <f t="shared" si="165"/>
        <v>8.5</v>
      </c>
      <c r="Q2656" t="str">
        <f t="shared" si="167"/>
        <v>technology</v>
      </c>
      <c r="R2656" t="str">
        <f t="shared" si="166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4"/>
        <v>0.21033333333333334</v>
      </c>
      <c r="P2657">
        <f t="shared" si="165"/>
        <v>73.372093023255815</v>
      </c>
      <c r="Q2657" t="str">
        <f t="shared" si="167"/>
        <v>technology</v>
      </c>
      <c r="R2657" t="str">
        <f t="shared" si="166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4"/>
        <v>0.11436666666666667</v>
      </c>
      <c r="P2658">
        <f t="shared" si="165"/>
        <v>112.86184210526316</v>
      </c>
      <c r="Q2658" t="str">
        <f t="shared" si="167"/>
        <v>technology</v>
      </c>
      <c r="R2658" t="str">
        <f t="shared" si="166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4"/>
        <v>0.18737933333333334</v>
      </c>
      <c r="P2659">
        <f t="shared" si="165"/>
        <v>95.277627118644077</v>
      </c>
      <c r="Q2659" t="str">
        <f t="shared" si="167"/>
        <v>technology</v>
      </c>
      <c r="R2659" t="str">
        <f t="shared" si="166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4"/>
        <v>9.2857142857142856E-4</v>
      </c>
      <c r="P2660">
        <f t="shared" si="165"/>
        <v>22.75</v>
      </c>
      <c r="Q2660" t="str">
        <f t="shared" si="167"/>
        <v>technology</v>
      </c>
      <c r="R2660" t="str">
        <f t="shared" si="166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4"/>
        <v>2.720408163265306E-2</v>
      </c>
      <c r="P2661">
        <f t="shared" si="165"/>
        <v>133.30000000000001</v>
      </c>
      <c r="Q2661" t="str">
        <f t="shared" si="167"/>
        <v>technology</v>
      </c>
      <c r="R2661" t="str">
        <f t="shared" si="166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4"/>
        <v>9.5E-4</v>
      </c>
      <c r="P2662">
        <f t="shared" si="165"/>
        <v>3.8</v>
      </c>
      <c r="Q2662" t="str">
        <f t="shared" si="167"/>
        <v>technology</v>
      </c>
      <c r="R2662" t="str">
        <f t="shared" si="166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4"/>
        <v>1.0289999999999999</v>
      </c>
      <c r="P2663">
        <f t="shared" si="165"/>
        <v>85.75</v>
      </c>
      <c r="Q2663" t="str">
        <f t="shared" si="167"/>
        <v>technology</v>
      </c>
      <c r="R2663" t="str">
        <f t="shared" si="166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4"/>
        <v>1.0680000000000001</v>
      </c>
      <c r="P2664">
        <f t="shared" si="165"/>
        <v>267</v>
      </c>
      <c r="Q2664" t="str">
        <f t="shared" si="167"/>
        <v>technology</v>
      </c>
      <c r="R2664" t="str">
        <f t="shared" si="166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4"/>
        <v>1.0459624999999999</v>
      </c>
      <c r="P2665">
        <f t="shared" si="165"/>
        <v>373.55803571428572</v>
      </c>
      <c r="Q2665" t="str">
        <f t="shared" si="167"/>
        <v>technology</v>
      </c>
      <c r="R2665" t="str">
        <f t="shared" si="166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4"/>
        <v>1.0342857142857143</v>
      </c>
      <c r="P2666">
        <f t="shared" si="165"/>
        <v>174.03846153846155</v>
      </c>
      <c r="Q2666" t="str">
        <f t="shared" si="167"/>
        <v>technology</v>
      </c>
      <c r="R2666" t="str">
        <f t="shared" si="166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4"/>
        <v>1.2314285714285715</v>
      </c>
      <c r="P2667">
        <f t="shared" si="165"/>
        <v>93.695652173913047</v>
      </c>
      <c r="Q2667" t="str">
        <f t="shared" si="167"/>
        <v>technology</v>
      </c>
      <c r="R2667" t="str">
        <f t="shared" si="166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4"/>
        <v>1.592951</v>
      </c>
      <c r="P2668">
        <f t="shared" si="165"/>
        <v>77.327718446601949</v>
      </c>
      <c r="Q2668" t="str">
        <f t="shared" si="167"/>
        <v>technology</v>
      </c>
      <c r="R2668" t="str">
        <f t="shared" si="166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4"/>
        <v>1.1066666666666667</v>
      </c>
      <c r="P2669">
        <f t="shared" si="165"/>
        <v>92.222222222222229</v>
      </c>
      <c r="Q2669" t="str">
        <f t="shared" si="167"/>
        <v>technology</v>
      </c>
      <c r="R2669" t="str">
        <f t="shared" si="166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4"/>
        <v>1.7070000000000001</v>
      </c>
      <c r="P2670">
        <f t="shared" si="165"/>
        <v>60.964285714285715</v>
      </c>
      <c r="Q2670" t="str">
        <f t="shared" si="167"/>
        <v>technology</v>
      </c>
      <c r="R2670" t="str">
        <f t="shared" si="166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4"/>
        <v>1.25125</v>
      </c>
      <c r="P2671">
        <f t="shared" si="165"/>
        <v>91</v>
      </c>
      <c r="Q2671" t="str">
        <f t="shared" si="167"/>
        <v>technology</v>
      </c>
      <c r="R2671" t="str">
        <f t="shared" si="166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4"/>
        <v>6.4158609339642042E-2</v>
      </c>
      <c r="P2672">
        <f t="shared" si="165"/>
        <v>41.583333333333336</v>
      </c>
      <c r="Q2672" t="str">
        <f t="shared" si="167"/>
        <v>technology</v>
      </c>
      <c r="R2672" t="str">
        <f t="shared" si="166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4"/>
        <v>0.11344</v>
      </c>
      <c r="P2673">
        <f t="shared" si="165"/>
        <v>33.761904761904759</v>
      </c>
      <c r="Q2673" t="str">
        <f t="shared" si="167"/>
        <v>technology</v>
      </c>
      <c r="R2673" t="str">
        <f t="shared" si="166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4"/>
        <v>0.33189999999999997</v>
      </c>
      <c r="P2674">
        <f t="shared" si="165"/>
        <v>70.61702127659575</v>
      </c>
      <c r="Q2674" t="str">
        <f t="shared" si="167"/>
        <v>technology</v>
      </c>
      <c r="R2674" t="str">
        <f t="shared" si="166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4"/>
        <v>0.27579999999999999</v>
      </c>
      <c r="P2675">
        <f t="shared" si="165"/>
        <v>167.15151515151516</v>
      </c>
      <c r="Q2675" t="str">
        <f t="shared" si="167"/>
        <v>technology</v>
      </c>
      <c r="R2675" t="str">
        <f t="shared" si="166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4"/>
        <v>0.62839999999999996</v>
      </c>
      <c r="P2676">
        <f t="shared" si="165"/>
        <v>128.61988304093566</v>
      </c>
      <c r="Q2676" t="str">
        <f t="shared" si="167"/>
        <v>technology</v>
      </c>
      <c r="R2676" t="str">
        <f t="shared" si="166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4"/>
        <v>7.5880000000000003E-2</v>
      </c>
      <c r="P2677">
        <f t="shared" si="165"/>
        <v>65.41379310344827</v>
      </c>
      <c r="Q2677" t="str">
        <f t="shared" si="167"/>
        <v>technology</v>
      </c>
      <c r="R2677" t="str">
        <f t="shared" si="166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4"/>
        <v>0.50380952380952382</v>
      </c>
      <c r="P2678">
        <f t="shared" si="165"/>
        <v>117.55555555555556</v>
      </c>
      <c r="Q2678" t="str">
        <f t="shared" si="167"/>
        <v>technology</v>
      </c>
      <c r="R2678" t="str">
        <f t="shared" si="166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4"/>
        <v>0.17512820512820512</v>
      </c>
      <c r="P2679">
        <f t="shared" si="165"/>
        <v>126.48148148148148</v>
      </c>
      <c r="Q2679" t="str">
        <f t="shared" si="167"/>
        <v>technology</v>
      </c>
      <c r="R2679" t="str">
        <f t="shared" si="166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4"/>
        <v>1.3750000000000001E-4</v>
      </c>
      <c r="P2680">
        <f t="shared" si="165"/>
        <v>550</v>
      </c>
      <c r="Q2680" t="str">
        <f t="shared" si="167"/>
        <v>technology</v>
      </c>
      <c r="R2680" t="str">
        <f t="shared" si="166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4"/>
        <v>3.3E-3</v>
      </c>
      <c r="P2681">
        <f t="shared" si="165"/>
        <v>44</v>
      </c>
      <c r="Q2681" t="str">
        <f t="shared" si="167"/>
        <v>technology</v>
      </c>
      <c r="R2681" t="str">
        <f t="shared" si="166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4"/>
        <v>8.6250000000000007E-3</v>
      </c>
      <c r="P2682">
        <f t="shared" si="165"/>
        <v>69</v>
      </c>
      <c r="Q2682" t="str">
        <f t="shared" si="167"/>
        <v>technology</v>
      </c>
      <c r="R2682" t="str">
        <f t="shared" si="166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4"/>
        <v>6.875E-3</v>
      </c>
      <c r="P2683">
        <f t="shared" si="165"/>
        <v>27.5</v>
      </c>
      <c r="Q2683" t="str">
        <f t="shared" si="167"/>
        <v>food</v>
      </c>
      <c r="R2683" t="str">
        <f t="shared" si="166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4"/>
        <v>0.28299999999999997</v>
      </c>
      <c r="P2684">
        <f t="shared" si="165"/>
        <v>84.9</v>
      </c>
      <c r="Q2684" t="str">
        <f t="shared" si="167"/>
        <v>food</v>
      </c>
      <c r="R2684" t="str">
        <f t="shared" si="166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4"/>
        <v>2.3999999999999998E-3</v>
      </c>
      <c r="P2685">
        <f t="shared" si="165"/>
        <v>12</v>
      </c>
      <c r="Q2685" t="str">
        <f t="shared" si="167"/>
        <v>food</v>
      </c>
      <c r="R2685" t="str">
        <f t="shared" si="166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4"/>
        <v>1.1428571428571429E-2</v>
      </c>
      <c r="P2686">
        <f t="shared" si="165"/>
        <v>200</v>
      </c>
      <c r="Q2686" t="str">
        <f t="shared" si="167"/>
        <v>food</v>
      </c>
      <c r="R2686" t="str">
        <f t="shared" si="166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4"/>
        <v>2.0000000000000001E-4</v>
      </c>
      <c r="P2687">
        <f t="shared" si="165"/>
        <v>10</v>
      </c>
      <c r="Q2687" t="str">
        <f t="shared" si="167"/>
        <v>food</v>
      </c>
      <c r="R2687" t="str">
        <f t="shared" si="166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4"/>
        <v>0</v>
      </c>
      <c r="P2688" t="e">
        <f t="shared" si="165"/>
        <v>#DIV/0!</v>
      </c>
      <c r="Q2688" t="str">
        <f t="shared" si="167"/>
        <v>food</v>
      </c>
      <c r="R2688" t="str">
        <f t="shared" si="166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4"/>
        <v>0</v>
      </c>
      <c r="P2689" t="e">
        <f t="shared" si="165"/>
        <v>#DIV/0!</v>
      </c>
      <c r="Q2689" t="str">
        <f t="shared" si="167"/>
        <v>food</v>
      </c>
      <c r="R2689" t="str">
        <f t="shared" si="166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164"/>
        <v>1.48E-3</v>
      </c>
      <c r="P2690">
        <f t="shared" si="165"/>
        <v>5.2857142857142856</v>
      </c>
      <c r="Q2690" t="str">
        <f t="shared" si="167"/>
        <v>food</v>
      </c>
      <c r="R2690" t="str">
        <f t="shared" si="166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168">E2691/D2691</f>
        <v>2.8571428571428571E-5</v>
      </c>
      <c r="P2691">
        <f t="shared" ref="P2691:P2754" si="169">E2691/L2691</f>
        <v>1</v>
      </c>
      <c r="Q2691" t="str">
        <f t="shared" si="167"/>
        <v>food</v>
      </c>
      <c r="R2691" t="str">
        <f t="shared" ref="R2691:R2754" si="170">RIGHT(N2691, LEN(N2691)-FIND("/",N2691))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8"/>
        <v>0.107325</v>
      </c>
      <c r="P2692">
        <f t="shared" si="169"/>
        <v>72.762711864406782</v>
      </c>
      <c r="Q2692" t="str">
        <f t="shared" ref="Q2692:Q2755" si="171">LEFT(N2692, FIND("/", N2692)-1)</f>
        <v>food</v>
      </c>
      <c r="R2692" t="str">
        <f t="shared" si="170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8"/>
        <v>5.3846153846153844E-4</v>
      </c>
      <c r="P2693">
        <f t="shared" si="169"/>
        <v>17.5</v>
      </c>
      <c r="Q2693" t="str">
        <f t="shared" si="171"/>
        <v>food</v>
      </c>
      <c r="R2693" t="str">
        <f t="shared" si="170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8"/>
        <v>7.1428571428571426E-3</v>
      </c>
      <c r="P2694">
        <f t="shared" si="169"/>
        <v>25</v>
      </c>
      <c r="Q2694" t="str">
        <f t="shared" si="171"/>
        <v>food</v>
      </c>
      <c r="R2694" t="str">
        <f t="shared" si="170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8"/>
        <v>8.0000000000000002E-3</v>
      </c>
      <c r="P2695">
        <f t="shared" si="169"/>
        <v>13.333333333333334</v>
      </c>
      <c r="Q2695" t="str">
        <f t="shared" si="171"/>
        <v>food</v>
      </c>
      <c r="R2695" t="str">
        <f t="shared" si="170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8"/>
        <v>3.3333333333333335E-5</v>
      </c>
      <c r="P2696">
        <f t="shared" si="169"/>
        <v>1</v>
      </c>
      <c r="Q2696" t="str">
        <f t="shared" si="171"/>
        <v>food</v>
      </c>
      <c r="R2696" t="str">
        <f t="shared" si="170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8"/>
        <v>4.7333333333333333E-3</v>
      </c>
      <c r="P2697">
        <f t="shared" si="169"/>
        <v>23.666666666666668</v>
      </c>
      <c r="Q2697" t="str">
        <f t="shared" si="171"/>
        <v>food</v>
      </c>
      <c r="R2697" t="str">
        <f t="shared" si="170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68"/>
        <v>5.6500000000000002E-2</v>
      </c>
      <c r="P2698">
        <f t="shared" si="169"/>
        <v>89.21052631578948</v>
      </c>
      <c r="Q2698" t="str">
        <f t="shared" si="171"/>
        <v>food</v>
      </c>
      <c r="R2698" t="str">
        <f t="shared" si="170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68"/>
        <v>0.26352173913043481</v>
      </c>
      <c r="P2699">
        <f t="shared" si="169"/>
        <v>116.55769230769231</v>
      </c>
      <c r="Q2699" t="str">
        <f t="shared" si="171"/>
        <v>food</v>
      </c>
      <c r="R2699" t="str">
        <f t="shared" si="170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68"/>
        <v>3.2512500000000002E-3</v>
      </c>
      <c r="P2700">
        <f t="shared" si="169"/>
        <v>13.005000000000001</v>
      </c>
      <c r="Q2700" t="str">
        <f t="shared" si="171"/>
        <v>food</v>
      </c>
      <c r="R2700" t="str">
        <f t="shared" si="170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68"/>
        <v>0</v>
      </c>
      <c r="P2701" t="e">
        <f t="shared" si="169"/>
        <v>#DIV/0!</v>
      </c>
      <c r="Q2701" t="str">
        <f t="shared" si="171"/>
        <v>food</v>
      </c>
      <c r="R2701" t="str">
        <f t="shared" si="170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68"/>
        <v>7.0007000700070005E-3</v>
      </c>
      <c r="P2702">
        <f t="shared" si="169"/>
        <v>17.5</v>
      </c>
      <c r="Q2702" t="str">
        <f t="shared" si="171"/>
        <v>food</v>
      </c>
      <c r="R2702" t="str">
        <f t="shared" si="170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68"/>
        <v>0.46176470588235297</v>
      </c>
      <c r="P2703">
        <f t="shared" si="169"/>
        <v>34.130434782608695</v>
      </c>
      <c r="Q2703" t="str">
        <f t="shared" si="171"/>
        <v>theater</v>
      </c>
      <c r="R2703" t="str">
        <f t="shared" si="170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68"/>
        <v>0.34410000000000002</v>
      </c>
      <c r="P2704">
        <f t="shared" si="169"/>
        <v>132.34615384615384</v>
      </c>
      <c r="Q2704" t="str">
        <f t="shared" si="171"/>
        <v>theater</v>
      </c>
      <c r="R2704" t="str">
        <f t="shared" si="170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68"/>
        <v>1.0375000000000001</v>
      </c>
      <c r="P2705">
        <f t="shared" si="169"/>
        <v>922.22222222222217</v>
      </c>
      <c r="Q2705" t="str">
        <f t="shared" si="171"/>
        <v>theater</v>
      </c>
      <c r="R2705" t="str">
        <f t="shared" si="170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68"/>
        <v>6.0263157894736845E-2</v>
      </c>
      <c r="P2706">
        <f t="shared" si="169"/>
        <v>163.57142857142858</v>
      </c>
      <c r="Q2706" t="str">
        <f t="shared" si="171"/>
        <v>theater</v>
      </c>
      <c r="R2706" t="str">
        <f t="shared" si="170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68"/>
        <v>0.10539393939393939</v>
      </c>
      <c r="P2707">
        <f t="shared" si="169"/>
        <v>217.375</v>
      </c>
      <c r="Q2707" t="str">
        <f t="shared" si="171"/>
        <v>theater</v>
      </c>
      <c r="R2707" t="str">
        <f t="shared" si="170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68"/>
        <v>1.1229714285714285</v>
      </c>
      <c r="P2708">
        <f t="shared" si="169"/>
        <v>149.44486692015209</v>
      </c>
      <c r="Q2708" t="str">
        <f t="shared" si="171"/>
        <v>theater</v>
      </c>
      <c r="R2708" t="str">
        <f t="shared" si="170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68"/>
        <v>3.50844625</v>
      </c>
      <c r="P2709">
        <f t="shared" si="169"/>
        <v>71.237487309644663</v>
      </c>
      <c r="Q2709" t="str">
        <f t="shared" si="171"/>
        <v>theater</v>
      </c>
      <c r="R2709" t="str">
        <f t="shared" si="170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68"/>
        <v>2.3321535</v>
      </c>
      <c r="P2710">
        <f t="shared" si="169"/>
        <v>44.464318398474738</v>
      </c>
      <c r="Q2710" t="str">
        <f t="shared" si="171"/>
        <v>theater</v>
      </c>
      <c r="R2710" t="str">
        <f t="shared" si="170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68"/>
        <v>1.01606</v>
      </c>
      <c r="P2711">
        <f t="shared" si="169"/>
        <v>164.94480519480518</v>
      </c>
      <c r="Q2711" t="str">
        <f t="shared" si="171"/>
        <v>theater</v>
      </c>
      <c r="R2711" t="str">
        <f t="shared" si="170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68"/>
        <v>1.5390035000000002</v>
      </c>
      <c r="P2712">
        <f t="shared" si="169"/>
        <v>84.871516544117654</v>
      </c>
      <c r="Q2712" t="str">
        <f t="shared" si="171"/>
        <v>theater</v>
      </c>
      <c r="R2712" t="str">
        <f t="shared" si="170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68"/>
        <v>1.007161125319693</v>
      </c>
      <c r="P2713">
        <f t="shared" si="169"/>
        <v>53.945205479452056</v>
      </c>
      <c r="Q2713" t="str">
        <f t="shared" si="171"/>
        <v>theater</v>
      </c>
      <c r="R2713" t="str">
        <f t="shared" si="170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68"/>
        <v>1.3138181818181818</v>
      </c>
      <c r="P2714">
        <f t="shared" si="169"/>
        <v>50.531468531468533</v>
      </c>
      <c r="Q2714" t="str">
        <f t="shared" si="171"/>
        <v>theater</v>
      </c>
      <c r="R2714" t="str">
        <f t="shared" si="170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68"/>
        <v>1.0224133333333334</v>
      </c>
      <c r="P2715">
        <f t="shared" si="169"/>
        <v>108.00140845070422</v>
      </c>
      <c r="Q2715" t="str">
        <f t="shared" si="171"/>
        <v>theater</v>
      </c>
      <c r="R2715" t="str">
        <f t="shared" si="170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68"/>
        <v>1.1635599999999999</v>
      </c>
      <c r="P2716">
        <f t="shared" si="169"/>
        <v>95.373770491803285</v>
      </c>
      <c r="Q2716" t="str">
        <f t="shared" si="171"/>
        <v>theater</v>
      </c>
      <c r="R2716" t="str">
        <f t="shared" si="170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68"/>
        <v>2.6462241666666664</v>
      </c>
      <c r="P2717">
        <f t="shared" si="169"/>
        <v>57.631016333938291</v>
      </c>
      <c r="Q2717" t="str">
        <f t="shared" si="171"/>
        <v>theater</v>
      </c>
      <c r="R2717" t="str">
        <f t="shared" si="170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68"/>
        <v>1.1998010000000001</v>
      </c>
      <c r="P2718">
        <f t="shared" si="169"/>
        <v>64.160481283422456</v>
      </c>
      <c r="Q2718" t="str">
        <f t="shared" si="171"/>
        <v>theater</v>
      </c>
      <c r="R2718" t="str">
        <f t="shared" si="170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68"/>
        <v>1.2010400000000001</v>
      </c>
      <c r="P2719">
        <f t="shared" si="169"/>
        <v>92.387692307692305</v>
      </c>
      <c r="Q2719" t="str">
        <f t="shared" si="171"/>
        <v>theater</v>
      </c>
      <c r="R2719" t="str">
        <f t="shared" si="170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68"/>
        <v>1.0358333333333334</v>
      </c>
      <c r="P2720">
        <f t="shared" si="169"/>
        <v>125.97972972972973</v>
      </c>
      <c r="Q2720" t="str">
        <f t="shared" si="171"/>
        <v>theater</v>
      </c>
      <c r="R2720" t="str">
        <f t="shared" si="170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68"/>
        <v>1.0883333333333334</v>
      </c>
      <c r="P2721">
        <f t="shared" si="169"/>
        <v>94.637681159420296</v>
      </c>
      <c r="Q2721" t="str">
        <f t="shared" si="171"/>
        <v>theater</v>
      </c>
      <c r="R2721" t="str">
        <f t="shared" si="170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68"/>
        <v>1.1812400000000001</v>
      </c>
      <c r="P2722">
        <f t="shared" si="169"/>
        <v>170.69942196531792</v>
      </c>
      <c r="Q2722" t="str">
        <f t="shared" si="171"/>
        <v>theater</v>
      </c>
      <c r="R2722" t="str">
        <f t="shared" si="170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68"/>
        <v>14.62</v>
      </c>
      <c r="P2723">
        <f t="shared" si="169"/>
        <v>40.762081784386616</v>
      </c>
      <c r="Q2723" t="str">
        <f t="shared" si="171"/>
        <v>technology</v>
      </c>
      <c r="R2723" t="str">
        <f t="shared" si="170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68"/>
        <v>2.5253999999999999</v>
      </c>
      <c r="P2724">
        <f t="shared" si="169"/>
        <v>68.254054054054052</v>
      </c>
      <c r="Q2724" t="str">
        <f t="shared" si="171"/>
        <v>technology</v>
      </c>
      <c r="R2724" t="str">
        <f t="shared" si="170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68"/>
        <v>1.4005000000000001</v>
      </c>
      <c r="P2725">
        <f t="shared" si="169"/>
        <v>95.48863636363636</v>
      </c>
      <c r="Q2725" t="str">
        <f t="shared" si="171"/>
        <v>technology</v>
      </c>
      <c r="R2725" t="str">
        <f t="shared" si="170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68"/>
        <v>2.9687520259319289</v>
      </c>
      <c r="P2726">
        <f t="shared" si="169"/>
        <v>7.1902649656526005</v>
      </c>
      <c r="Q2726" t="str">
        <f t="shared" si="171"/>
        <v>technology</v>
      </c>
      <c r="R2726" t="str">
        <f t="shared" si="170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68"/>
        <v>1.445425</v>
      </c>
      <c r="P2727">
        <f t="shared" si="169"/>
        <v>511.65486725663715</v>
      </c>
      <c r="Q2727" t="str">
        <f t="shared" si="171"/>
        <v>technology</v>
      </c>
      <c r="R2727" t="str">
        <f t="shared" si="170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68"/>
        <v>1.05745</v>
      </c>
      <c r="P2728">
        <f t="shared" si="169"/>
        <v>261.74504950495049</v>
      </c>
      <c r="Q2728" t="str">
        <f t="shared" si="171"/>
        <v>technology</v>
      </c>
      <c r="R2728" t="str">
        <f t="shared" si="170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68"/>
        <v>4.9321000000000002</v>
      </c>
      <c r="P2729">
        <f t="shared" si="169"/>
        <v>69.760961810466767</v>
      </c>
      <c r="Q2729" t="str">
        <f t="shared" si="171"/>
        <v>technology</v>
      </c>
      <c r="R2729" t="str">
        <f t="shared" si="170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68"/>
        <v>2.0182666666666669</v>
      </c>
      <c r="P2730">
        <f t="shared" si="169"/>
        <v>77.229591836734699</v>
      </c>
      <c r="Q2730" t="str">
        <f t="shared" si="171"/>
        <v>technology</v>
      </c>
      <c r="R2730" t="str">
        <f t="shared" si="170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68"/>
        <v>1.0444</v>
      </c>
      <c r="P2731">
        <f t="shared" si="169"/>
        <v>340.56521739130437</v>
      </c>
      <c r="Q2731" t="str">
        <f t="shared" si="171"/>
        <v>technology</v>
      </c>
      <c r="R2731" t="str">
        <f t="shared" si="170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68"/>
        <v>1.7029262962962963</v>
      </c>
      <c r="P2732">
        <f t="shared" si="169"/>
        <v>67.417903225806455</v>
      </c>
      <c r="Q2732" t="str">
        <f t="shared" si="171"/>
        <v>technology</v>
      </c>
      <c r="R2732" t="str">
        <f t="shared" si="170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68"/>
        <v>1.0430333333333333</v>
      </c>
      <c r="P2733">
        <f t="shared" si="169"/>
        <v>845.70270270270271</v>
      </c>
      <c r="Q2733" t="str">
        <f t="shared" si="171"/>
        <v>technology</v>
      </c>
      <c r="R2733" t="str">
        <f t="shared" si="170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68"/>
        <v>1.1825000000000001</v>
      </c>
      <c r="P2734">
        <f t="shared" si="169"/>
        <v>97.191780821917803</v>
      </c>
      <c r="Q2734" t="str">
        <f t="shared" si="171"/>
        <v>technology</v>
      </c>
      <c r="R2734" t="str">
        <f t="shared" si="170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68"/>
        <v>1.07538</v>
      </c>
      <c r="P2735">
        <f t="shared" si="169"/>
        <v>451.84033613445376</v>
      </c>
      <c r="Q2735" t="str">
        <f t="shared" si="171"/>
        <v>technology</v>
      </c>
      <c r="R2735" t="str">
        <f t="shared" si="170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68"/>
        <v>22603</v>
      </c>
      <c r="P2736">
        <f t="shared" si="169"/>
        <v>138.66871165644173</v>
      </c>
      <c r="Q2736" t="str">
        <f t="shared" si="171"/>
        <v>technology</v>
      </c>
      <c r="R2736" t="str">
        <f t="shared" si="170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68"/>
        <v>9.7813466666666677</v>
      </c>
      <c r="P2737">
        <f t="shared" si="169"/>
        <v>21.640147492625371</v>
      </c>
      <c r="Q2737" t="str">
        <f t="shared" si="171"/>
        <v>technology</v>
      </c>
      <c r="R2737" t="str">
        <f t="shared" si="170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68"/>
        <v>1.2290000000000001</v>
      </c>
      <c r="P2738">
        <f t="shared" si="169"/>
        <v>169.51724137931035</v>
      </c>
      <c r="Q2738" t="str">
        <f t="shared" si="171"/>
        <v>technology</v>
      </c>
      <c r="R2738" t="str">
        <f t="shared" si="170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68"/>
        <v>2.4606080000000001</v>
      </c>
      <c r="P2739">
        <f t="shared" si="169"/>
        <v>161.88210526315791</v>
      </c>
      <c r="Q2739" t="str">
        <f t="shared" si="171"/>
        <v>technology</v>
      </c>
      <c r="R2739" t="str">
        <f t="shared" si="170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68"/>
        <v>1.4794</v>
      </c>
      <c r="P2740">
        <f t="shared" si="169"/>
        <v>493.13333333333333</v>
      </c>
      <c r="Q2740" t="str">
        <f t="shared" si="171"/>
        <v>technology</v>
      </c>
      <c r="R2740" t="str">
        <f t="shared" si="170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68"/>
        <v>3.8409090909090908</v>
      </c>
      <c r="P2741">
        <f t="shared" si="169"/>
        <v>22.120418848167539</v>
      </c>
      <c r="Q2741" t="str">
        <f t="shared" si="171"/>
        <v>technology</v>
      </c>
      <c r="R2741" t="str">
        <f t="shared" si="170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68"/>
        <v>1.0333333333333334</v>
      </c>
      <c r="P2742">
        <f t="shared" si="169"/>
        <v>18.235294117647058</v>
      </c>
      <c r="Q2742" t="str">
        <f t="shared" si="171"/>
        <v>technology</v>
      </c>
      <c r="R2742" t="str">
        <f t="shared" si="170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68"/>
        <v>4.3750000000000004E-3</v>
      </c>
      <c r="P2743">
        <f t="shared" si="169"/>
        <v>8.75</v>
      </c>
      <c r="Q2743" t="str">
        <f t="shared" si="171"/>
        <v>publishing</v>
      </c>
      <c r="R2743" t="str">
        <f t="shared" si="170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68"/>
        <v>0.29239999999999999</v>
      </c>
      <c r="P2744">
        <f t="shared" si="169"/>
        <v>40.611111111111114</v>
      </c>
      <c r="Q2744" t="str">
        <f t="shared" si="171"/>
        <v>publishing</v>
      </c>
      <c r="R2744" t="str">
        <f t="shared" si="170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68"/>
        <v>0</v>
      </c>
      <c r="P2745" t="e">
        <f t="shared" si="169"/>
        <v>#DIV/0!</v>
      </c>
      <c r="Q2745" t="str">
        <f t="shared" si="171"/>
        <v>publishing</v>
      </c>
      <c r="R2745" t="str">
        <f t="shared" si="170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68"/>
        <v>5.2187499999999998E-2</v>
      </c>
      <c r="P2746">
        <f t="shared" si="169"/>
        <v>37.954545454545453</v>
      </c>
      <c r="Q2746" t="str">
        <f t="shared" si="171"/>
        <v>publishing</v>
      </c>
      <c r="R2746" t="str">
        <f t="shared" si="170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68"/>
        <v>0.21887499999999999</v>
      </c>
      <c r="P2747">
        <f t="shared" si="169"/>
        <v>35.734693877551024</v>
      </c>
      <c r="Q2747" t="str">
        <f t="shared" si="171"/>
        <v>publishing</v>
      </c>
      <c r="R2747" t="str">
        <f t="shared" si="170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68"/>
        <v>0.26700000000000002</v>
      </c>
      <c r="P2748">
        <f t="shared" si="169"/>
        <v>42.157894736842103</v>
      </c>
      <c r="Q2748" t="str">
        <f t="shared" si="171"/>
        <v>publishing</v>
      </c>
      <c r="R2748" t="str">
        <f t="shared" si="170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68"/>
        <v>0.28000000000000003</v>
      </c>
      <c r="P2749">
        <f t="shared" si="169"/>
        <v>35</v>
      </c>
      <c r="Q2749" t="str">
        <f t="shared" si="171"/>
        <v>publishing</v>
      </c>
      <c r="R2749" t="str">
        <f t="shared" si="170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68"/>
        <v>1.06E-2</v>
      </c>
      <c r="P2750">
        <f t="shared" si="169"/>
        <v>13.25</v>
      </c>
      <c r="Q2750" t="str">
        <f t="shared" si="171"/>
        <v>publishing</v>
      </c>
      <c r="R2750" t="str">
        <f t="shared" si="170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68"/>
        <v>1.0999999999999999E-2</v>
      </c>
      <c r="P2751">
        <f t="shared" si="169"/>
        <v>55</v>
      </c>
      <c r="Q2751" t="str">
        <f t="shared" si="171"/>
        <v>publishing</v>
      </c>
      <c r="R2751" t="str">
        <f t="shared" si="170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68"/>
        <v>0</v>
      </c>
      <c r="P2752" t="e">
        <f t="shared" si="169"/>
        <v>#DIV/0!</v>
      </c>
      <c r="Q2752" t="str">
        <f t="shared" si="171"/>
        <v>publishing</v>
      </c>
      <c r="R2752" t="str">
        <f t="shared" si="170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68"/>
        <v>0</v>
      </c>
      <c r="P2753" t="e">
        <f t="shared" si="169"/>
        <v>#DIV/0!</v>
      </c>
      <c r="Q2753" t="str">
        <f t="shared" si="171"/>
        <v>publishing</v>
      </c>
      <c r="R2753" t="str">
        <f t="shared" si="170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168"/>
        <v>0.11458333333333333</v>
      </c>
      <c r="P2754">
        <f t="shared" si="169"/>
        <v>39.285714285714285</v>
      </c>
      <c r="Q2754" t="str">
        <f t="shared" si="171"/>
        <v>publishing</v>
      </c>
      <c r="R2754" t="str">
        <f t="shared" si="170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172">E2755/D2755</f>
        <v>0.19</v>
      </c>
      <c r="P2755">
        <f t="shared" ref="P2755:P2818" si="173">E2755/L2755</f>
        <v>47.5</v>
      </c>
      <c r="Q2755" t="str">
        <f t="shared" si="171"/>
        <v>publishing</v>
      </c>
      <c r="R2755" t="str">
        <f t="shared" ref="R2755:R2818" si="174">RIGHT(N2755, LEN(N2755)-FIND("/",N2755))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2"/>
        <v>0</v>
      </c>
      <c r="P2756" t="e">
        <f t="shared" si="173"/>
        <v>#DIV/0!</v>
      </c>
      <c r="Q2756" t="str">
        <f t="shared" ref="Q2756:Q2819" si="175">LEFT(N2756, FIND("/", N2756)-1)</f>
        <v>publishing</v>
      </c>
      <c r="R2756" t="str">
        <f t="shared" si="174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2"/>
        <v>0.52</v>
      </c>
      <c r="P2757">
        <f t="shared" si="173"/>
        <v>17.333333333333332</v>
      </c>
      <c r="Q2757" t="str">
        <f t="shared" si="175"/>
        <v>publishing</v>
      </c>
      <c r="R2757" t="str">
        <f t="shared" si="174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2"/>
        <v>0.1048</v>
      </c>
      <c r="P2758">
        <f t="shared" si="173"/>
        <v>31.757575757575758</v>
      </c>
      <c r="Q2758" t="str">
        <f t="shared" si="175"/>
        <v>publishing</v>
      </c>
      <c r="R2758" t="str">
        <f t="shared" si="174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2"/>
        <v>6.6666666666666671E-3</v>
      </c>
      <c r="P2759">
        <f t="shared" si="173"/>
        <v>5</v>
      </c>
      <c r="Q2759" t="str">
        <f t="shared" si="175"/>
        <v>publishing</v>
      </c>
      <c r="R2759" t="str">
        <f t="shared" si="174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2"/>
        <v>0.11700000000000001</v>
      </c>
      <c r="P2760">
        <f t="shared" si="173"/>
        <v>39</v>
      </c>
      <c r="Q2760" t="str">
        <f t="shared" si="175"/>
        <v>publishing</v>
      </c>
      <c r="R2760" t="str">
        <f t="shared" si="174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2"/>
        <v>0.105</v>
      </c>
      <c r="P2761">
        <f t="shared" si="173"/>
        <v>52.5</v>
      </c>
      <c r="Q2761" t="str">
        <f t="shared" si="175"/>
        <v>publishing</v>
      </c>
      <c r="R2761" t="str">
        <f t="shared" si="174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2"/>
        <v>0</v>
      </c>
      <c r="P2762" t="e">
        <f t="shared" si="173"/>
        <v>#DIV/0!</v>
      </c>
      <c r="Q2762" t="str">
        <f t="shared" si="175"/>
        <v>publishing</v>
      </c>
      <c r="R2762" t="str">
        <f t="shared" si="174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2"/>
        <v>7.1999999999999998E-3</v>
      </c>
      <c r="P2763">
        <f t="shared" si="173"/>
        <v>9</v>
      </c>
      <c r="Q2763" t="str">
        <f t="shared" si="175"/>
        <v>publishing</v>
      </c>
      <c r="R2763" t="str">
        <f t="shared" si="174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2"/>
        <v>7.6923076923076927E-3</v>
      </c>
      <c r="P2764">
        <f t="shared" si="173"/>
        <v>25</v>
      </c>
      <c r="Q2764" t="str">
        <f t="shared" si="175"/>
        <v>publishing</v>
      </c>
      <c r="R2764" t="str">
        <f t="shared" si="174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2"/>
        <v>2.2842639593908631E-3</v>
      </c>
      <c r="P2765">
        <f t="shared" si="173"/>
        <v>30</v>
      </c>
      <c r="Q2765" t="str">
        <f t="shared" si="175"/>
        <v>publishing</v>
      </c>
      <c r="R2765" t="str">
        <f t="shared" si="174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2"/>
        <v>1.125E-2</v>
      </c>
      <c r="P2766">
        <f t="shared" si="173"/>
        <v>11.25</v>
      </c>
      <c r="Q2766" t="str">
        <f t="shared" si="175"/>
        <v>publishing</v>
      </c>
      <c r="R2766" t="str">
        <f t="shared" si="174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2"/>
        <v>0</v>
      </c>
      <c r="P2767" t="e">
        <f t="shared" si="173"/>
        <v>#DIV/0!</v>
      </c>
      <c r="Q2767" t="str">
        <f t="shared" si="175"/>
        <v>publishing</v>
      </c>
      <c r="R2767" t="str">
        <f t="shared" si="174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2"/>
        <v>0.02</v>
      </c>
      <c r="P2768">
        <f t="shared" si="173"/>
        <v>25</v>
      </c>
      <c r="Q2768" t="str">
        <f t="shared" si="175"/>
        <v>publishing</v>
      </c>
      <c r="R2768" t="str">
        <f t="shared" si="174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2"/>
        <v>8.5000000000000006E-3</v>
      </c>
      <c r="P2769">
        <f t="shared" si="173"/>
        <v>11.333333333333334</v>
      </c>
      <c r="Q2769" t="str">
        <f t="shared" si="175"/>
        <v>publishing</v>
      </c>
      <c r="R2769" t="str">
        <f t="shared" si="174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2"/>
        <v>0.14314285714285716</v>
      </c>
      <c r="P2770">
        <f t="shared" si="173"/>
        <v>29.470588235294116</v>
      </c>
      <c r="Q2770" t="str">
        <f t="shared" si="175"/>
        <v>publishing</v>
      </c>
      <c r="R2770" t="str">
        <f t="shared" si="174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2"/>
        <v>2.5000000000000001E-3</v>
      </c>
      <c r="P2771">
        <f t="shared" si="173"/>
        <v>1</v>
      </c>
      <c r="Q2771" t="str">
        <f t="shared" si="175"/>
        <v>publishing</v>
      </c>
      <c r="R2771" t="str">
        <f t="shared" si="174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2"/>
        <v>0.1041125</v>
      </c>
      <c r="P2772">
        <f t="shared" si="173"/>
        <v>63.098484848484851</v>
      </c>
      <c r="Q2772" t="str">
        <f t="shared" si="175"/>
        <v>publishing</v>
      </c>
      <c r="R2772" t="str">
        <f t="shared" si="174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2"/>
        <v>0</v>
      </c>
      <c r="P2773" t="e">
        <f t="shared" si="173"/>
        <v>#DIV/0!</v>
      </c>
      <c r="Q2773" t="str">
        <f t="shared" si="175"/>
        <v>publishing</v>
      </c>
      <c r="R2773" t="str">
        <f t="shared" si="174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2"/>
        <v>0</v>
      </c>
      <c r="P2774" t="e">
        <f t="shared" si="173"/>
        <v>#DIV/0!</v>
      </c>
      <c r="Q2774" t="str">
        <f t="shared" si="175"/>
        <v>publishing</v>
      </c>
      <c r="R2774" t="str">
        <f t="shared" si="174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2"/>
        <v>1.8867924528301887E-3</v>
      </c>
      <c r="P2775">
        <f t="shared" si="173"/>
        <v>1</v>
      </c>
      <c r="Q2775" t="str">
        <f t="shared" si="175"/>
        <v>publishing</v>
      </c>
      <c r="R2775" t="str">
        <f t="shared" si="174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2"/>
        <v>0.14249999999999999</v>
      </c>
      <c r="P2776">
        <f t="shared" si="173"/>
        <v>43.846153846153847</v>
      </c>
      <c r="Q2776" t="str">
        <f t="shared" si="175"/>
        <v>publishing</v>
      </c>
      <c r="R2776" t="str">
        <f t="shared" si="174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2"/>
        <v>0.03</v>
      </c>
      <c r="P2777">
        <f t="shared" si="173"/>
        <v>75</v>
      </c>
      <c r="Q2777" t="str">
        <f t="shared" si="175"/>
        <v>publishing</v>
      </c>
      <c r="R2777" t="str">
        <f t="shared" si="174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2"/>
        <v>7.8809523809523815E-2</v>
      </c>
      <c r="P2778">
        <f t="shared" si="173"/>
        <v>45.972222222222221</v>
      </c>
      <c r="Q2778" t="str">
        <f t="shared" si="175"/>
        <v>publishing</v>
      </c>
      <c r="R2778" t="str">
        <f t="shared" si="174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2"/>
        <v>3.3333333333333335E-3</v>
      </c>
      <c r="P2779">
        <f t="shared" si="173"/>
        <v>10</v>
      </c>
      <c r="Q2779" t="str">
        <f t="shared" si="175"/>
        <v>publishing</v>
      </c>
      <c r="R2779" t="str">
        <f t="shared" si="174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2"/>
        <v>0.25545454545454543</v>
      </c>
      <c r="P2780">
        <f t="shared" si="173"/>
        <v>93.666666666666671</v>
      </c>
      <c r="Q2780" t="str">
        <f t="shared" si="175"/>
        <v>publishing</v>
      </c>
      <c r="R2780" t="str">
        <f t="shared" si="174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2"/>
        <v>2.12E-2</v>
      </c>
      <c r="P2781">
        <f t="shared" si="173"/>
        <v>53</v>
      </c>
      <c r="Q2781" t="str">
        <f t="shared" si="175"/>
        <v>publishing</v>
      </c>
      <c r="R2781" t="str">
        <f t="shared" si="174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2"/>
        <v>0</v>
      </c>
      <c r="P2782" t="e">
        <f t="shared" si="173"/>
        <v>#DIV/0!</v>
      </c>
      <c r="Q2782" t="str">
        <f t="shared" si="175"/>
        <v>publishing</v>
      </c>
      <c r="R2782" t="str">
        <f t="shared" si="174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2"/>
        <v>1.0528</v>
      </c>
      <c r="P2783">
        <f t="shared" si="173"/>
        <v>47</v>
      </c>
      <c r="Q2783" t="str">
        <f t="shared" si="175"/>
        <v>theater</v>
      </c>
      <c r="R2783" t="str">
        <f t="shared" si="174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2"/>
        <v>1.2</v>
      </c>
      <c r="P2784">
        <f t="shared" si="173"/>
        <v>66.666666666666671</v>
      </c>
      <c r="Q2784" t="str">
        <f t="shared" si="175"/>
        <v>theater</v>
      </c>
      <c r="R2784" t="str">
        <f t="shared" si="174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2"/>
        <v>1.145</v>
      </c>
      <c r="P2785">
        <f t="shared" si="173"/>
        <v>18.770491803278688</v>
      </c>
      <c r="Q2785" t="str">
        <f t="shared" si="175"/>
        <v>theater</v>
      </c>
      <c r="R2785" t="str">
        <f t="shared" si="174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2"/>
        <v>1.19</v>
      </c>
      <c r="P2786">
        <f t="shared" si="173"/>
        <v>66.111111111111114</v>
      </c>
      <c r="Q2786" t="str">
        <f t="shared" si="175"/>
        <v>theater</v>
      </c>
      <c r="R2786" t="str">
        <f t="shared" si="174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2"/>
        <v>1.0468</v>
      </c>
      <c r="P2787">
        <f t="shared" si="173"/>
        <v>36.859154929577464</v>
      </c>
      <c r="Q2787" t="str">
        <f t="shared" si="175"/>
        <v>theater</v>
      </c>
      <c r="R2787" t="str">
        <f t="shared" si="174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2"/>
        <v>1.1783999999999999</v>
      </c>
      <c r="P2788">
        <f t="shared" si="173"/>
        <v>39.810810810810814</v>
      </c>
      <c r="Q2788" t="str">
        <f t="shared" si="175"/>
        <v>theater</v>
      </c>
      <c r="R2788" t="str">
        <f t="shared" si="174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2"/>
        <v>1.1970000000000001</v>
      </c>
      <c r="P2789">
        <f t="shared" si="173"/>
        <v>31.5</v>
      </c>
      <c r="Q2789" t="str">
        <f t="shared" si="175"/>
        <v>theater</v>
      </c>
      <c r="R2789" t="str">
        <f t="shared" si="174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2"/>
        <v>1.0249999999999999</v>
      </c>
      <c r="P2790">
        <f t="shared" si="173"/>
        <v>102.5</v>
      </c>
      <c r="Q2790" t="str">
        <f t="shared" si="175"/>
        <v>theater</v>
      </c>
      <c r="R2790" t="str">
        <f t="shared" si="174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2"/>
        <v>1.0116666666666667</v>
      </c>
      <c r="P2791">
        <f t="shared" si="173"/>
        <v>126.45833333333333</v>
      </c>
      <c r="Q2791" t="str">
        <f t="shared" si="175"/>
        <v>theater</v>
      </c>
      <c r="R2791" t="str">
        <f t="shared" si="174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2"/>
        <v>1.0533333333333332</v>
      </c>
      <c r="P2792">
        <f t="shared" si="173"/>
        <v>47.878787878787875</v>
      </c>
      <c r="Q2792" t="str">
        <f t="shared" si="175"/>
        <v>theater</v>
      </c>
      <c r="R2792" t="str">
        <f t="shared" si="174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2"/>
        <v>1.0249999999999999</v>
      </c>
      <c r="P2793">
        <f t="shared" si="173"/>
        <v>73.214285714285708</v>
      </c>
      <c r="Q2793" t="str">
        <f t="shared" si="175"/>
        <v>theater</v>
      </c>
      <c r="R2793" t="str">
        <f t="shared" si="174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2"/>
        <v>1.0760000000000001</v>
      </c>
      <c r="P2794">
        <f t="shared" si="173"/>
        <v>89.666666666666671</v>
      </c>
      <c r="Q2794" t="str">
        <f t="shared" si="175"/>
        <v>theater</v>
      </c>
      <c r="R2794" t="str">
        <f t="shared" si="174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2"/>
        <v>1.105675</v>
      </c>
      <c r="P2795">
        <f t="shared" si="173"/>
        <v>151.4623287671233</v>
      </c>
      <c r="Q2795" t="str">
        <f t="shared" si="175"/>
        <v>theater</v>
      </c>
      <c r="R2795" t="str">
        <f t="shared" si="174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2"/>
        <v>1.5</v>
      </c>
      <c r="P2796">
        <f t="shared" si="173"/>
        <v>25</v>
      </c>
      <c r="Q2796" t="str">
        <f t="shared" si="175"/>
        <v>theater</v>
      </c>
      <c r="R2796" t="str">
        <f t="shared" si="174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2"/>
        <v>1.0428571428571429</v>
      </c>
      <c r="P2797">
        <f t="shared" si="173"/>
        <v>36.5</v>
      </c>
      <c r="Q2797" t="str">
        <f t="shared" si="175"/>
        <v>theater</v>
      </c>
      <c r="R2797" t="str">
        <f t="shared" si="174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2"/>
        <v>1.155</v>
      </c>
      <c r="P2798">
        <f t="shared" si="173"/>
        <v>44</v>
      </c>
      <c r="Q2798" t="str">
        <f t="shared" si="175"/>
        <v>theater</v>
      </c>
      <c r="R2798" t="str">
        <f t="shared" si="174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2"/>
        <v>1.02645125</v>
      </c>
      <c r="P2799">
        <f t="shared" si="173"/>
        <v>87.357553191489373</v>
      </c>
      <c r="Q2799" t="str">
        <f t="shared" si="175"/>
        <v>theater</v>
      </c>
      <c r="R2799" t="str">
        <f t="shared" si="174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2"/>
        <v>1.014</v>
      </c>
      <c r="P2800">
        <f t="shared" si="173"/>
        <v>36.474820143884891</v>
      </c>
      <c r="Q2800" t="str">
        <f t="shared" si="175"/>
        <v>theater</v>
      </c>
      <c r="R2800" t="str">
        <f t="shared" si="174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2"/>
        <v>1.1663479999999999</v>
      </c>
      <c r="P2801">
        <f t="shared" si="173"/>
        <v>44.859538461538463</v>
      </c>
      <c r="Q2801" t="str">
        <f t="shared" si="175"/>
        <v>theater</v>
      </c>
      <c r="R2801" t="str">
        <f t="shared" si="174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2"/>
        <v>1.33</v>
      </c>
      <c r="P2802">
        <f t="shared" si="173"/>
        <v>42.903225806451616</v>
      </c>
      <c r="Q2802" t="str">
        <f t="shared" si="175"/>
        <v>theater</v>
      </c>
      <c r="R2802" t="str">
        <f t="shared" si="174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2"/>
        <v>1.3320000000000001</v>
      </c>
      <c r="P2803">
        <f t="shared" si="173"/>
        <v>51.230769230769234</v>
      </c>
      <c r="Q2803" t="str">
        <f t="shared" si="175"/>
        <v>theater</v>
      </c>
      <c r="R2803" t="str">
        <f t="shared" si="174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2"/>
        <v>1.0183333333333333</v>
      </c>
      <c r="P2804">
        <f t="shared" si="173"/>
        <v>33.944444444444443</v>
      </c>
      <c r="Q2804" t="str">
        <f t="shared" si="175"/>
        <v>theater</v>
      </c>
      <c r="R2804" t="str">
        <f t="shared" si="174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2"/>
        <v>1.2795000000000001</v>
      </c>
      <c r="P2805">
        <f t="shared" si="173"/>
        <v>90.744680851063833</v>
      </c>
      <c r="Q2805" t="str">
        <f t="shared" si="175"/>
        <v>theater</v>
      </c>
      <c r="R2805" t="str">
        <f t="shared" si="174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2"/>
        <v>1.1499999999999999</v>
      </c>
      <c r="P2806">
        <f t="shared" si="173"/>
        <v>50</v>
      </c>
      <c r="Q2806" t="str">
        <f t="shared" si="175"/>
        <v>theater</v>
      </c>
      <c r="R2806" t="str">
        <f t="shared" si="174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2"/>
        <v>1.1000000000000001</v>
      </c>
      <c r="P2807">
        <f t="shared" si="173"/>
        <v>24.444444444444443</v>
      </c>
      <c r="Q2807" t="str">
        <f t="shared" si="175"/>
        <v>theater</v>
      </c>
      <c r="R2807" t="str">
        <f t="shared" si="174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2"/>
        <v>1.121</v>
      </c>
      <c r="P2808">
        <f t="shared" si="173"/>
        <v>44.25</v>
      </c>
      <c r="Q2808" t="str">
        <f t="shared" si="175"/>
        <v>theater</v>
      </c>
      <c r="R2808" t="str">
        <f t="shared" si="174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2"/>
        <v>1.26</v>
      </c>
      <c r="P2809">
        <f t="shared" si="173"/>
        <v>67.741935483870961</v>
      </c>
      <c r="Q2809" t="str">
        <f t="shared" si="175"/>
        <v>theater</v>
      </c>
      <c r="R2809" t="str">
        <f t="shared" si="174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2"/>
        <v>1.0024444444444445</v>
      </c>
      <c r="P2810">
        <f t="shared" si="173"/>
        <v>65.376811594202906</v>
      </c>
      <c r="Q2810" t="str">
        <f t="shared" si="175"/>
        <v>theater</v>
      </c>
      <c r="R2810" t="str">
        <f t="shared" si="174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2"/>
        <v>1.024</v>
      </c>
      <c r="P2811">
        <f t="shared" si="173"/>
        <v>121.9047619047619</v>
      </c>
      <c r="Q2811" t="str">
        <f t="shared" si="175"/>
        <v>theater</v>
      </c>
      <c r="R2811" t="str">
        <f t="shared" si="174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2"/>
        <v>1.0820000000000001</v>
      </c>
      <c r="P2812">
        <f t="shared" si="173"/>
        <v>47.456140350877192</v>
      </c>
      <c r="Q2812" t="str">
        <f t="shared" si="175"/>
        <v>theater</v>
      </c>
      <c r="R2812" t="str">
        <f t="shared" si="174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2"/>
        <v>1.0026999999999999</v>
      </c>
      <c r="P2813">
        <f t="shared" si="173"/>
        <v>92.842592592592595</v>
      </c>
      <c r="Q2813" t="str">
        <f t="shared" si="175"/>
        <v>theater</v>
      </c>
      <c r="R2813" t="str">
        <f t="shared" si="174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2"/>
        <v>1.133</v>
      </c>
      <c r="P2814">
        <f t="shared" si="173"/>
        <v>68.253012048192772</v>
      </c>
      <c r="Q2814" t="str">
        <f t="shared" si="175"/>
        <v>theater</v>
      </c>
      <c r="R2814" t="str">
        <f t="shared" si="174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2"/>
        <v>1.2757571428571428</v>
      </c>
      <c r="P2815">
        <f t="shared" si="173"/>
        <v>37.209583333333335</v>
      </c>
      <c r="Q2815" t="str">
        <f t="shared" si="175"/>
        <v>theater</v>
      </c>
      <c r="R2815" t="str">
        <f t="shared" si="174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2"/>
        <v>1.0773333333333333</v>
      </c>
      <c r="P2816">
        <f t="shared" si="173"/>
        <v>25.25</v>
      </c>
      <c r="Q2816" t="str">
        <f t="shared" si="175"/>
        <v>theater</v>
      </c>
      <c r="R2816" t="str">
        <f t="shared" si="174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2"/>
        <v>2.42</v>
      </c>
      <c r="P2817">
        <f t="shared" si="173"/>
        <v>43.214285714285715</v>
      </c>
      <c r="Q2817" t="str">
        <f t="shared" si="175"/>
        <v>theater</v>
      </c>
      <c r="R2817" t="str">
        <f t="shared" si="174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172"/>
        <v>1.4156666666666666</v>
      </c>
      <c r="P2818">
        <f t="shared" si="173"/>
        <v>25.130177514792898</v>
      </c>
      <c r="Q2818" t="str">
        <f t="shared" si="175"/>
        <v>theater</v>
      </c>
      <c r="R2818" t="str">
        <f t="shared" si="174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176">E2819/D2819</f>
        <v>1.3</v>
      </c>
      <c r="P2819">
        <f t="shared" ref="P2819:P2882" si="177">E2819/L2819</f>
        <v>23.636363636363637</v>
      </c>
      <c r="Q2819" t="str">
        <f t="shared" si="175"/>
        <v>theater</v>
      </c>
      <c r="R2819" t="str">
        <f t="shared" ref="R2819:R2882" si="178">RIGHT(N2819, LEN(N2819)-FIND("/",N2819))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6"/>
        <v>1.0603</v>
      </c>
      <c r="P2820">
        <f t="shared" si="177"/>
        <v>103.95098039215686</v>
      </c>
      <c r="Q2820" t="str">
        <f t="shared" ref="Q2820:Q2883" si="179">LEFT(N2820, FIND("/", N2820)-1)</f>
        <v>theater</v>
      </c>
      <c r="R2820" t="str">
        <f t="shared" si="178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6"/>
        <v>1.048</v>
      </c>
      <c r="P2821">
        <f t="shared" si="177"/>
        <v>50.384615384615387</v>
      </c>
      <c r="Q2821" t="str">
        <f t="shared" si="179"/>
        <v>theater</v>
      </c>
      <c r="R2821" t="str">
        <f t="shared" si="178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6"/>
        <v>1.36</v>
      </c>
      <c r="P2822">
        <f t="shared" si="177"/>
        <v>13.6</v>
      </c>
      <c r="Q2822" t="str">
        <f t="shared" si="179"/>
        <v>theater</v>
      </c>
      <c r="R2822" t="str">
        <f t="shared" si="178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6"/>
        <v>1</v>
      </c>
      <c r="P2823">
        <f t="shared" si="177"/>
        <v>28.571428571428573</v>
      </c>
      <c r="Q2823" t="str">
        <f t="shared" si="179"/>
        <v>theater</v>
      </c>
      <c r="R2823" t="str">
        <f t="shared" si="178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6"/>
        <v>1</v>
      </c>
      <c r="P2824">
        <f t="shared" si="177"/>
        <v>63.829787234042556</v>
      </c>
      <c r="Q2824" t="str">
        <f t="shared" si="179"/>
        <v>theater</v>
      </c>
      <c r="R2824" t="str">
        <f t="shared" si="178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6"/>
        <v>1.24</v>
      </c>
      <c r="P2825">
        <f t="shared" si="177"/>
        <v>8.8571428571428577</v>
      </c>
      <c r="Q2825" t="str">
        <f t="shared" si="179"/>
        <v>theater</v>
      </c>
      <c r="R2825" t="str">
        <f t="shared" si="178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6"/>
        <v>1.1692307692307693</v>
      </c>
      <c r="P2826">
        <f t="shared" si="177"/>
        <v>50.666666666666664</v>
      </c>
      <c r="Q2826" t="str">
        <f t="shared" si="179"/>
        <v>theater</v>
      </c>
      <c r="R2826" t="str">
        <f t="shared" si="178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6"/>
        <v>1.0333333333333334</v>
      </c>
      <c r="P2827">
        <f t="shared" si="177"/>
        <v>60.784313725490193</v>
      </c>
      <c r="Q2827" t="str">
        <f t="shared" si="179"/>
        <v>theater</v>
      </c>
      <c r="R2827" t="str">
        <f t="shared" si="178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6"/>
        <v>1.0774999999999999</v>
      </c>
      <c r="P2828">
        <f t="shared" si="177"/>
        <v>113.42105263157895</v>
      </c>
      <c r="Q2828" t="str">
        <f t="shared" si="179"/>
        <v>theater</v>
      </c>
      <c r="R2828" t="str">
        <f t="shared" si="178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6"/>
        <v>1.2024999999999999</v>
      </c>
      <c r="P2829">
        <f t="shared" si="177"/>
        <v>104.56521739130434</v>
      </c>
      <c r="Q2829" t="str">
        <f t="shared" si="179"/>
        <v>theater</v>
      </c>
      <c r="R2829" t="str">
        <f t="shared" si="178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6"/>
        <v>1.0037894736842106</v>
      </c>
      <c r="P2830">
        <f t="shared" si="177"/>
        <v>98.30927835051547</v>
      </c>
      <c r="Q2830" t="str">
        <f t="shared" si="179"/>
        <v>theater</v>
      </c>
      <c r="R2830" t="str">
        <f t="shared" si="178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6"/>
        <v>1.0651999999999999</v>
      </c>
      <c r="P2831">
        <f t="shared" si="177"/>
        <v>35.039473684210527</v>
      </c>
      <c r="Q2831" t="str">
        <f t="shared" si="179"/>
        <v>theater</v>
      </c>
      <c r="R2831" t="str">
        <f t="shared" si="178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6"/>
        <v>1</v>
      </c>
      <c r="P2832">
        <f t="shared" si="177"/>
        <v>272.72727272727275</v>
      </c>
      <c r="Q2832" t="str">
        <f t="shared" si="179"/>
        <v>theater</v>
      </c>
      <c r="R2832" t="str">
        <f t="shared" si="178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6"/>
        <v>1.1066666666666667</v>
      </c>
      <c r="P2833">
        <f t="shared" si="177"/>
        <v>63.846153846153847</v>
      </c>
      <c r="Q2833" t="str">
        <f t="shared" si="179"/>
        <v>theater</v>
      </c>
      <c r="R2833" t="str">
        <f t="shared" si="178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6"/>
        <v>1.1471959999999999</v>
      </c>
      <c r="P2834">
        <f t="shared" si="177"/>
        <v>30.189368421052631</v>
      </c>
      <c r="Q2834" t="str">
        <f t="shared" si="179"/>
        <v>theater</v>
      </c>
      <c r="R2834" t="str">
        <f t="shared" si="178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6"/>
        <v>1.0825925925925926</v>
      </c>
      <c r="P2835">
        <f t="shared" si="177"/>
        <v>83.51428571428572</v>
      </c>
      <c r="Q2835" t="str">
        <f t="shared" si="179"/>
        <v>theater</v>
      </c>
      <c r="R2835" t="str">
        <f t="shared" si="178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6"/>
        <v>1.7</v>
      </c>
      <c r="P2836">
        <f t="shared" si="177"/>
        <v>64.761904761904759</v>
      </c>
      <c r="Q2836" t="str">
        <f t="shared" si="179"/>
        <v>theater</v>
      </c>
      <c r="R2836" t="str">
        <f t="shared" si="178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6"/>
        <v>1.8709899999999999</v>
      </c>
      <c r="P2837">
        <f t="shared" si="177"/>
        <v>20.118172043010752</v>
      </c>
      <c r="Q2837" t="str">
        <f t="shared" si="179"/>
        <v>theater</v>
      </c>
      <c r="R2837" t="str">
        <f t="shared" si="178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6"/>
        <v>1.0777777777777777</v>
      </c>
      <c r="P2838">
        <f t="shared" si="177"/>
        <v>44.090909090909093</v>
      </c>
      <c r="Q2838" t="str">
        <f t="shared" si="179"/>
        <v>theater</v>
      </c>
      <c r="R2838" t="str">
        <f t="shared" si="178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6"/>
        <v>1</v>
      </c>
      <c r="P2839">
        <f t="shared" si="177"/>
        <v>40.476190476190474</v>
      </c>
      <c r="Q2839" t="str">
        <f t="shared" si="179"/>
        <v>theater</v>
      </c>
      <c r="R2839" t="str">
        <f t="shared" si="178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6"/>
        <v>1.2024999999999999</v>
      </c>
      <c r="P2840">
        <f t="shared" si="177"/>
        <v>44.537037037037038</v>
      </c>
      <c r="Q2840" t="str">
        <f t="shared" si="179"/>
        <v>theater</v>
      </c>
      <c r="R2840" t="str">
        <f t="shared" si="178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6"/>
        <v>1.1142857142857143</v>
      </c>
      <c r="P2841">
        <f t="shared" si="177"/>
        <v>125.80645161290323</v>
      </c>
      <c r="Q2841" t="str">
        <f t="shared" si="179"/>
        <v>theater</v>
      </c>
      <c r="R2841" t="str">
        <f t="shared" si="178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76"/>
        <v>1.04</v>
      </c>
      <c r="P2842">
        <f t="shared" si="177"/>
        <v>19.696969696969695</v>
      </c>
      <c r="Q2842" t="str">
        <f t="shared" si="179"/>
        <v>theater</v>
      </c>
      <c r="R2842" t="str">
        <f t="shared" si="178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76"/>
        <v>0.01</v>
      </c>
      <c r="P2843">
        <f t="shared" si="177"/>
        <v>10</v>
      </c>
      <c r="Q2843" t="str">
        <f t="shared" si="179"/>
        <v>theater</v>
      </c>
      <c r="R2843" t="str">
        <f t="shared" si="178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76"/>
        <v>0</v>
      </c>
      <c r="P2844" t="e">
        <f t="shared" si="177"/>
        <v>#DIV/0!</v>
      </c>
      <c r="Q2844" t="str">
        <f t="shared" si="179"/>
        <v>theater</v>
      </c>
      <c r="R2844" t="str">
        <f t="shared" si="178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76"/>
        <v>0</v>
      </c>
      <c r="P2845" t="e">
        <f t="shared" si="177"/>
        <v>#DIV/0!</v>
      </c>
      <c r="Q2845" t="str">
        <f t="shared" si="179"/>
        <v>theater</v>
      </c>
      <c r="R2845" t="str">
        <f t="shared" si="178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76"/>
        <v>5.4545454545454543E-2</v>
      </c>
      <c r="P2846">
        <f t="shared" si="177"/>
        <v>30</v>
      </c>
      <c r="Q2846" t="str">
        <f t="shared" si="179"/>
        <v>theater</v>
      </c>
      <c r="R2846" t="str">
        <f t="shared" si="178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76"/>
        <v>0.31546666666666667</v>
      </c>
      <c r="P2847">
        <f t="shared" si="177"/>
        <v>60.666666666666664</v>
      </c>
      <c r="Q2847" t="str">
        <f t="shared" si="179"/>
        <v>theater</v>
      </c>
      <c r="R2847" t="str">
        <f t="shared" si="178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76"/>
        <v>0</v>
      </c>
      <c r="P2848" t="e">
        <f t="shared" si="177"/>
        <v>#DIV/0!</v>
      </c>
      <c r="Q2848" t="str">
        <f t="shared" si="179"/>
        <v>theater</v>
      </c>
      <c r="R2848" t="str">
        <f t="shared" si="178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76"/>
        <v>0</v>
      </c>
      <c r="P2849" t="e">
        <f t="shared" si="177"/>
        <v>#DIV/0!</v>
      </c>
      <c r="Q2849" t="str">
        <f t="shared" si="179"/>
        <v>theater</v>
      </c>
      <c r="R2849" t="str">
        <f t="shared" si="178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76"/>
        <v>2E-3</v>
      </c>
      <c r="P2850">
        <f t="shared" si="177"/>
        <v>23.333333333333332</v>
      </c>
      <c r="Q2850" t="str">
        <f t="shared" si="179"/>
        <v>theater</v>
      </c>
      <c r="R2850" t="str">
        <f t="shared" si="178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76"/>
        <v>0.01</v>
      </c>
      <c r="P2851">
        <f t="shared" si="177"/>
        <v>5</v>
      </c>
      <c r="Q2851" t="str">
        <f t="shared" si="179"/>
        <v>theater</v>
      </c>
      <c r="R2851" t="str">
        <f t="shared" si="178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76"/>
        <v>3.8875E-2</v>
      </c>
      <c r="P2852">
        <f t="shared" si="177"/>
        <v>23.923076923076923</v>
      </c>
      <c r="Q2852" t="str">
        <f t="shared" si="179"/>
        <v>theater</v>
      </c>
      <c r="R2852" t="str">
        <f t="shared" si="178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76"/>
        <v>0</v>
      </c>
      <c r="P2853" t="e">
        <f t="shared" si="177"/>
        <v>#DIV/0!</v>
      </c>
      <c r="Q2853" t="str">
        <f t="shared" si="179"/>
        <v>theater</v>
      </c>
      <c r="R2853" t="str">
        <f t="shared" si="178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76"/>
        <v>1.9E-2</v>
      </c>
      <c r="P2854">
        <f t="shared" si="177"/>
        <v>15.833333333333334</v>
      </c>
      <c r="Q2854" t="str">
        <f t="shared" si="179"/>
        <v>theater</v>
      </c>
      <c r="R2854" t="str">
        <f t="shared" si="178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76"/>
        <v>0</v>
      </c>
      <c r="P2855" t="e">
        <f t="shared" si="177"/>
        <v>#DIV/0!</v>
      </c>
      <c r="Q2855" t="str">
        <f t="shared" si="179"/>
        <v>theater</v>
      </c>
      <c r="R2855" t="str">
        <f t="shared" si="178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76"/>
        <v>0.41699999999999998</v>
      </c>
      <c r="P2856">
        <f t="shared" si="177"/>
        <v>29.785714285714285</v>
      </c>
      <c r="Q2856" t="str">
        <f t="shared" si="179"/>
        <v>theater</v>
      </c>
      <c r="R2856" t="str">
        <f t="shared" si="178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76"/>
        <v>0.5</v>
      </c>
      <c r="P2857">
        <f t="shared" si="177"/>
        <v>60</v>
      </c>
      <c r="Q2857" t="str">
        <f t="shared" si="179"/>
        <v>theater</v>
      </c>
      <c r="R2857" t="str">
        <f t="shared" si="178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76"/>
        <v>4.8666666666666664E-2</v>
      </c>
      <c r="P2858">
        <f t="shared" si="177"/>
        <v>24.333333333333332</v>
      </c>
      <c r="Q2858" t="str">
        <f t="shared" si="179"/>
        <v>theater</v>
      </c>
      <c r="R2858" t="str">
        <f t="shared" si="178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76"/>
        <v>0.19736842105263158</v>
      </c>
      <c r="P2859">
        <f t="shared" si="177"/>
        <v>500</v>
      </c>
      <c r="Q2859" t="str">
        <f t="shared" si="179"/>
        <v>theater</v>
      </c>
      <c r="R2859" t="str">
        <f t="shared" si="178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76"/>
        <v>0</v>
      </c>
      <c r="P2860" t="e">
        <f t="shared" si="177"/>
        <v>#DIV/0!</v>
      </c>
      <c r="Q2860" t="str">
        <f t="shared" si="179"/>
        <v>theater</v>
      </c>
      <c r="R2860" t="str">
        <f t="shared" si="178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76"/>
        <v>1.7500000000000002E-2</v>
      </c>
      <c r="P2861">
        <f t="shared" si="177"/>
        <v>35</v>
      </c>
      <c r="Q2861" t="str">
        <f t="shared" si="179"/>
        <v>theater</v>
      </c>
      <c r="R2861" t="str">
        <f t="shared" si="178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76"/>
        <v>6.6500000000000004E-2</v>
      </c>
      <c r="P2862">
        <f t="shared" si="177"/>
        <v>29.555555555555557</v>
      </c>
      <c r="Q2862" t="str">
        <f t="shared" si="179"/>
        <v>theater</v>
      </c>
      <c r="R2862" t="str">
        <f t="shared" si="178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76"/>
        <v>0.32</v>
      </c>
      <c r="P2863">
        <f t="shared" si="177"/>
        <v>26.666666666666668</v>
      </c>
      <c r="Q2863" t="str">
        <f t="shared" si="179"/>
        <v>theater</v>
      </c>
      <c r="R2863" t="str">
        <f t="shared" si="178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76"/>
        <v>4.3307086614173228E-3</v>
      </c>
      <c r="P2864">
        <f t="shared" si="177"/>
        <v>18.333333333333332</v>
      </c>
      <c r="Q2864" t="str">
        <f t="shared" si="179"/>
        <v>theater</v>
      </c>
      <c r="R2864" t="str">
        <f t="shared" si="178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76"/>
        <v>4.0000000000000002E-4</v>
      </c>
      <c r="P2865">
        <f t="shared" si="177"/>
        <v>20</v>
      </c>
      <c r="Q2865" t="str">
        <f t="shared" si="179"/>
        <v>theater</v>
      </c>
      <c r="R2865" t="str">
        <f t="shared" si="178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76"/>
        <v>1.6E-2</v>
      </c>
      <c r="P2866">
        <f t="shared" si="177"/>
        <v>13.333333333333334</v>
      </c>
      <c r="Q2866" t="str">
        <f t="shared" si="179"/>
        <v>theater</v>
      </c>
      <c r="R2866" t="str">
        <f t="shared" si="178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76"/>
        <v>0</v>
      </c>
      <c r="P2867" t="e">
        <f t="shared" si="177"/>
        <v>#DIV/0!</v>
      </c>
      <c r="Q2867" t="str">
        <f t="shared" si="179"/>
        <v>theater</v>
      </c>
      <c r="R2867" t="str">
        <f t="shared" si="178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76"/>
        <v>8.9999999999999993E-3</v>
      </c>
      <c r="P2868">
        <f t="shared" si="177"/>
        <v>22.5</v>
      </c>
      <c r="Q2868" t="str">
        <f t="shared" si="179"/>
        <v>theater</v>
      </c>
      <c r="R2868" t="str">
        <f t="shared" si="178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76"/>
        <v>0.2016</v>
      </c>
      <c r="P2869">
        <f t="shared" si="177"/>
        <v>50.4</v>
      </c>
      <c r="Q2869" t="str">
        <f t="shared" si="179"/>
        <v>theater</v>
      </c>
      <c r="R2869" t="str">
        <f t="shared" si="178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76"/>
        <v>0.42011733333333334</v>
      </c>
      <c r="P2870">
        <f t="shared" si="177"/>
        <v>105.02933333333334</v>
      </c>
      <c r="Q2870" t="str">
        <f t="shared" si="179"/>
        <v>theater</v>
      </c>
      <c r="R2870" t="str">
        <f t="shared" si="178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76"/>
        <v>8.8500000000000002E-3</v>
      </c>
      <c r="P2871">
        <f t="shared" si="177"/>
        <v>35.4</v>
      </c>
      <c r="Q2871" t="str">
        <f t="shared" si="179"/>
        <v>theater</v>
      </c>
      <c r="R2871" t="str">
        <f t="shared" si="178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76"/>
        <v>0.15</v>
      </c>
      <c r="P2872">
        <f t="shared" si="177"/>
        <v>83.333333333333329</v>
      </c>
      <c r="Q2872" t="str">
        <f t="shared" si="179"/>
        <v>theater</v>
      </c>
      <c r="R2872" t="str">
        <f t="shared" si="178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76"/>
        <v>4.6699999999999998E-2</v>
      </c>
      <c r="P2873">
        <f t="shared" si="177"/>
        <v>35.92307692307692</v>
      </c>
      <c r="Q2873" t="str">
        <f t="shared" si="179"/>
        <v>theater</v>
      </c>
      <c r="R2873" t="str">
        <f t="shared" si="178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76"/>
        <v>0</v>
      </c>
      <c r="P2874" t="e">
        <f t="shared" si="177"/>
        <v>#DIV/0!</v>
      </c>
      <c r="Q2874" t="str">
        <f t="shared" si="179"/>
        <v>theater</v>
      </c>
      <c r="R2874" t="str">
        <f t="shared" si="178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76"/>
        <v>0.38119999999999998</v>
      </c>
      <c r="P2875">
        <f t="shared" si="177"/>
        <v>119.125</v>
      </c>
      <c r="Q2875" t="str">
        <f t="shared" si="179"/>
        <v>theater</v>
      </c>
      <c r="R2875" t="str">
        <f t="shared" si="178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76"/>
        <v>5.4199999999999998E-2</v>
      </c>
      <c r="P2876">
        <f t="shared" si="177"/>
        <v>90.333333333333329</v>
      </c>
      <c r="Q2876" t="str">
        <f t="shared" si="179"/>
        <v>theater</v>
      </c>
      <c r="R2876" t="str">
        <f t="shared" si="178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76"/>
        <v>3.5E-4</v>
      </c>
      <c r="P2877">
        <f t="shared" si="177"/>
        <v>2.3333333333333335</v>
      </c>
      <c r="Q2877" t="str">
        <f t="shared" si="179"/>
        <v>theater</v>
      </c>
      <c r="R2877" t="str">
        <f t="shared" si="178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76"/>
        <v>0</v>
      </c>
      <c r="P2878" t="e">
        <f t="shared" si="177"/>
        <v>#DIV/0!</v>
      </c>
      <c r="Q2878" t="str">
        <f t="shared" si="179"/>
        <v>theater</v>
      </c>
      <c r="R2878" t="str">
        <f t="shared" si="178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76"/>
        <v>0.10833333333333334</v>
      </c>
      <c r="P2879">
        <f t="shared" si="177"/>
        <v>108.33333333333333</v>
      </c>
      <c r="Q2879" t="str">
        <f t="shared" si="179"/>
        <v>theater</v>
      </c>
      <c r="R2879" t="str">
        <f t="shared" si="178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76"/>
        <v>2.1000000000000001E-2</v>
      </c>
      <c r="P2880">
        <f t="shared" si="177"/>
        <v>15.75</v>
      </c>
      <c r="Q2880" t="str">
        <f t="shared" si="179"/>
        <v>theater</v>
      </c>
      <c r="R2880" t="str">
        <f t="shared" si="178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76"/>
        <v>2.5892857142857141E-3</v>
      </c>
      <c r="P2881">
        <f t="shared" si="177"/>
        <v>29</v>
      </c>
      <c r="Q2881" t="str">
        <f t="shared" si="179"/>
        <v>theater</v>
      </c>
      <c r="R2881" t="str">
        <f t="shared" si="178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176"/>
        <v>0.23333333333333334</v>
      </c>
      <c r="P2882">
        <f t="shared" si="177"/>
        <v>96.551724137931032</v>
      </c>
      <c r="Q2882" t="str">
        <f t="shared" si="179"/>
        <v>theater</v>
      </c>
      <c r="R2882" t="str">
        <f t="shared" si="178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180">E2883/D2883</f>
        <v>0</v>
      </c>
      <c r="P2883" t="e">
        <f t="shared" ref="P2883:P2946" si="181">E2883/L2883</f>
        <v>#DIV/0!</v>
      </c>
      <c r="Q2883" t="str">
        <f t="shared" si="179"/>
        <v>theater</v>
      </c>
      <c r="R2883" t="str">
        <f t="shared" ref="R2883:R2946" si="182">RIGHT(N2883, LEN(N2883)-FIND("/",N2883))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0"/>
        <v>0.33600000000000002</v>
      </c>
      <c r="P2884">
        <f t="shared" si="181"/>
        <v>63</v>
      </c>
      <c r="Q2884" t="str">
        <f t="shared" ref="Q2884:Q2947" si="183">LEFT(N2884, FIND("/", N2884)-1)</f>
        <v>theater</v>
      </c>
      <c r="R2884" t="str">
        <f t="shared" si="182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0"/>
        <v>0.1908</v>
      </c>
      <c r="P2885">
        <f t="shared" si="181"/>
        <v>381.6</v>
      </c>
      <c r="Q2885" t="str">
        <f t="shared" si="183"/>
        <v>theater</v>
      </c>
      <c r="R2885" t="str">
        <f t="shared" si="182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0"/>
        <v>4.1111111111111114E-3</v>
      </c>
      <c r="P2886">
        <f t="shared" si="181"/>
        <v>46.25</v>
      </c>
      <c r="Q2886" t="str">
        <f t="shared" si="183"/>
        <v>theater</v>
      </c>
      <c r="R2886" t="str">
        <f t="shared" si="182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0"/>
        <v>0.32500000000000001</v>
      </c>
      <c r="P2887">
        <f t="shared" si="181"/>
        <v>26</v>
      </c>
      <c r="Q2887" t="str">
        <f t="shared" si="183"/>
        <v>theater</v>
      </c>
      <c r="R2887" t="str">
        <f t="shared" si="182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0"/>
        <v>0.05</v>
      </c>
      <c r="P2888">
        <f t="shared" si="181"/>
        <v>10</v>
      </c>
      <c r="Q2888" t="str">
        <f t="shared" si="183"/>
        <v>theater</v>
      </c>
      <c r="R2888" t="str">
        <f t="shared" si="182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0"/>
        <v>1.6666666666666668E-3</v>
      </c>
      <c r="P2889">
        <f t="shared" si="181"/>
        <v>5</v>
      </c>
      <c r="Q2889" t="str">
        <f t="shared" si="183"/>
        <v>theater</v>
      </c>
      <c r="R2889" t="str">
        <f t="shared" si="182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0"/>
        <v>0</v>
      </c>
      <c r="P2890" t="e">
        <f t="shared" si="181"/>
        <v>#DIV/0!</v>
      </c>
      <c r="Q2890" t="str">
        <f t="shared" si="183"/>
        <v>theater</v>
      </c>
      <c r="R2890" t="str">
        <f t="shared" si="182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0"/>
        <v>0.38066666666666665</v>
      </c>
      <c r="P2891">
        <f t="shared" si="181"/>
        <v>81.571428571428569</v>
      </c>
      <c r="Q2891" t="str">
        <f t="shared" si="183"/>
        <v>theater</v>
      </c>
      <c r="R2891" t="str">
        <f t="shared" si="182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0"/>
        <v>1.0500000000000001E-2</v>
      </c>
      <c r="P2892">
        <f t="shared" si="181"/>
        <v>7</v>
      </c>
      <c r="Q2892" t="str">
        <f t="shared" si="183"/>
        <v>theater</v>
      </c>
      <c r="R2892" t="str">
        <f t="shared" si="182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0"/>
        <v>2.7300000000000001E-2</v>
      </c>
      <c r="P2893">
        <f t="shared" si="181"/>
        <v>27.3</v>
      </c>
      <c r="Q2893" t="str">
        <f t="shared" si="183"/>
        <v>theater</v>
      </c>
      <c r="R2893" t="str">
        <f t="shared" si="182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0"/>
        <v>9.0909090909090912E-2</v>
      </c>
      <c r="P2894">
        <f t="shared" si="181"/>
        <v>29.411764705882351</v>
      </c>
      <c r="Q2894" t="str">
        <f t="shared" si="183"/>
        <v>theater</v>
      </c>
      <c r="R2894" t="str">
        <f t="shared" si="182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0"/>
        <v>5.0000000000000001E-3</v>
      </c>
      <c r="P2895">
        <f t="shared" si="181"/>
        <v>12.5</v>
      </c>
      <c r="Q2895" t="str">
        <f t="shared" si="183"/>
        <v>theater</v>
      </c>
      <c r="R2895" t="str">
        <f t="shared" si="182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0"/>
        <v>0</v>
      </c>
      <c r="P2896" t="e">
        <f t="shared" si="181"/>
        <v>#DIV/0!</v>
      </c>
      <c r="Q2896" t="str">
        <f t="shared" si="183"/>
        <v>theater</v>
      </c>
      <c r="R2896" t="str">
        <f t="shared" si="182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0"/>
        <v>4.5999999999999999E-2</v>
      </c>
      <c r="P2897">
        <f t="shared" si="181"/>
        <v>5.75</v>
      </c>
      <c r="Q2897" t="str">
        <f t="shared" si="183"/>
        <v>theater</v>
      </c>
      <c r="R2897" t="str">
        <f t="shared" si="182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0"/>
        <v>0.20833333333333334</v>
      </c>
      <c r="P2898">
        <f t="shared" si="181"/>
        <v>52.083333333333336</v>
      </c>
      <c r="Q2898" t="str">
        <f t="shared" si="183"/>
        <v>theater</v>
      </c>
      <c r="R2898" t="str">
        <f t="shared" si="182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0"/>
        <v>4.583333333333333E-2</v>
      </c>
      <c r="P2899">
        <f t="shared" si="181"/>
        <v>183.33333333333334</v>
      </c>
      <c r="Q2899" t="str">
        <f t="shared" si="183"/>
        <v>theater</v>
      </c>
      <c r="R2899" t="str">
        <f t="shared" si="182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0"/>
        <v>4.2133333333333335E-2</v>
      </c>
      <c r="P2900">
        <f t="shared" si="181"/>
        <v>26.333333333333332</v>
      </c>
      <c r="Q2900" t="str">
        <f t="shared" si="183"/>
        <v>theater</v>
      </c>
      <c r="R2900" t="str">
        <f t="shared" si="182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0"/>
        <v>0</v>
      </c>
      <c r="P2901" t="e">
        <f t="shared" si="181"/>
        <v>#DIV/0!</v>
      </c>
      <c r="Q2901" t="str">
        <f t="shared" si="183"/>
        <v>theater</v>
      </c>
      <c r="R2901" t="str">
        <f t="shared" si="182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0"/>
        <v>0.61909090909090914</v>
      </c>
      <c r="P2902">
        <f t="shared" si="181"/>
        <v>486.42857142857144</v>
      </c>
      <c r="Q2902" t="str">
        <f t="shared" si="183"/>
        <v>theater</v>
      </c>
      <c r="R2902" t="str">
        <f t="shared" si="182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0"/>
        <v>8.0000000000000002E-3</v>
      </c>
      <c r="P2903">
        <f t="shared" si="181"/>
        <v>3</v>
      </c>
      <c r="Q2903" t="str">
        <f t="shared" si="183"/>
        <v>theater</v>
      </c>
      <c r="R2903" t="str">
        <f t="shared" si="182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0"/>
        <v>1.6666666666666666E-4</v>
      </c>
      <c r="P2904">
        <f t="shared" si="181"/>
        <v>25</v>
      </c>
      <c r="Q2904" t="str">
        <f t="shared" si="183"/>
        <v>theater</v>
      </c>
      <c r="R2904" t="str">
        <f t="shared" si="182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0"/>
        <v>7.7999999999999996E-3</v>
      </c>
      <c r="P2905">
        <f t="shared" si="181"/>
        <v>9.75</v>
      </c>
      <c r="Q2905" t="str">
        <f t="shared" si="183"/>
        <v>theater</v>
      </c>
      <c r="R2905" t="str">
        <f t="shared" si="182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0"/>
        <v>0.05</v>
      </c>
      <c r="P2906">
        <f t="shared" si="181"/>
        <v>18.75</v>
      </c>
      <c r="Q2906" t="str">
        <f t="shared" si="183"/>
        <v>theater</v>
      </c>
      <c r="R2906" t="str">
        <f t="shared" si="182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0"/>
        <v>0.17771428571428571</v>
      </c>
      <c r="P2907">
        <f t="shared" si="181"/>
        <v>36.588235294117645</v>
      </c>
      <c r="Q2907" t="str">
        <f t="shared" si="183"/>
        <v>theater</v>
      </c>
      <c r="R2907" t="str">
        <f t="shared" si="182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0"/>
        <v>9.4166666666666662E-2</v>
      </c>
      <c r="P2908">
        <f t="shared" si="181"/>
        <v>80.714285714285708</v>
      </c>
      <c r="Q2908" t="str">
        <f t="shared" si="183"/>
        <v>theater</v>
      </c>
      <c r="R2908" t="str">
        <f t="shared" si="182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0"/>
        <v>8.0000000000000004E-4</v>
      </c>
      <c r="P2909">
        <f t="shared" si="181"/>
        <v>1</v>
      </c>
      <c r="Q2909" t="str">
        <f t="shared" si="183"/>
        <v>theater</v>
      </c>
      <c r="R2909" t="str">
        <f t="shared" si="182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0"/>
        <v>2.75E-2</v>
      </c>
      <c r="P2910">
        <f t="shared" si="181"/>
        <v>52.8</v>
      </c>
      <c r="Q2910" t="str">
        <f t="shared" si="183"/>
        <v>theater</v>
      </c>
      <c r="R2910" t="str">
        <f t="shared" si="182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0"/>
        <v>1.1111111111111112E-4</v>
      </c>
      <c r="P2911">
        <f t="shared" si="181"/>
        <v>20</v>
      </c>
      <c r="Q2911" t="str">
        <f t="shared" si="183"/>
        <v>theater</v>
      </c>
      <c r="R2911" t="str">
        <f t="shared" si="182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0"/>
        <v>3.3333333333333335E-5</v>
      </c>
      <c r="P2912">
        <f t="shared" si="181"/>
        <v>1</v>
      </c>
      <c r="Q2912" t="str">
        <f t="shared" si="183"/>
        <v>theater</v>
      </c>
      <c r="R2912" t="str">
        <f t="shared" si="182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0"/>
        <v>0.36499999999999999</v>
      </c>
      <c r="P2913">
        <f t="shared" si="181"/>
        <v>46.928571428571431</v>
      </c>
      <c r="Q2913" t="str">
        <f t="shared" si="183"/>
        <v>theater</v>
      </c>
      <c r="R2913" t="str">
        <f t="shared" si="182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0"/>
        <v>0.14058171745152354</v>
      </c>
      <c r="P2914">
        <f t="shared" si="181"/>
        <v>78.07692307692308</v>
      </c>
      <c r="Q2914" t="str">
        <f t="shared" si="183"/>
        <v>theater</v>
      </c>
      <c r="R2914" t="str">
        <f t="shared" si="182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0"/>
        <v>2.0000000000000001E-4</v>
      </c>
      <c r="P2915">
        <f t="shared" si="181"/>
        <v>1</v>
      </c>
      <c r="Q2915" t="str">
        <f t="shared" si="183"/>
        <v>theater</v>
      </c>
      <c r="R2915" t="str">
        <f t="shared" si="182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0"/>
        <v>4.0000000000000003E-5</v>
      </c>
      <c r="P2916">
        <f t="shared" si="181"/>
        <v>1</v>
      </c>
      <c r="Q2916" t="str">
        <f t="shared" si="183"/>
        <v>theater</v>
      </c>
      <c r="R2916" t="str">
        <f t="shared" si="182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0"/>
        <v>0.61099999999999999</v>
      </c>
      <c r="P2917">
        <f t="shared" si="181"/>
        <v>203.66666666666666</v>
      </c>
      <c r="Q2917" t="str">
        <f t="shared" si="183"/>
        <v>theater</v>
      </c>
      <c r="R2917" t="str">
        <f t="shared" si="182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0"/>
        <v>7.8378378378378383E-2</v>
      </c>
      <c r="P2918">
        <f t="shared" si="181"/>
        <v>20.714285714285715</v>
      </c>
      <c r="Q2918" t="str">
        <f t="shared" si="183"/>
        <v>theater</v>
      </c>
      <c r="R2918" t="str">
        <f t="shared" si="182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0"/>
        <v>0.2185</v>
      </c>
      <c r="P2919">
        <f t="shared" si="181"/>
        <v>48.555555555555557</v>
      </c>
      <c r="Q2919" t="str">
        <f t="shared" si="183"/>
        <v>theater</v>
      </c>
      <c r="R2919" t="str">
        <f t="shared" si="182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0"/>
        <v>0.27239999999999998</v>
      </c>
      <c r="P2920">
        <f t="shared" si="181"/>
        <v>68.099999999999994</v>
      </c>
      <c r="Q2920" t="str">
        <f t="shared" si="183"/>
        <v>theater</v>
      </c>
      <c r="R2920" t="str">
        <f t="shared" si="182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0"/>
        <v>8.5000000000000006E-2</v>
      </c>
      <c r="P2921">
        <f t="shared" si="181"/>
        <v>8.5</v>
      </c>
      <c r="Q2921" t="str">
        <f t="shared" si="183"/>
        <v>theater</v>
      </c>
      <c r="R2921" t="str">
        <f t="shared" si="182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0"/>
        <v>0.26840000000000003</v>
      </c>
      <c r="P2922">
        <f t="shared" si="181"/>
        <v>51.615384615384613</v>
      </c>
      <c r="Q2922" t="str">
        <f t="shared" si="183"/>
        <v>theater</v>
      </c>
      <c r="R2922" t="str">
        <f t="shared" si="182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0"/>
        <v>1.29</v>
      </c>
      <c r="P2923">
        <f t="shared" si="181"/>
        <v>43</v>
      </c>
      <c r="Q2923" t="str">
        <f t="shared" si="183"/>
        <v>theater</v>
      </c>
      <c r="R2923" t="str">
        <f t="shared" si="182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0"/>
        <v>1</v>
      </c>
      <c r="P2924">
        <f t="shared" si="181"/>
        <v>83.333333333333329</v>
      </c>
      <c r="Q2924" t="str">
        <f t="shared" si="183"/>
        <v>theater</v>
      </c>
      <c r="R2924" t="str">
        <f t="shared" si="182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0"/>
        <v>1</v>
      </c>
      <c r="P2925">
        <f t="shared" si="181"/>
        <v>30</v>
      </c>
      <c r="Q2925" t="str">
        <f t="shared" si="183"/>
        <v>theater</v>
      </c>
      <c r="R2925" t="str">
        <f t="shared" si="182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0"/>
        <v>1.032</v>
      </c>
      <c r="P2926">
        <f t="shared" si="181"/>
        <v>175.51020408163265</v>
      </c>
      <c r="Q2926" t="str">
        <f t="shared" si="183"/>
        <v>theater</v>
      </c>
      <c r="R2926" t="str">
        <f t="shared" si="182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0"/>
        <v>1.0244597777777777</v>
      </c>
      <c r="P2927">
        <f t="shared" si="181"/>
        <v>231.66175879396985</v>
      </c>
      <c r="Q2927" t="str">
        <f t="shared" si="183"/>
        <v>theater</v>
      </c>
      <c r="R2927" t="str">
        <f t="shared" si="182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0"/>
        <v>1.25</v>
      </c>
      <c r="P2928">
        <f t="shared" si="181"/>
        <v>75</v>
      </c>
      <c r="Q2928" t="str">
        <f t="shared" si="183"/>
        <v>theater</v>
      </c>
      <c r="R2928" t="str">
        <f t="shared" si="182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0"/>
        <v>1.3083333333333333</v>
      </c>
      <c r="P2929">
        <f t="shared" si="181"/>
        <v>112.14285714285714</v>
      </c>
      <c r="Q2929" t="str">
        <f t="shared" si="183"/>
        <v>theater</v>
      </c>
      <c r="R2929" t="str">
        <f t="shared" si="182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0"/>
        <v>1</v>
      </c>
      <c r="P2930">
        <f t="shared" si="181"/>
        <v>41.666666666666664</v>
      </c>
      <c r="Q2930" t="str">
        <f t="shared" si="183"/>
        <v>theater</v>
      </c>
      <c r="R2930" t="str">
        <f t="shared" si="182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0"/>
        <v>1.02069375</v>
      </c>
      <c r="P2931">
        <f t="shared" si="181"/>
        <v>255.17343750000001</v>
      </c>
      <c r="Q2931" t="str">
        <f t="shared" si="183"/>
        <v>theater</v>
      </c>
      <c r="R2931" t="str">
        <f t="shared" si="182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0"/>
        <v>1.0092000000000001</v>
      </c>
      <c r="P2932">
        <f t="shared" si="181"/>
        <v>162.7741935483871</v>
      </c>
      <c r="Q2932" t="str">
        <f t="shared" si="183"/>
        <v>theater</v>
      </c>
      <c r="R2932" t="str">
        <f t="shared" si="182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0"/>
        <v>1.06</v>
      </c>
      <c r="P2933">
        <f t="shared" si="181"/>
        <v>88.333333333333329</v>
      </c>
      <c r="Q2933" t="str">
        <f t="shared" si="183"/>
        <v>theater</v>
      </c>
      <c r="R2933" t="str">
        <f t="shared" si="182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0"/>
        <v>1.0509677419354839</v>
      </c>
      <c r="P2934">
        <f t="shared" si="181"/>
        <v>85.736842105263165</v>
      </c>
      <c r="Q2934" t="str">
        <f t="shared" si="183"/>
        <v>theater</v>
      </c>
      <c r="R2934" t="str">
        <f t="shared" si="182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0"/>
        <v>1.0276000000000001</v>
      </c>
      <c r="P2935">
        <f t="shared" si="181"/>
        <v>47.574074074074076</v>
      </c>
      <c r="Q2935" t="str">
        <f t="shared" si="183"/>
        <v>theater</v>
      </c>
      <c r="R2935" t="str">
        <f t="shared" si="182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0"/>
        <v>1.08</v>
      </c>
      <c r="P2936">
        <f t="shared" si="181"/>
        <v>72.972972972972968</v>
      </c>
      <c r="Q2936" t="str">
        <f t="shared" si="183"/>
        <v>theater</v>
      </c>
      <c r="R2936" t="str">
        <f t="shared" si="182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0"/>
        <v>1.0088571428571429</v>
      </c>
      <c r="P2937">
        <f t="shared" si="181"/>
        <v>90.538461538461533</v>
      </c>
      <c r="Q2937" t="str">
        <f t="shared" si="183"/>
        <v>theater</v>
      </c>
      <c r="R2937" t="str">
        <f t="shared" si="182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0"/>
        <v>1.28</v>
      </c>
      <c r="P2938">
        <f t="shared" si="181"/>
        <v>37.647058823529413</v>
      </c>
      <c r="Q2938" t="str">
        <f t="shared" si="183"/>
        <v>theater</v>
      </c>
      <c r="R2938" t="str">
        <f t="shared" si="182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0"/>
        <v>1.3333333333333333</v>
      </c>
      <c r="P2939">
        <f t="shared" si="181"/>
        <v>36.363636363636367</v>
      </c>
      <c r="Q2939" t="str">
        <f t="shared" si="183"/>
        <v>theater</v>
      </c>
      <c r="R2939" t="str">
        <f t="shared" si="182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0"/>
        <v>1.0137499999999999</v>
      </c>
      <c r="P2940">
        <f t="shared" si="181"/>
        <v>126.71875</v>
      </c>
      <c r="Q2940" t="str">
        <f t="shared" si="183"/>
        <v>theater</v>
      </c>
      <c r="R2940" t="str">
        <f t="shared" si="182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0"/>
        <v>1.0287500000000001</v>
      </c>
      <c r="P2941">
        <f t="shared" si="181"/>
        <v>329.2</v>
      </c>
      <c r="Q2941" t="str">
        <f t="shared" si="183"/>
        <v>theater</v>
      </c>
      <c r="R2941" t="str">
        <f t="shared" si="182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0"/>
        <v>1.0724</v>
      </c>
      <c r="P2942">
        <f t="shared" si="181"/>
        <v>81.242424242424249</v>
      </c>
      <c r="Q2942" t="str">
        <f t="shared" si="183"/>
        <v>theater</v>
      </c>
      <c r="R2942" t="str">
        <f t="shared" si="182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0"/>
        <v>4.0000000000000003E-5</v>
      </c>
      <c r="P2943">
        <f t="shared" si="181"/>
        <v>1</v>
      </c>
      <c r="Q2943" t="str">
        <f t="shared" si="183"/>
        <v>theater</v>
      </c>
      <c r="R2943" t="str">
        <f t="shared" si="182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0"/>
        <v>0.20424999999999999</v>
      </c>
      <c r="P2944">
        <f t="shared" si="181"/>
        <v>202.22772277227722</v>
      </c>
      <c r="Q2944" t="str">
        <f t="shared" si="183"/>
        <v>theater</v>
      </c>
      <c r="R2944" t="str">
        <f t="shared" si="182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0"/>
        <v>0</v>
      </c>
      <c r="P2945" t="e">
        <f t="shared" si="181"/>
        <v>#DIV/0!</v>
      </c>
      <c r="Q2945" t="str">
        <f t="shared" si="183"/>
        <v>theater</v>
      </c>
      <c r="R2945" t="str">
        <f t="shared" si="182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180"/>
        <v>0.01</v>
      </c>
      <c r="P2946">
        <f t="shared" si="181"/>
        <v>100</v>
      </c>
      <c r="Q2946" t="str">
        <f t="shared" si="183"/>
        <v>theater</v>
      </c>
      <c r="R2946" t="str">
        <f t="shared" si="182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184">E2947/D2947</f>
        <v>0</v>
      </c>
      <c r="P2947" t="e">
        <f t="shared" ref="P2947:P3010" si="185">E2947/L2947</f>
        <v>#DIV/0!</v>
      </c>
      <c r="Q2947" t="str">
        <f t="shared" si="183"/>
        <v>theater</v>
      </c>
      <c r="R2947" t="str">
        <f t="shared" ref="R2947:R3010" si="186">RIGHT(N2947, LEN(N2947)-FIND("/",N2947))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4"/>
        <v>1E-3</v>
      </c>
      <c r="P2948">
        <f t="shared" si="185"/>
        <v>1</v>
      </c>
      <c r="Q2948" t="str">
        <f t="shared" ref="Q2948:Q3011" si="187">LEFT(N2948, FIND("/", N2948)-1)</f>
        <v>theater</v>
      </c>
      <c r="R2948" t="str">
        <f t="shared" si="186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4"/>
        <v>4.2880000000000001E-2</v>
      </c>
      <c r="P2949">
        <f t="shared" si="185"/>
        <v>82.461538461538467</v>
      </c>
      <c r="Q2949" t="str">
        <f t="shared" si="187"/>
        <v>theater</v>
      </c>
      <c r="R2949" t="str">
        <f t="shared" si="186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4"/>
        <v>4.8000000000000001E-5</v>
      </c>
      <c r="P2950">
        <f t="shared" si="185"/>
        <v>2.6666666666666665</v>
      </c>
      <c r="Q2950" t="str">
        <f t="shared" si="187"/>
        <v>theater</v>
      </c>
      <c r="R2950" t="str">
        <f t="shared" si="186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4"/>
        <v>2.5000000000000001E-2</v>
      </c>
      <c r="P2951">
        <f t="shared" si="185"/>
        <v>12.5</v>
      </c>
      <c r="Q2951" t="str">
        <f t="shared" si="187"/>
        <v>theater</v>
      </c>
      <c r="R2951" t="str">
        <f t="shared" si="186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4"/>
        <v>0</v>
      </c>
      <c r="P2952" t="e">
        <f t="shared" si="185"/>
        <v>#DIV/0!</v>
      </c>
      <c r="Q2952" t="str">
        <f t="shared" si="187"/>
        <v>theater</v>
      </c>
      <c r="R2952" t="str">
        <f t="shared" si="186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4"/>
        <v>2.1919999999999999E-2</v>
      </c>
      <c r="P2953">
        <f t="shared" si="185"/>
        <v>18.896551724137932</v>
      </c>
      <c r="Q2953" t="str">
        <f t="shared" si="187"/>
        <v>theater</v>
      </c>
      <c r="R2953" t="str">
        <f t="shared" si="186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4"/>
        <v>8.0250000000000002E-2</v>
      </c>
      <c r="P2954">
        <f t="shared" si="185"/>
        <v>200.625</v>
      </c>
      <c r="Q2954" t="str">
        <f t="shared" si="187"/>
        <v>theater</v>
      </c>
      <c r="R2954" t="str">
        <f t="shared" si="186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4"/>
        <v>1.5125E-3</v>
      </c>
      <c r="P2955">
        <f t="shared" si="185"/>
        <v>201.66666666666666</v>
      </c>
      <c r="Q2955" t="str">
        <f t="shared" si="187"/>
        <v>theater</v>
      </c>
      <c r="R2955" t="str">
        <f t="shared" si="186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4"/>
        <v>0</v>
      </c>
      <c r="P2956" t="e">
        <f t="shared" si="185"/>
        <v>#DIV/0!</v>
      </c>
      <c r="Q2956" t="str">
        <f t="shared" si="187"/>
        <v>theater</v>
      </c>
      <c r="R2956" t="str">
        <f t="shared" si="186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4"/>
        <v>0.59583333333333333</v>
      </c>
      <c r="P2957">
        <f t="shared" si="185"/>
        <v>65</v>
      </c>
      <c r="Q2957" t="str">
        <f t="shared" si="187"/>
        <v>theater</v>
      </c>
      <c r="R2957" t="str">
        <f t="shared" si="186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4"/>
        <v>0.16734177215189874</v>
      </c>
      <c r="P2958">
        <f t="shared" si="185"/>
        <v>66.099999999999994</v>
      </c>
      <c r="Q2958" t="str">
        <f t="shared" si="187"/>
        <v>theater</v>
      </c>
      <c r="R2958" t="str">
        <f t="shared" si="186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4"/>
        <v>1.8666666666666668E-2</v>
      </c>
      <c r="P2959">
        <f t="shared" si="185"/>
        <v>93.333333333333329</v>
      </c>
      <c r="Q2959" t="str">
        <f t="shared" si="187"/>
        <v>theater</v>
      </c>
      <c r="R2959" t="str">
        <f t="shared" si="186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4"/>
        <v>0</v>
      </c>
      <c r="P2960" t="e">
        <f t="shared" si="185"/>
        <v>#DIV/0!</v>
      </c>
      <c r="Q2960" t="str">
        <f t="shared" si="187"/>
        <v>theater</v>
      </c>
      <c r="R2960" t="str">
        <f t="shared" si="186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4"/>
        <v>0</v>
      </c>
      <c r="P2961" t="e">
        <f t="shared" si="185"/>
        <v>#DIV/0!</v>
      </c>
      <c r="Q2961" t="str">
        <f t="shared" si="187"/>
        <v>theater</v>
      </c>
      <c r="R2961" t="str">
        <f t="shared" si="186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4"/>
        <v>0</v>
      </c>
      <c r="P2962" t="e">
        <f t="shared" si="185"/>
        <v>#DIV/0!</v>
      </c>
      <c r="Q2962" t="str">
        <f t="shared" si="187"/>
        <v>theater</v>
      </c>
      <c r="R2962" t="str">
        <f t="shared" si="186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4"/>
        <v>1.0962000000000001</v>
      </c>
      <c r="P2963">
        <f t="shared" si="185"/>
        <v>50.75</v>
      </c>
      <c r="Q2963" t="str">
        <f t="shared" si="187"/>
        <v>theater</v>
      </c>
      <c r="R2963" t="str">
        <f t="shared" si="186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4"/>
        <v>1.218</v>
      </c>
      <c r="P2964">
        <f t="shared" si="185"/>
        <v>60.9</v>
      </c>
      <c r="Q2964" t="str">
        <f t="shared" si="187"/>
        <v>theater</v>
      </c>
      <c r="R2964" t="str">
        <f t="shared" si="186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4"/>
        <v>1.0685</v>
      </c>
      <c r="P2965">
        <f t="shared" si="185"/>
        <v>109.03061224489795</v>
      </c>
      <c r="Q2965" t="str">
        <f t="shared" si="187"/>
        <v>theater</v>
      </c>
      <c r="R2965" t="str">
        <f t="shared" si="186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4"/>
        <v>1.0071379999999999</v>
      </c>
      <c r="P2966">
        <f t="shared" si="185"/>
        <v>25.692295918367346</v>
      </c>
      <c r="Q2966" t="str">
        <f t="shared" si="187"/>
        <v>theater</v>
      </c>
      <c r="R2966" t="str">
        <f t="shared" si="186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4"/>
        <v>1.0900000000000001</v>
      </c>
      <c r="P2967">
        <f t="shared" si="185"/>
        <v>41.92307692307692</v>
      </c>
      <c r="Q2967" t="str">
        <f t="shared" si="187"/>
        <v>theater</v>
      </c>
      <c r="R2967" t="str">
        <f t="shared" si="186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4"/>
        <v>1.1363000000000001</v>
      </c>
      <c r="P2968">
        <f t="shared" si="185"/>
        <v>88.7734375</v>
      </c>
      <c r="Q2968" t="str">
        <f t="shared" si="187"/>
        <v>theater</v>
      </c>
      <c r="R2968" t="str">
        <f t="shared" si="186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4"/>
        <v>1.1392</v>
      </c>
      <c r="P2969">
        <f t="shared" si="185"/>
        <v>80.225352112676063</v>
      </c>
      <c r="Q2969" t="str">
        <f t="shared" si="187"/>
        <v>theater</v>
      </c>
      <c r="R2969" t="str">
        <f t="shared" si="186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4"/>
        <v>1.06</v>
      </c>
      <c r="P2970">
        <f t="shared" si="185"/>
        <v>78.936170212765958</v>
      </c>
      <c r="Q2970" t="str">
        <f t="shared" si="187"/>
        <v>theater</v>
      </c>
      <c r="R2970" t="str">
        <f t="shared" si="186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4"/>
        <v>1.625</v>
      </c>
      <c r="P2971">
        <f t="shared" si="185"/>
        <v>95.588235294117652</v>
      </c>
      <c r="Q2971" t="str">
        <f t="shared" si="187"/>
        <v>theater</v>
      </c>
      <c r="R2971" t="str">
        <f t="shared" si="186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4"/>
        <v>1.06</v>
      </c>
      <c r="P2972">
        <f t="shared" si="185"/>
        <v>69.890109890109883</v>
      </c>
      <c r="Q2972" t="str">
        <f t="shared" si="187"/>
        <v>theater</v>
      </c>
      <c r="R2972" t="str">
        <f t="shared" si="186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4"/>
        <v>1.0015624999999999</v>
      </c>
      <c r="P2973">
        <f t="shared" si="185"/>
        <v>74.534883720930239</v>
      </c>
      <c r="Q2973" t="str">
        <f t="shared" si="187"/>
        <v>theater</v>
      </c>
      <c r="R2973" t="str">
        <f t="shared" si="186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4"/>
        <v>1.0535000000000001</v>
      </c>
      <c r="P2974">
        <f t="shared" si="185"/>
        <v>123.94117647058823</v>
      </c>
      <c r="Q2974" t="str">
        <f t="shared" si="187"/>
        <v>theater</v>
      </c>
      <c r="R2974" t="str">
        <f t="shared" si="186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4"/>
        <v>1.748</v>
      </c>
      <c r="P2975">
        <f t="shared" si="185"/>
        <v>264.84848484848487</v>
      </c>
      <c r="Q2975" t="str">
        <f t="shared" si="187"/>
        <v>theater</v>
      </c>
      <c r="R2975" t="str">
        <f t="shared" si="186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4"/>
        <v>1.02</v>
      </c>
      <c r="P2976">
        <f t="shared" si="185"/>
        <v>58.620689655172413</v>
      </c>
      <c r="Q2976" t="str">
        <f t="shared" si="187"/>
        <v>theater</v>
      </c>
      <c r="R2976" t="str">
        <f t="shared" si="186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4"/>
        <v>1.00125</v>
      </c>
      <c r="P2977">
        <f t="shared" si="185"/>
        <v>70.884955752212392</v>
      </c>
      <c r="Q2977" t="str">
        <f t="shared" si="187"/>
        <v>theater</v>
      </c>
      <c r="R2977" t="str">
        <f t="shared" si="186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4"/>
        <v>1.7142857142857142</v>
      </c>
      <c r="P2978">
        <f t="shared" si="185"/>
        <v>8.5714285714285712</v>
      </c>
      <c r="Q2978" t="str">
        <f t="shared" si="187"/>
        <v>theater</v>
      </c>
      <c r="R2978" t="str">
        <f t="shared" si="186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4"/>
        <v>1.1356666666666666</v>
      </c>
      <c r="P2979">
        <f t="shared" si="185"/>
        <v>113.56666666666666</v>
      </c>
      <c r="Q2979" t="str">
        <f t="shared" si="187"/>
        <v>theater</v>
      </c>
      <c r="R2979" t="str">
        <f t="shared" si="186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4"/>
        <v>1.2946666666666666</v>
      </c>
      <c r="P2980">
        <f t="shared" si="185"/>
        <v>60.6875</v>
      </c>
      <c r="Q2980" t="str">
        <f t="shared" si="187"/>
        <v>theater</v>
      </c>
      <c r="R2980" t="str">
        <f t="shared" si="186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4"/>
        <v>1.014</v>
      </c>
      <c r="P2981">
        <f t="shared" si="185"/>
        <v>110.21739130434783</v>
      </c>
      <c r="Q2981" t="str">
        <f t="shared" si="187"/>
        <v>theater</v>
      </c>
      <c r="R2981" t="str">
        <f t="shared" si="186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4"/>
        <v>1.0916666666666666</v>
      </c>
      <c r="P2982">
        <f t="shared" si="185"/>
        <v>136.45833333333334</v>
      </c>
      <c r="Q2982" t="str">
        <f t="shared" si="187"/>
        <v>theater</v>
      </c>
      <c r="R2982" t="str">
        <f t="shared" si="186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4"/>
        <v>1.28925</v>
      </c>
      <c r="P2983">
        <f t="shared" si="185"/>
        <v>53.164948453608247</v>
      </c>
      <c r="Q2983" t="str">
        <f t="shared" si="187"/>
        <v>theater</v>
      </c>
      <c r="R2983" t="str">
        <f t="shared" si="186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4"/>
        <v>1.0206</v>
      </c>
      <c r="P2984">
        <f t="shared" si="185"/>
        <v>86.491525423728817</v>
      </c>
      <c r="Q2984" t="str">
        <f t="shared" si="187"/>
        <v>theater</v>
      </c>
      <c r="R2984" t="str">
        <f t="shared" si="186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4"/>
        <v>1.465395775862069</v>
      </c>
      <c r="P2985">
        <f t="shared" si="185"/>
        <v>155.23827397260274</v>
      </c>
      <c r="Q2985" t="str">
        <f t="shared" si="187"/>
        <v>theater</v>
      </c>
      <c r="R2985" t="str">
        <f t="shared" si="186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4"/>
        <v>1.00352</v>
      </c>
      <c r="P2986">
        <f t="shared" si="185"/>
        <v>115.08256880733946</v>
      </c>
      <c r="Q2986" t="str">
        <f t="shared" si="187"/>
        <v>theater</v>
      </c>
      <c r="R2986" t="str">
        <f t="shared" si="186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4"/>
        <v>1.2164999999999999</v>
      </c>
      <c r="P2987">
        <f t="shared" si="185"/>
        <v>109.5945945945946</v>
      </c>
      <c r="Q2987" t="str">
        <f t="shared" si="187"/>
        <v>theater</v>
      </c>
      <c r="R2987" t="str">
        <f t="shared" si="186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4"/>
        <v>1.0549999999999999</v>
      </c>
      <c r="P2988">
        <f t="shared" si="185"/>
        <v>45.214285714285715</v>
      </c>
      <c r="Q2988" t="str">
        <f t="shared" si="187"/>
        <v>theater</v>
      </c>
      <c r="R2988" t="str">
        <f t="shared" si="186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4"/>
        <v>1.1040080000000001</v>
      </c>
      <c r="P2989">
        <f t="shared" si="185"/>
        <v>104.15169811320754</v>
      </c>
      <c r="Q2989" t="str">
        <f t="shared" si="187"/>
        <v>theater</v>
      </c>
      <c r="R2989" t="str">
        <f t="shared" si="186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4"/>
        <v>1</v>
      </c>
      <c r="P2990">
        <f t="shared" si="185"/>
        <v>35.714285714285715</v>
      </c>
      <c r="Q2990" t="str">
        <f t="shared" si="187"/>
        <v>theater</v>
      </c>
      <c r="R2990" t="str">
        <f t="shared" si="186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4"/>
        <v>1.76535</v>
      </c>
      <c r="P2991">
        <f t="shared" si="185"/>
        <v>96.997252747252745</v>
      </c>
      <c r="Q2991" t="str">
        <f t="shared" si="187"/>
        <v>theater</v>
      </c>
      <c r="R2991" t="str">
        <f t="shared" si="186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4"/>
        <v>1</v>
      </c>
      <c r="P2992">
        <f t="shared" si="185"/>
        <v>370.37037037037038</v>
      </c>
      <c r="Q2992" t="str">
        <f t="shared" si="187"/>
        <v>theater</v>
      </c>
      <c r="R2992" t="str">
        <f t="shared" si="186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4"/>
        <v>1.0329411764705883</v>
      </c>
      <c r="P2993">
        <f t="shared" si="185"/>
        <v>94.408602150537632</v>
      </c>
      <c r="Q2993" t="str">
        <f t="shared" si="187"/>
        <v>theater</v>
      </c>
      <c r="R2993" t="str">
        <f t="shared" si="186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4"/>
        <v>1.0449999999999999</v>
      </c>
      <c r="P2994">
        <f t="shared" si="185"/>
        <v>48.984375</v>
      </c>
      <c r="Q2994" t="str">
        <f t="shared" si="187"/>
        <v>theater</v>
      </c>
      <c r="R2994" t="str">
        <f t="shared" si="186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4"/>
        <v>1.0029999999999999</v>
      </c>
      <c r="P2995">
        <f t="shared" si="185"/>
        <v>45.590909090909093</v>
      </c>
      <c r="Q2995" t="str">
        <f t="shared" si="187"/>
        <v>theater</v>
      </c>
      <c r="R2995" t="str">
        <f t="shared" si="186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4"/>
        <v>4.577466666666667</v>
      </c>
      <c r="P2996">
        <f t="shared" si="185"/>
        <v>23.275254237288134</v>
      </c>
      <c r="Q2996" t="str">
        <f t="shared" si="187"/>
        <v>theater</v>
      </c>
      <c r="R2996" t="str">
        <f t="shared" si="186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4"/>
        <v>1.0496000000000001</v>
      </c>
      <c r="P2997">
        <f t="shared" si="185"/>
        <v>63.2289156626506</v>
      </c>
      <c r="Q2997" t="str">
        <f t="shared" si="187"/>
        <v>theater</v>
      </c>
      <c r="R2997" t="str">
        <f t="shared" si="186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4"/>
        <v>1.7194285714285715</v>
      </c>
      <c r="P2998">
        <f t="shared" si="185"/>
        <v>153.5204081632653</v>
      </c>
      <c r="Q2998" t="str">
        <f t="shared" si="187"/>
        <v>theater</v>
      </c>
      <c r="R2998" t="str">
        <f t="shared" si="186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4"/>
        <v>1.0373000000000001</v>
      </c>
      <c r="P2999">
        <f t="shared" si="185"/>
        <v>90.2</v>
      </c>
      <c r="Q2999" t="str">
        <f t="shared" si="187"/>
        <v>theater</v>
      </c>
      <c r="R2999" t="str">
        <f t="shared" si="186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4"/>
        <v>1.0302899999999999</v>
      </c>
      <c r="P3000">
        <f t="shared" si="185"/>
        <v>118.97113163972287</v>
      </c>
      <c r="Q3000" t="str">
        <f t="shared" si="187"/>
        <v>theater</v>
      </c>
      <c r="R3000" t="str">
        <f t="shared" si="186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4"/>
        <v>1.1888888888888889</v>
      </c>
      <c r="P3001">
        <f t="shared" si="185"/>
        <v>80.25</v>
      </c>
      <c r="Q3001" t="str">
        <f t="shared" si="187"/>
        <v>theater</v>
      </c>
      <c r="R3001" t="str">
        <f t="shared" si="186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4"/>
        <v>1</v>
      </c>
      <c r="P3002">
        <f t="shared" si="185"/>
        <v>62.5</v>
      </c>
      <c r="Q3002" t="str">
        <f t="shared" si="187"/>
        <v>theater</v>
      </c>
      <c r="R3002" t="str">
        <f t="shared" si="186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4"/>
        <v>3.1869988910451896</v>
      </c>
      <c r="P3003">
        <f t="shared" si="185"/>
        <v>131.37719999999999</v>
      </c>
      <c r="Q3003" t="str">
        <f t="shared" si="187"/>
        <v>theater</v>
      </c>
      <c r="R3003" t="str">
        <f t="shared" si="186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4"/>
        <v>1.0850614285714286</v>
      </c>
      <c r="P3004">
        <f t="shared" si="185"/>
        <v>73.032980769230775</v>
      </c>
      <c r="Q3004" t="str">
        <f t="shared" si="187"/>
        <v>theater</v>
      </c>
      <c r="R3004" t="str">
        <f t="shared" si="186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4"/>
        <v>1.0116666666666667</v>
      </c>
      <c r="P3005">
        <f t="shared" si="185"/>
        <v>178.52941176470588</v>
      </c>
      <c r="Q3005" t="str">
        <f t="shared" si="187"/>
        <v>theater</v>
      </c>
      <c r="R3005" t="str">
        <f t="shared" si="186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4"/>
        <v>1.12815</v>
      </c>
      <c r="P3006">
        <f t="shared" si="185"/>
        <v>162.90974729241879</v>
      </c>
      <c r="Q3006" t="str">
        <f t="shared" si="187"/>
        <v>theater</v>
      </c>
      <c r="R3006" t="str">
        <f t="shared" si="186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4"/>
        <v>1.2049622641509434</v>
      </c>
      <c r="P3007">
        <f t="shared" si="185"/>
        <v>108.24237288135593</v>
      </c>
      <c r="Q3007" t="str">
        <f t="shared" si="187"/>
        <v>theater</v>
      </c>
      <c r="R3007" t="str">
        <f t="shared" si="186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4"/>
        <v>1.0774999999999999</v>
      </c>
      <c r="P3008">
        <f t="shared" si="185"/>
        <v>88.865979381443296</v>
      </c>
      <c r="Q3008" t="str">
        <f t="shared" si="187"/>
        <v>theater</v>
      </c>
      <c r="R3008" t="str">
        <f t="shared" si="186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4"/>
        <v>1.8</v>
      </c>
      <c r="P3009">
        <f t="shared" si="185"/>
        <v>54</v>
      </c>
      <c r="Q3009" t="str">
        <f t="shared" si="187"/>
        <v>theater</v>
      </c>
      <c r="R3009" t="str">
        <f t="shared" si="186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184"/>
        <v>1.0116666666666667</v>
      </c>
      <c r="P3010">
        <f t="shared" si="185"/>
        <v>116.73076923076923</v>
      </c>
      <c r="Q3010" t="str">
        <f t="shared" si="187"/>
        <v>theater</v>
      </c>
      <c r="R3010" t="str">
        <f t="shared" si="186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188">E3011/D3011</f>
        <v>1.19756</v>
      </c>
      <c r="P3011">
        <f t="shared" ref="P3011:P3074" si="189">E3011/L3011</f>
        <v>233.8984375</v>
      </c>
      <c r="Q3011" t="str">
        <f t="shared" si="187"/>
        <v>theater</v>
      </c>
      <c r="R3011" t="str">
        <f t="shared" ref="R3011:R3074" si="190">RIGHT(N3011, LEN(N3011)-FIND("/",N3011))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8"/>
        <v>1.58</v>
      </c>
      <c r="P3012">
        <f t="shared" si="189"/>
        <v>158</v>
      </c>
      <c r="Q3012" t="str">
        <f t="shared" ref="Q3012:Q3075" si="191">LEFT(N3012, FIND("/", N3012)-1)</f>
        <v>theater</v>
      </c>
      <c r="R3012" t="str">
        <f t="shared" si="190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8"/>
        <v>1.2366666666666666</v>
      </c>
      <c r="P3013">
        <f t="shared" si="189"/>
        <v>14.84</v>
      </c>
      <c r="Q3013" t="str">
        <f t="shared" si="191"/>
        <v>theater</v>
      </c>
      <c r="R3013" t="str">
        <f t="shared" si="190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8"/>
        <v>1.1712499999999999</v>
      </c>
      <c r="P3014">
        <f t="shared" si="189"/>
        <v>85.181818181818187</v>
      </c>
      <c r="Q3014" t="str">
        <f t="shared" si="191"/>
        <v>theater</v>
      </c>
      <c r="R3014" t="str">
        <f t="shared" si="190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8"/>
        <v>1.5696000000000001</v>
      </c>
      <c r="P3015">
        <f t="shared" si="189"/>
        <v>146.69158878504672</v>
      </c>
      <c r="Q3015" t="str">
        <f t="shared" si="191"/>
        <v>theater</v>
      </c>
      <c r="R3015" t="str">
        <f t="shared" si="190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8"/>
        <v>1.13104</v>
      </c>
      <c r="P3016">
        <f t="shared" si="189"/>
        <v>50.764811490125673</v>
      </c>
      <c r="Q3016" t="str">
        <f t="shared" si="191"/>
        <v>theater</v>
      </c>
      <c r="R3016" t="str">
        <f t="shared" si="190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8"/>
        <v>1.0317647058823529</v>
      </c>
      <c r="P3017">
        <f t="shared" si="189"/>
        <v>87.7</v>
      </c>
      <c r="Q3017" t="str">
        <f t="shared" si="191"/>
        <v>theater</v>
      </c>
      <c r="R3017" t="str">
        <f t="shared" si="190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88"/>
        <v>1.0261176470588236</v>
      </c>
      <c r="P3018">
        <f t="shared" si="189"/>
        <v>242.27777777777777</v>
      </c>
      <c r="Q3018" t="str">
        <f t="shared" si="191"/>
        <v>theater</v>
      </c>
      <c r="R3018" t="str">
        <f t="shared" si="190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88"/>
        <v>1.0584090909090909</v>
      </c>
      <c r="P3019">
        <f t="shared" si="189"/>
        <v>146.44654088050314</v>
      </c>
      <c r="Q3019" t="str">
        <f t="shared" si="191"/>
        <v>theater</v>
      </c>
      <c r="R3019" t="str">
        <f t="shared" si="190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88"/>
        <v>1.0071428571428571</v>
      </c>
      <c r="P3020">
        <f t="shared" si="189"/>
        <v>103.17073170731707</v>
      </c>
      <c r="Q3020" t="str">
        <f t="shared" si="191"/>
        <v>theater</v>
      </c>
      <c r="R3020" t="str">
        <f t="shared" si="190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88"/>
        <v>1.2123333333333333</v>
      </c>
      <c r="P3021">
        <f t="shared" si="189"/>
        <v>80.464601769911511</v>
      </c>
      <c r="Q3021" t="str">
        <f t="shared" si="191"/>
        <v>theater</v>
      </c>
      <c r="R3021" t="str">
        <f t="shared" si="190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88"/>
        <v>1.0057142857142858</v>
      </c>
      <c r="P3022">
        <f t="shared" si="189"/>
        <v>234.66666666666666</v>
      </c>
      <c r="Q3022" t="str">
        <f t="shared" si="191"/>
        <v>theater</v>
      </c>
      <c r="R3022" t="str">
        <f t="shared" si="190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88"/>
        <v>1.1602222222222223</v>
      </c>
      <c r="P3023">
        <f t="shared" si="189"/>
        <v>50.689320388349515</v>
      </c>
      <c r="Q3023" t="str">
        <f t="shared" si="191"/>
        <v>theater</v>
      </c>
      <c r="R3023" t="str">
        <f t="shared" si="190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88"/>
        <v>1.0087999999999999</v>
      </c>
      <c r="P3024">
        <f t="shared" si="189"/>
        <v>162.70967741935485</v>
      </c>
      <c r="Q3024" t="str">
        <f t="shared" si="191"/>
        <v>theater</v>
      </c>
      <c r="R3024" t="str">
        <f t="shared" si="190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88"/>
        <v>1.03</v>
      </c>
      <c r="P3025">
        <f t="shared" si="189"/>
        <v>120.16666666666667</v>
      </c>
      <c r="Q3025" t="str">
        <f t="shared" si="191"/>
        <v>theater</v>
      </c>
      <c r="R3025" t="str">
        <f t="shared" si="190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88"/>
        <v>2.4641999999999999</v>
      </c>
      <c r="P3026">
        <f t="shared" si="189"/>
        <v>67.697802197802204</v>
      </c>
      <c r="Q3026" t="str">
        <f t="shared" si="191"/>
        <v>theater</v>
      </c>
      <c r="R3026" t="str">
        <f t="shared" si="190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88"/>
        <v>3.0219999999999998</v>
      </c>
      <c r="P3027">
        <f t="shared" si="189"/>
        <v>52.103448275862071</v>
      </c>
      <c r="Q3027" t="str">
        <f t="shared" si="191"/>
        <v>theater</v>
      </c>
      <c r="R3027" t="str">
        <f t="shared" si="190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88"/>
        <v>1.4333333333333333</v>
      </c>
      <c r="P3028">
        <f t="shared" si="189"/>
        <v>51.6</v>
      </c>
      <c r="Q3028" t="str">
        <f t="shared" si="191"/>
        <v>theater</v>
      </c>
      <c r="R3028" t="str">
        <f t="shared" si="190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88"/>
        <v>1.3144</v>
      </c>
      <c r="P3029">
        <f t="shared" si="189"/>
        <v>164.3</v>
      </c>
      <c r="Q3029" t="str">
        <f t="shared" si="191"/>
        <v>theater</v>
      </c>
      <c r="R3029" t="str">
        <f t="shared" si="190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88"/>
        <v>1.6801999999999999</v>
      </c>
      <c r="P3030">
        <f t="shared" si="189"/>
        <v>84.858585858585855</v>
      </c>
      <c r="Q3030" t="str">
        <f t="shared" si="191"/>
        <v>theater</v>
      </c>
      <c r="R3030" t="str">
        <f t="shared" si="190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88"/>
        <v>1.0967666666666667</v>
      </c>
      <c r="P3031">
        <f t="shared" si="189"/>
        <v>94.548850574712645</v>
      </c>
      <c r="Q3031" t="str">
        <f t="shared" si="191"/>
        <v>theater</v>
      </c>
      <c r="R3031" t="str">
        <f t="shared" si="190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88"/>
        <v>1.0668571428571429</v>
      </c>
      <c r="P3032">
        <f t="shared" si="189"/>
        <v>45.536585365853661</v>
      </c>
      <c r="Q3032" t="str">
        <f t="shared" si="191"/>
        <v>theater</v>
      </c>
      <c r="R3032" t="str">
        <f t="shared" si="190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88"/>
        <v>1</v>
      </c>
      <c r="P3033">
        <f t="shared" si="189"/>
        <v>51.724137931034484</v>
      </c>
      <c r="Q3033" t="str">
        <f t="shared" si="191"/>
        <v>theater</v>
      </c>
      <c r="R3033" t="str">
        <f t="shared" si="190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88"/>
        <v>1.272</v>
      </c>
      <c r="P3034">
        <f t="shared" si="189"/>
        <v>50.88</v>
      </c>
      <c r="Q3034" t="str">
        <f t="shared" si="191"/>
        <v>theater</v>
      </c>
      <c r="R3034" t="str">
        <f t="shared" si="190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88"/>
        <v>1.4653333333333334</v>
      </c>
      <c r="P3035">
        <f t="shared" si="189"/>
        <v>191.13043478260869</v>
      </c>
      <c r="Q3035" t="str">
        <f t="shared" si="191"/>
        <v>theater</v>
      </c>
      <c r="R3035" t="str">
        <f t="shared" si="190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88"/>
        <v>1.1253599999999999</v>
      </c>
      <c r="P3036">
        <f t="shared" si="189"/>
        <v>89.314285714285717</v>
      </c>
      <c r="Q3036" t="str">
        <f t="shared" si="191"/>
        <v>theater</v>
      </c>
      <c r="R3036" t="str">
        <f t="shared" si="190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88"/>
        <v>1.0878684000000001</v>
      </c>
      <c r="P3037">
        <f t="shared" si="189"/>
        <v>88.588631921824103</v>
      </c>
      <c r="Q3037" t="str">
        <f t="shared" si="191"/>
        <v>theater</v>
      </c>
      <c r="R3037" t="str">
        <f t="shared" si="190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88"/>
        <v>1.26732</v>
      </c>
      <c r="P3038">
        <f t="shared" si="189"/>
        <v>96.300911854103347</v>
      </c>
      <c r="Q3038" t="str">
        <f t="shared" si="191"/>
        <v>theater</v>
      </c>
      <c r="R3038" t="str">
        <f t="shared" si="190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88"/>
        <v>2.1320000000000001</v>
      </c>
      <c r="P3039">
        <f t="shared" si="189"/>
        <v>33.3125</v>
      </c>
      <c r="Q3039" t="str">
        <f t="shared" si="191"/>
        <v>theater</v>
      </c>
      <c r="R3039" t="str">
        <f t="shared" si="190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88"/>
        <v>1.0049999999999999</v>
      </c>
      <c r="P3040">
        <f t="shared" si="189"/>
        <v>37.222222222222221</v>
      </c>
      <c r="Q3040" t="str">
        <f t="shared" si="191"/>
        <v>theater</v>
      </c>
      <c r="R3040" t="str">
        <f t="shared" si="190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88"/>
        <v>1.0871389999999999</v>
      </c>
      <c r="P3041">
        <f t="shared" si="189"/>
        <v>92.130423728813554</v>
      </c>
      <c r="Q3041" t="str">
        <f t="shared" si="191"/>
        <v>theater</v>
      </c>
      <c r="R3041" t="str">
        <f t="shared" si="190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88"/>
        <v>1.075</v>
      </c>
      <c r="P3042">
        <f t="shared" si="189"/>
        <v>76.785714285714292</v>
      </c>
      <c r="Q3042" t="str">
        <f t="shared" si="191"/>
        <v>theater</v>
      </c>
      <c r="R3042" t="str">
        <f t="shared" si="190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88"/>
        <v>1.1048192771084338</v>
      </c>
      <c r="P3043">
        <f t="shared" si="189"/>
        <v>96.526315789473685</v>
      </c>
      <c r="Q3043" t="str">
        <f t="shared" si="191"/>
        <v>theater</v>
      </c>
      <c r="R3043" t="str">
        <f t="shared" si="190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88"/>
        <v>1.28</v>
      </c>
      <c r="P3044">
        <f t="shared" si="189"/>
        <v>51.891891891891895</v>
      </c>
      <c r="Q3044" t="str">
        <f t="shared" si="191"/>
        <v>theater</v>
      </c>
      <c r="R3044" t="str">
        <f t="shared" si="190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88"/>
        <v>1.1000666666666667</v>
      </c>
      <c r="P3045">
        <f t="shared" si="189"/>
        <v>128.9140625</v>
      </c>
      <c r="Q3045" t="str">
        <f t="shared" si="191"/>
        <v>theater</v>
      </c>
      <c r="R3045" t="str">
        <f t="shared" si="190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88"/>
        <v>1.0934166666666667</v>
      </c>
      <c r="P3046">
        <f t="shared" si="189"/>
        <v>84.108974358974365</v>
      </c>
      <c r="Q3046" t="str">
        <f t="shared" si="191"/>
        <v>theater</v>
      </c>
      <c r="R3046" t="str">
        <f t="shared" si="190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88"/>
        <v>1.3270650000000002</v>
      </c>
      <c r="P3047">
        <f t="shared" si="189"/>
        <v>82.941562500000003</v>
      </c>
      <c r="Q3047" t="str">
        <f t="shared" si="191"/>
        <v>theater</v>
      </c>
      <c r="R3047" t="str">
        <f t="shared" si="190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88"/>
        <v>1.9084810126582279</v>
      </c>
      <c r="P3048">
        <f t="shared" si="189"/>
        <v>259.94827586206895</v>
      </c>
      <c r="Q3048" t="str">
        <f t="shared" si="191"/>
        <v>theater</v>
      </c>
      <c r="R3048" t="str">
        <f t="shared" si="190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88"/>
        <v>1.49</v>
      </c>
      <c r="P3049">
        <f t="shared" si="189"/>
        <v>37.25</v>
      </c>
      <c r="Q3049" t="str">
        <f t="shared" si="191"/>
        <v>theater</v>
      </c>
      <c r="R3049" t="str">
        <f t="shared" si="190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88"/>
        <v>1.6639999999999999</v>
      </c>
      <c r="P3050">
        <f t="shared" si="189"/>
        <v>177.02127659574469</v>
      </c>
      <c r="Q3050" t="str">
        <f t="shared" si="191"/>
        <v>theater</v>
      </c>
      <c r="R3050" t="str">
        <f t="shared" si="190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88"/>
        <v>1.0666666666666667</v>
      </c>
      <c r="P3051">
        <f t="shared" si="189"/>
        <v>74.074074074074076</v>
      </c>
      <c r="Q3051" t="str">
        <f t="shared" si="191"/>
        <v>theater</v>
      </c>
      <c r="R3051" t="str">
        <f t="shared" si="190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88"/>
        <v>1.06</v>
      </c>
      <c r="P3052">
        <f t="shared" si="189"/>
        <v>70.666666666666671</v>
      </c>
      <c r="Q3052" t="str">
        <f t="shared" si="191"/>
        <v>theater</v>
      </c>
      <c r="R3052" t="str">
        <f t="shared" si="190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88"/>
        <v>0.23628571428571429</v>
      </c>
      <c r="P3053">
        <f t="shared" si="189"/>
        <v>23.62857142857143</v>
      </c>
      <c r="Q3053" t="str">
        <f t="shared" si="191"/>
        <v>theater</v>
      </c>
      <c r="R3053" t="str">
        <f t="shared" si="190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88"/>
        <v>1.5E-3</v>
      </c>
      <c r="P3054">
        <f t="shared" si="189"/>
        <v>37.5</v>
      </c>
      <c r="Q3054" t="str">
        <f t="shared" si="191"/>
        <v>theater</v>
      </c>
      <c r="R3054" t="str">
        <f t="shared" si="190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88"/>
        <v>4.0000000000000001E-3</v>
      </c>
      <c r="P3055">
        <f t="shared" si="189"/>
        <v>13.333333333333334</v>
      </c>
      <c r="Q3055" t="str">
        <f t="shared" si="191"/>
        <v>theater</v>
      </c>
      <c r="R3055" t="str">
        <f t="shared" si="190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88"/>
        <v>0</v>
      </c>
      <c r="P3056" t="e">
        <f t="shared" si="189"/>
        <v>#DIV/0!</v>
      </c>
      <c r="Q3056" t="str">
        <f t="shared" si="191"/>
        <v>theater</v>
      </c>
      <c r="R3056" t="str">
        <f t="shared" si="190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88"/>
        <v>5.0000000000000002E-5</v>
      </c>
      <c r="P3057">
        <f t="shared" si="189"/>
        <v>1</v>
      </c>
      <c r="Q3057" t="str">
        <f t="shared" si="191"/>
        <v>theater</v>
      </c>
      <c r="R3057" t="str">
        <f t="shared" si="190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88"/>
        <v>0</v>
      </c>
      <c r="P3058" t="e">
        <f t="shared" si="189"/>
        <v>#DIV/0!</v>
      </c>
      <c r="Q3058" t="str">
        <f t="shared" si="191"/>
        <v>theater</v>
      </c>
      <c r="R3058" t="str">
        <f t="shared" si="190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88"/>
        <v>0</v>
      </c>
      <c r="P3059" t="e">
        <f t="shared" si="189"/>
        <v>#DIV/0!</v>
      </c>
      <c r="Q3059" t="str">
        <f t="shared" si="191"/>
        <v>theater</v>
      </c>
      <c r="R3059" t="str">
        <f t="shared" si="190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88"/>
        <v>1.6666666666666666E-4</v>
      </c>
      <c r="P3060">
        <f t="shared" si="189"/>
        <v>1</v>
      </c>
      <c r="Q3060" t="str">
        <f t="shared" si="191"/>
        <v>theater</v>
      </c>
      <c r="R3060" t="str">
        <f t="shared" si="190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88"/>
        <v>3.0066666666666665E-2</v>
      </c>
      <c r="P3061">
        <f t="shared" si="189"/>
        <v>41</v>
      </c>
      <c r="Q3061" t="str">
        <f t="shared" si="191"/>
        <v>theater</v>
      </c>
      <c r="R3061" t="str">
        <f t="shared" si="190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88"/>
        <v>1.5227272727272728E-3</v>
      </c>
      <c r="P3062">
        <f t="shared" si="189"/>
        <v>55.833333333333336</v>
      </c>
      <c r="Q3062" t="str">
        <f t="shared" si="191"/>
        <v>theater</v>
      </c>
      <c r="R3062" t="str">
        <f t="shared" si="190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88"/>
        <v>0</v>
      </c>
      <c r="P3063" t="e">
        <f t="shared" si="189"/>
        <v>#DIV/0!</v>
      </c>
      <c r="Q3063" t="str">
        <f t="shared" si="191"/>
        <v>theater</v>
      </c>
      <c r="R3063" t="str">
        <f t="shared" si="190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88"/>
        <v>0.66839999999999999</v>
      </c>
      <c r="P3064">
        <f t="shared" si="189"/>
        <v>99.761194029850742</v>
      </c>
      <c r="Q3064" t="str">
        <f t="shared" si="191"/>
        <v>theater</v>
      </c>
      <c r="R3064" t="str">
        <f t="shared" si="190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88"/>
        <v>0.19566666666666666</v>
      </c>
      <c r="P3065">
        <f t="shared" si="189"/>
        <v>25.521739130434781</v>
      </c>
      <c r="Q3065" t="str">
        <f t="shared" si="191"/>
        <v>theater</v>
      </c>
      <c r="R3065" t="str">
        <f t="shared" si="190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88"/>
        <v>0.11294666666666667</v>
      </c>
      <c r="P3066">
        <f t="shared" si="189"/>
        <v>117.65277777777777</v>
      </c>
      <c r="Q3066" t="str">
        <f t="shared" si="191"/>
        <v>theater</v>
      </c>
      <c r="R3066" t="str">
        <f t="shared" si="190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88"/>
        <v>4.0000000000000002E-4</v>
      </c>
      <c r="P3067">
        <f t="shared" si="189"/>
        <v>5</v>
      </c>
      <c r="Q3067" t="str">
        <f t="shared" si="191"/>
        <v>theater</v>
      </c>
      <c r="R3067" t="str">
        <f t="shared" si="190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88"/>
        <v>0.11985714285714286</v>
      </c>
      <c r="P3068">
        <f t="shared" si="189"/>
        <v>2796.6666666666665</v>
      </c>
      <c r="Q3068" t="str">
        <f t="shared" si="191"/>
        <v>theater</v>
      </c>
      <c r="R3068" t="str">
        <f t="shared" si="190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88"/>
        <v>2.5000000000000001E-2</v>
      </c>
      <c r="P3069">
        <f t="shared" si="189"/>
        <v>200</v>
      </c>
      <c r="Q3069" t="str">
        <f t="shared" si="191"/>
        <v>theater</v>
      </c>
      <c r="R3069" t="str">
        <f t="shared" si="190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88"/>
        <v>6.9999999999999999E-4</v>
      </c>
      <c r="P3070">
        <f t="shared" si="189"/>
        <v>87.5</v>
      </c>
      <c r="Q3070" t="str">
        <f t="shared" si="191"/>
        <v>theater</v>
      </c>
      <c r="R3070" t="str">
        <f t="shared" si="190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88"/>
        <v>0.14099999999999999</v>
      </c>
      <c r="P3071">
        <f t="shared" si="189"/>
        <v>20.142857142857142</v>
      </c>
      <c r="Q3071" t="str">
        <f t="shared" si="191"/>
        <v>theater</v>
      </c>
      <c r="R3071" t="str">
        <f t="shared" si="190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88"/>
        <v>3.3399999999999999E-2</v>
      </c>
      <c r="P3072">
        <f t="shared" si="189"/>
        <v>20.875</v>
      </c>
      <c r="Q3072" t="str">
        <f t="shared" si="191"/>
        <v>theater</v>
      </c>
      <c r="R3072" t="str">
        <f t="shared" si="190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88"/>
        <v>0.59775</v>
      </c>
      <c r="P3073">
        <f t="shared" si="189"/>
        <v>61.307692307692307</v>
      </c>
      <c r="Q3073" t="str">
        <f t="shared" si="191"/>
        <v>theater</v>
      </c>
      <c r="R3073" t="str">
        <f t="shared" si="190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188"/>
        <v>1.6666666666666666E-4</v>
      </c>
      <c r="P3074">
        <f t="shared" si="189"/>
        <v>1</v>
      </c>
      <c r="Q3074" t="str">
        <f t="shared" si="191"/>
        <v>theater</v>
      </c>
      <c r="R3074" t="str">
        <f t="shared" si="190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192">E3075/D3075</f>
        <v>2.3035714285714285E-4</v>
      </c>
      <c r="P3075">
        <f t="shared" ref="P3075:P3138" si="193">E3075/L3075</f>
        <v>92.142857142857139</v>
      </c>
      <c r="Q3075" t="str">
        <f t="shared" si="191"/>
        <v>theater</v>
      </c>
      <c r="R3075" t="str">
        <f t="shared" ref="R3075:R3138" si="194">RIGHT(N3075, LEN(N3075)-FIND("/",N3075))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2"/>
        <v>8.8000000000000003E-4</v>
      </c>
      <c r="P3076">
        <f t="shared" si="193"/>
        <v>7.333333333333333</v>
      </c>
      <c r="Q3076" t="str">
        <f t="shared" ref="Q3076:Q3139" si="195">LEFT(N3076, FIND("/", N3076)-1)</f>
        <v>theater</v>
      </c>
      <c r="R3076" t="str">
        <f t="shared" si="194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2"/>
        <v>8.6400000000000005E-2</v>
      </c>
      <c r="P3077">
        <f t="shared" si="193"/>
        <v>64.8</v>
      </c>
      <c r="Q3077" t="str">
        <f t="shared" si="195"/>
        <v>theater</v>
      </c>
      <c r="R3077" t="str">
        <f t="shared" si="194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2"/>
        <v>0.15060000000000001</v>
      </c>
      <c r="P3078">
        <f t="shared" si="193"/>
        <v>30.12</v>
      </c>
      <c r="Q3078" t="str">
        <f t="shared" si="195"/>
        <v>theater</v>
      </c>
      <c r="R3078" t="str">
        <f t="shared" si="194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2"/>
        <v>4.7727272727272731E-3</v>
      </c>
      <c r="P3079">
        <f t="shared" si="193"/>
        <v>52.5</v>
      </c>
      <c r="Q3079" t="str">
        <f t="shared" si="195"/>
        <v>theater</v>
      </c>
      <c r="R3079" t="str">
        <f t="shared" si="194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2"/>
        <v>1.1833333333333333E-3</v>
      </c>
      <c r="P3080">
        <f t="shared" si="193"/>
        <v>23.666666666666668</v>
      </c>
      <c r="Q3080" t="str">
        <f t="shared" si="195"/>
        <v>theater</v>
      </c>
      <c r="R3080" t="str">
        <f t="shared" si="194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2"/>
        <v>8.4173998587352451E-3</v>
      </c>
      <c r="P3081">
        <f t="shared" si="193"/>
        <v>415.77777777777777</v>
      </c>
      <c r="Q3081" t="str">
        <f t="shared" si="195"/>
        <v>theater</v>
      </c>
      <c r="R3081" t="str">
        <f t="shared" si="194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192"/>
        <v>1.8799999999999999E-4</v>
      </c>
      <c r="P3082">
        <f t="shared" si="193"/>
        <v>53.714285714285715</v>
      </c>
      <c r="Q3082" t="str">
        <f t="shared" si="195"/>
        <v>theater</v>
      </c>
      <c r="R3082" t="str">
        <f t="shared" si="194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2"/>
        <v>2.1029999999999998E-3</v>
      </c>
      <c r="P3083">
        <f t="shared" si="193"/>
        <v>420.6</v>
      </c>
      <c r="Q3083" t="str">
        <f t="shared" si="195"/>
        <v>theater</v>
      </c>
      <c r="R3083" t="str">
        <f t="shared" si="194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2"/>
        <v>0</v>
      </c>
      <c r="P3084" t="e">
        <f t="shared" si="193"/>
        <v>#DIV/0!</v>
      </c>
      <c r="Q3084" t="str">
        <f t="shared" si="195"/>
        <v>theater</v>
      </c>
      <c r="R3084" t="str">
        <f t="shared" si="194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2"/>
        <v>2.8E-3</v>
      </c>
      <c r="P3085">
        <f t="shared" si="193"/>
        <v>18.666666666666668</v>
      </c>
      <c r="Q3085" t="str">
        <f t="shared" si="195"/>
        <v>theater</v>
      </c>
      <c r="R3085" t="str">
        <f t="shared" si="194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2"/>
        <v>0.11579206701157921</v>
      </c>
      <c r="P3086">
        <f t="shared" si="193"/>
        <v>78.333333333333329</v>
      </c>
      <c r="Q3086" t="str">
        <f t="shared" si="195"/>
        <v>theater</v>
      </c>
      <c r="R3086" t="str">
        <f t="shared" si="194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2"/>
        <v>2.4400000000000002E-2</v>
      </c>
      <c r="P3087">
        <f t="shared" si="193"/>
        <v>67.777777777777771</v>
      </c>
      <c r="Q3087" t="str">
        <f t="shared" si="195"/>
        <v>theater</v>
      </c>
      <c r="R3087" t="str">
        <f t="shared" si="194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2"/>
        <v>2.5000000000000001E-3</v>
      </c>
      <c r="P3088">
        <f t="shared" si="193"/>
        <v>16.666666666666668</v>
      </c>
      <c r="Q3088" t="str">
        <f t="shared" si="195"/>
        <v>theater</v>
      </c>
      <c r="R3088" t="str">
        <f t="shared" si="194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2"/>
        <v>6.2500000000000003E-3</v>
      </c>
      <c r="P3089">
        <f t="shared" si="193"/>
        <v>62.5</v>
      </c>
      <c r="Q3089" t="str">
        <f t="shared" si="195"/>
        <v>theater</v>
      </c>
      <c r="R3089" t="str">
        <f t="shared" si="194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2"/>
        <v>1.9384615384615384E-3</v>
      </c>
      <c r="P3090">
        <f t="shared" si="193"/>
        <v>42</v>
      </c>
      <c r="Q3090" t="str">
        <f t="shared" si="195"/>
        <v>theater</v>
      </c>
      <c r="R3090" t="str">
        <f t="shared" si="194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2"/>
        <v>0.23416000000000001</v>
      </c>
      <c r="P3091">
        <f t="shared" si="193"/>
        <v>130.0888888888889</v>
      </c>
      <c r="Q3091" t="str">
        <f t="shared" si="195"/>
        <v>theater</v>
      </c>
      <c r="R3091" t="str">
        <f t="shared" si="194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2"/>
        <v>5.080888888888889E-2</v>
      </c>
      <c r="P3092">
        <f t="shared" si="193"/>
        <v>1270.2222222222222</v>
      </c>
      <c r="Q3092" t="str">
        <f t="shared" si="195"/>
        <v>theater</v>
      </c>
      <c r="R3092" t="str">
        <f t="shared" si="194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2"/>
        <v>0.15920000000000001</v>
      </c>
      <c r="P3093">
        <f t="shared" si="193"/>
        <v>88.444444444444443</v>
      </c>
      <c r="Q3093" t="str">
        <f t="shared" si="195"/>
        <v>theater</v>
      </c>
      <c r="R3093" t="str">
        <f t="shared" si="194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2"/>
        <v>1.1831900000000001E-2</v>
      </c>
      <c r="P3094">
        <f t="shared" si="193"/>
        <v>56.342380952380957</v>
      </c>
      <c r="Q3094" t="str">
        <f t="shared" si="195"/>
        <v>theater</v>
      </c>
      <c r="R3094" t="str">
        <f t="shared" si="194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2"/>
        <v>0.22750000000000001</v>
      </c>
      <c r="P3095">
        <f t="shared" si="193"/>
        <v>53.529411764705884</v>
      </c>
      <c r="Q3095" t="str">
        <f t="shared" si="195"/>
        <v>theater</v>
      </c>
      <c r="R3095" t="str">
        <f t="shared" si="194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2"/>
        <v>2.5000000000000001E-4</v>
      </c>
      <c r="P3096">
        <f t="shared" si="193"/>
        <v>25</v>
      </c>
      <c r="Q3096" t="str">
        <f t="shared" si="195"/>
        <v>theater</v>
      </c>
      <c r="R3096" t="str">
        <f t="shared" si="194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2"/>
        <v>3.351206434316354E-3</v>
      </c>
      <c r="P3097">
        <f t="shared" si="193"/>
        <v>50</v>
      </c>
      <c r="Q3097" t="str">
        <f t="shared" si="195"/>
        <v>theater</v>
      </c>
      <c r="R3097" t="str">
        <f t="shared" si="194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192"/>
        <v>3.9750000000000001E-2</v>
      </c>
      <c r="P3098">
        <f t="shared" si="193"/>
        <v>56.785714285714285</v>
      </c>
      <c r="Q3098" t="str">
        <f t="shared" si="195"/>
        <v>theater</v>
      </c>
      <c r="R3098" t="str">
        <f t="shared" si="194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2"/>
        <v>0.17150000000000001</v>
      </c>
      <c r="P3099">
        <f t="shared" si="193"/>
        <v>40.833333333333336</v>
      </c>
      <c r="Q3099" t="str">
        <f t="shared" si="195"/>
        <v>theater</v>
      </c>
      <c r="R3099" t="str">
        <f t="shared" si="194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2"/>
        <v>3.608004104669061E-2</v>
      </c>
      <c r="P3100">
        <f t="shared" si="193"/>
        <v>65.111111111111114</v>
      </c>
      <c r="Q3100" t="str">
        <f t="shared" si="195"/>
        <v>theater</v>
      </c>
      <c r="R3100" t="str">
        <f t="shared" si="194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2"/>
        <v>0.13900000000000001</v>
      </c>
      <c r="P3101">
        <f t="shared" si="193"/>
        <v>55.6</v>
      </c>
      <c r="Q3101" t="str">
        <f t="shared" si="195"/>
        <v>theater</v>
      </c>
      <c r="R3101" t="str">
        <f t="shared" si="194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2"/>
        <v>0.15225</v>
      </c>
      <c r="P3102">
        <f t="shared" si="193"/>
        <v>140.53846153846155</v>
      </c>
      <c r="Q3102" t="str">
        <f t="shared" si="195"/>
        <v>theater</v>
      </c>
      <c r="R3102" t="str">
        <f t="shared" si="194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2"/>
        <v>0.12</v>
      </c>
      <c r="P3103">
        <f t="shared" si="193"/>
        <v>25</v>
      </c>
      <c r="Q3103" t="str">
        <f t="shared" si="195"/>
        <v>theater</v>
      </c>
      <c r="R3103" t="str">
        <f t="shared" si="194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2"/>
        <v>0.391125</v>
      </c>
      <c r="P3104">
        <f t="shared" si="193"/>
        <v>69.533333333333331</v>
      </c>
      <c r="Q3104" t="str">
        <f t="shared" si="195"/>
        <v>theater</v>
      </c>
      <c r="R3104" t="str">
        <f t="shared" si="194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2"/>
        <v>2.6829268292682929E-3</v>
      </c>
      <c r="P3105">
        <f t="shared" si="193"/>
        <v>5.5</v>
      </c>
      <c r="Q3105" t="str">
        <f t="shared" si="195"/>
        <v>theater</v>
      </c>
      <c r="R3105" t="str">
        <f t="shared" si="194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2"/>
        <v>0.29625000000000001</v>
      </c>
      <c r="P3106">
        <f t="shared" si="193"/>
        <v>237</v>
      </c>
      <c r="Q3106" t="str">
        <f t="shared" si="195"/>
        <v>theater</v>
      </c>
      <c r="R3106" t="str">
        <f t="shared" si="194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2"/>
        <v>0.4236099230111206</v>
      </c>
      <c r="P3107">
        <f t="shared" si="193"/>
        <v>79.870967741935488</v>
      </c>
      <c r="Q3107" t="str">
        <f t="shared" si="195"/>
        <v>theater</v>
      </c>
      <c r="R3107" t="str">
        <f t="shared" si="194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2"/>
        <v>4.1000000000000002E-2</v>
      </c>
      <c r="P3108">
        <f t="shared" si="193"/>
        <v>10.25</v>
      </c>
      <c r="Q3108" t="str">
        <f t="shared" si="195"/>
        <v>theater</v>
      </c>
      <c r="R3108" t="str">
        <f t="shared" si="194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2"/>
        <v>0.197625</v>
      </c>
      <c r="P3109">
        <f t="shared" si="193"/>
        <v>272.58620689655174</v>
      </c>
      <c r="Q3109" t="str">
        <f t="shared" si="195"/>
        <v>theater</v>
      </c>
      <c r="R3109" t="str">
        <f t="shared" si="194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2"/>
        <v>5.1999999999999995E-4</v>
      </c>
      <c r="P3110">
        <f t="shared" si="193"/>
        <v>13</v>
      </c>
      <c r="Q3110" t="str">
        <f t="shared" si="195"/>
        <v>theater</v>
      </c>
      <c r="R3110" t="str">
        <f t="shared" si="194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2"/>
        <v>0.25030188679245285</v>
      </c>
      <c r="P3111">
        <f t="shared" si="193"/>
        <v>58.184210526315788</v>
      </c>
      <c r="Q3111" t="str">
        <f t="shared" si="195"/>
        <v>theater</v>
      </c>
      <c r="R3111" t="str">
        <f t="shared" si="194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2"/>
        <v>4.0000000000000002E-4</v>
      </c>
      <c r="P3112">
        <f t="shared" si="193"/>
        <v>10</v>
      </c>
      <c r="Q3112" t="str">
        <f t="shared" si="195"/>
        <v>theater</v>
      </c>
      <c r="R3112" t="str">
        <f t="shared" si="194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2"/>
        <v>0.26640000000000003</v>
      </c>
      <c r="P3113">
        <f t="shared" si="193"/>
        <v>70.10526315789474</v>
      </c>
      <c r="Q3113" t="str">
        <f t="shared" si="195"/>
        <v>theater</v>
      </c>
      <c r="R3113" t="str">
        <f t="shared" si="194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2"/>
        <v>4.7363636363636365E-2</v>
      </c>
      <c r="P3114">
        <f t="shared" si="193"/>
        <v>57.888888888888886</v>
      </c>
      <c r="Q3114" t="str">
        <f t="shared" si="195"/>
        <v>theater</v>
      </c>
      <c r="R3114" t="str">
        <f t="shared" si="194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2"/>
        <v>4.2435339894712751E-2</v>
      </c>
      <c r="P3115">
        <f t="shared" si="193"/>
        <v>125.27027027027027</v>
      </c>
      <c r="Q3115" t="str">
        <f t="shared" si="195"/>
        <v>theater</v>
      </c>
      <c r="R3115" t="str">
        <f t="shared" si="194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2"/>
        <v>0</v>
      </c>
      <c r="P3116" t="e">
        <f t="shared" si="193"/>
        <v>#DIV/0!</v>
      </c>
      <c r="Q3116" t="str">
        <f t="shared" si="195"/>
        <v>theater</v>
      </c>
      <c r="R3116" t="str">
        <f t="shared" si="194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2"/>
        <v>0.03</v>
      </c>
      <c r="P3117">
        <f t="shared" si="193"/>
        <v>300</v>
      </c>
      <c r="Q3117" t="str">
        <f t="shared" si="195"/>
        <v>theater</v>
      </c>
      <c r="R3117" t="str">
        <f t="shared" si="194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2"/>
        <v>0.57333333333333336</v>
      </c>
      <c r="P3118">
        <f t="shared" si="193"/>
        <v>43</v>
      </c>
      <c r="Q3118" t="str">
        <f t="shared" si="195"/>
        <v>theater</v>
      </c>
      <c r="R3118" t="str">
        <f t="shared" si="194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2"/>
        <v>1E-3</v>
      </c>
      <c r="P3119">
        <f t="shared" si="193"/>
        <v>1</v>
      </c>
      <c r="Q3119" t="str">
        <f t="shared" si="195"/>
        <v>theater</v>
      </c>
      <c r="R3119" t="str">
        <f t="shared" si="194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2"/>
        <v>3.0999999999999999E-3</v>
      </c>
      <c r="P3120">
        <f t="shared" si="193"/>
        <v>775</v>
      </c>
      <c r="Q3120" t="str">
        <f t="shared" si="195"/>
        <v>theater</v>
      </c>
      <c r="R3120" t="str">
        <f t="shared" si="194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2"/>
        <v>5.0000000000000001E-4</v>
      </c>
      <c r="P3121">
        <f t="shared" si="193"/>
        <v>5</v>
      </c>
      <c r="Q3121" t="str">
        <f t="shared" si="195"/>
        <v>theater</v>
      </c>
      <c r="R3121" t="str">
        <f t="shared" si="194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2"/>
        <v>9.8461538461538464E-5</v>
      </c>
      <c r="P3122">
        <f t="shared" si="193"/>
        <v>12.8</v>
      </c>
      <c r="Q3122" t="str">
        <f t="shared" si="195"/>
        <v>theater</v>
      </c>
      <c r="R3122" t="str">
        <f t="shared" si="194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2"/>
        <v>6.6666666666666671E-3</v>
      </c>
      <c r="P3123">
        <f t="shared" si="193"/>
        <v>10</v>
      </c>
      <c r="Q3123" t="str">
        <f t="shared" si="195"/>
        <v>theater</v>
      </c>
      <c r="R3123" t="str">
        <f t="shared" si="194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2"/>
        <v>0.58291457286432158</v>
      </c>
      <c r="P3124">
        <f t="shared" si="193"/>
        <v>58</v>
      </c>
      <c r="Q3124" t="str">
        <f t="shared" si="195"/>
        <v>theater</v>
      </c>
      <c r="R3124" t="str">
        <f t="shared" si="194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2"/>
        <v>0.68153600000000003</v>
      </c>
      <c r="P3125">
        <f t="shared" si="193"/>
        <v>244.80459770114942</v>
      </c>
      <c r="Q3125" t="str">
        <f t="shared" si="195"/>
        <v>theater</v>
      </c>
      <c r="R3125" t="str">
        <f t="shared" si="194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2"/>
        <v>3.2499999999999997E-5</v>
      </c>
      <c r="P3126">
        <f t="shared" si="193"/>
        <v>6.5</v>
      </c>
      <c r="Q3126" t="str">
        <f t="shared" si="195"/>
        <v>theater</v>
      </c>
      <c r="R3126" t="str">
        <f t="shared" si="194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2"/>
        <v>0</v>
      </c>
      <c r="P3127" t="e">
        <f t="shared" si="193"/>
        <v>#DIV/0!</v>
      </c>
      <c r="Q3127" t="str">
        <f t="shared" si="195"/>
        <v>theater</v>
      </c>
      <c r="R3127" t="str">
        <f t="shared" si="194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2"/>
        <v>4.1599999999999998E-2</v>
      </c>
      <c r="P3128">
        <f t="shared" si="193"/>
        <v>61.176470588235297</v>
      </c>
      <c r="Q3128" t="str">
        <f t="shared" si="195"/>
        <v>theater</v>
      </c>
      <c r="R3128" t="str">
        <f t="shared" si="194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2"/>
        <v>0</v>
      </c>
      <c r="P3129" t="e">
        <f t="shared" si="193"/>
        <v>#DIV/0!</v>
      </c>
      <c r="Q3129" t="str">
        <f t="shared" si="195"/>
        <v>theater</v>
      </c>
      <c r="R3129" t="str">
        <f t="shared" si="194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2"/>
        <v>1.0860666666666667</v>
      </c>
      <c r="P3130">
        <f t="shared" si="193"/>
        <v>139.23931623931625</v>
      </c>
      <c r="Q3130" t="str">
        <f t="shared" si="195"/>
        <v>theater</v>
      </c>
      <c r="R3130" t="str">
        <f t="shared" si="194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2"/>
        <v>8.0000000000000002E-3</v>
      </c>
      <c r="P3131">
        <f t="shared" si="193"/>
        <v>10</v>
      </c>
      <c r="Q3131" t="str">
        <f t="shared" si="195"/>
        <v>theater</v>
      </c>
      <c r="R3131" t="str">
        <f t="shared" si="194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2"/>
        <v>3.7499999999999999E-2</v>
      </c>
      <c r="P3132">
        <f t="shared" si="193"/>
        <v>93.75</v>
      </c>
      <c r="Q3132" t="str">
        <f t="shared" si="195"/>
        <v>theater</v>
      </c>
      <c r="R3132" t="str">
        <f t="shared" si="194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2"/>
        <v>0.15731707317073171</v>
      </c>
      <c r="P3133">
        <f t="shared" si="193"/>
        <v>53.75</v>
      </c>
      <c r="Q3133" t="str">
        <f t="shared" si="195"/>
        <v>theater</v>
      </c>
      <c r="R3133" t="str">
        <f t="shared" si="194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2"/>
        <v>3.3333333333333332E-4</v>
      </c>
      <c r="P3134">
        <f t="shared" si="193"/>
        <v>10</v>
      </c>
      <c r="Q3134" t="str">
        <f t="shared" si="195"/>
        <v>theater</v>
      </c>
      <c r="R3134" t="str">
        <f t="shared" si="194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2"/>
        <v>1.08</v>
      </c>
      <c r="P3135">
        <f t="shared" si="193"/>
        <v>33.75</v>
      </c>
      <c r="Q3135" t="str">
        <f t="shared" si="195"/>
        <v>theater</v>
      </c>
      <c r="R3135" t="str">
        <f t="shared" si="194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2"/>
        <v>0.22500000000000001</v>
      </c>
      <c r="P3136">
        <f t="shared" si="193"/>
        <v>18.75</v>
      </c>
      <c r="Q3136" t="str">
        <f t="shared" si="195"/>
        <v>theater</v>
      </c>
      <c r="R3136" t="str">
        <f t="shared" si="194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2"/>
        <v>0.20849420849420849</v>
      </c>
      <c r="P3137">
        <f t="shared" si="193"/>
        <v>23.142857142857142</v>
      </c>
      <c r="Q3137" t="str">
        <f t="shared" si="195"/>
        <v>theater</v>
      </c>
      <c r="R3137" t="str">
        <f t="shared" si="194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192"/>
        <v>1.278</v>
      </c>
      <c r="P3138">
        <f t="shared" si="193"/>
        <v>29.045454545454547</v>
      </c>
      <c r="Q3138" t="str">
        <f t="shared" si="195"/>
        <v>theater</v>
      </c>
      <c r="R3138" t="str">
        <f t="shared" si="194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196">E3139/D3139</f>
        <v>3.3333333333333333E-2</v>
      </c>
      <c r="P3139">
        <f t="shared" ref="P3139:P3202" si="197">E3139/L3139</f>
        <v>50</v>
      </c>
      <c r="Q3139" t="str">
        <f t="shared" si="195"/>
        <v>theater</v>
      </c>
      <c r="R3139" t="str">
        <f t="shared" ref="R3139:R3202" si="198">RIGHT(N3139, LEN(N3139)-FIND("/",N3139))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6"/>
        <v>0</v>
      </c>
      <c r="P3140" t="e">
        <f t="shared" si="197"/>
        <v>#DIV/0!</v>
      </c>
      <c r="Q3140" t="str">
        <f t="shared" ref="Q3140:Q3203" si="199">LEFT(N3140, FIND("/", N3140)-1)</f>
        <v>theater</v>
      </c>
      <c r="R3140" t="str">
        <f t="shared" si="198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6"/>
        <v>5.3999999999999999E-2</v>
      </c>
      <c r="P3141">
        <f t="shared" si="197"/>
        <v>450</v>
      </c>
      <c r="Q3141" t="str">
        <f t="shared" si="199"/>
        <v>theater</v>
      </c>
      <c r="R3141" t="str">
        <f t="shared" si="198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6"/>
        <v>9.5999999999999992E-3</v>
      </c>
      <c r="P3142">
        <f t="shared" si="197"/>
        <v>24</v>
      </c>
      <c r="Q3142" t="str">
        <f t="shared" si="199"/>
        <v>theater</v>
      </c>
      <c r="R3142" t="str">
        <f t="shared" si="198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6"/>
        <v>0.51600000000000001</v>
      </c>
      <c r="P3143">
        <f t="shared" si="197"/>
        <v>32.25</v>
      </c>
      <c r="Q3143" t="str">
        <f t="shared" si="199"/>
        <v>theater</v>
      </c>
      <c r="R3143" t="str">
        <f t="shared" si="198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6"/>
        <v>1.6363636363636365E-2</v>
      </c>
      <c r="P3144">
        <f t="shared" si="197"/>
        <v>15</v>
      </c>
      <c r="Q3144" t="str">
        <f t="shared" si="199"/>
        <v>theater</v>
      </c>
      <c r="R3144" t="str">
        <f t="shared" si="198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6"/>
        <v>0</v>
      </c>
      <c r="P3145" t="e">
        <f t="shared" si="197"/>
        <v>#DIV/0!</v>
      </c>
      <c r="Q3145" t="str">
        <f t="shared" si="199"/>
        <v>theater</v>
      </c>
      <c r="R3145" t="str">
        <f t="shared" si="198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196"/>
        <v>0.754</v>
      </c>
      <c r="P3146">
        <f t="shared" si="197"/>
        <v>251.33333333333334</v>
      </c>
      <c r="Q3146" t="str">
        <f t="shared" si="199"/>
        <v>theater</v>
      </c>
      <c r="R3146" t="str">
        <f t="shared" si="198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96"/>
        <v>0</v>
      </c>
      <c r="P3147" t="e">
        <f t="shared" si="197"/>
        <v>#DIV/0!</v>
      </c>
      <c r="Q3147" t="str">
        <f t="shared" si="199"/>
        <v>theater</v>
      </c>
      <c r="R3147" t="str">
        <f t="shared" si="198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96"/>
        <v>0.105</v>
      </c>
      <c r="P3148">
        <f t="shared" si="197"/>
        <v>437.5</v>
      </c>
      <c r="Q3148" t="str">
        <f t="shared" si="199"/>
        <v>theater</v>
      </c>
      <c r="R3148" t="str">
        <f t="shared" si="198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96"/>
        <v>1.1752499999999999</v>
      </c>
      <c r="P3149">
        <f t="shared" si="197"/>
        <v>110.35211267605634</v>
      </c>
      <c r="Q3149" t="str">
        <f t="shared" si="199"/>
        <v>theater</v>
      </c>
      <c r="R3149" t="str">
        <f t="shared" si="198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96"/>
        <v>1.3116666666666668</v>
      </c>
      <c r="P3150">
        <f t="shared" si="197"/>
        <v>41.421052631578945</v>
      </c>
      <c r="Q3150" t="str">
        <f t="shared" si="199"/>
        <v>theater</v>
      </c>
      <c r="R3150" t="str">
        <f t="shared" si="198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96"/>
        <v>1.04</v>
      </c>
      <c r="P3151">
        <f t="shared" si="197"/>
        <v>52</v>
      </c>
      <c r="Q3151" t="str">
        <f t="shared" si="199"/>
        <v>theater</v>
      </c>
      <c r="R3151" t="str">
        <f t="shared" si="198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96"/>
        <v>1.01</v>
      </c>
      <c r="P3152">
        <f t="shared" si="197"/>
        <v>33.990384615384613</v>
      </c>
      <c r="Q3152" t="str">
        <f t="shared" si="199"/>
        <v>theater</v>
      </c>
      <c r="R3152" t="str">
        <f t="shared" si="198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96"/>
        <v>1.004</v>
      </c>
      <c r="P3153">
        <f t="shared" si="197"/>
        <v>103.35294117647059</v>
      </c>
      <c r="Q3153" t="str">
        <f t="shared" si="199"/>
        <v>theater</v>
      </c>
      <c r="R3153" t="str">
        <f t="shared" si="198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96"/>
        <v>1.0595454545454546</v>
      </c>
      <c r="P3154">
        <f t="shared" si="197"/>
        <v>34.791044776119406</v>
      </c>
      <c r="Q3154" t="str">
        <f t="shared" si="199"/>
        <v>theater</v>
      </c>
      <c r="R3154" t="str">
        <f t="shared" si="198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96"/>
        <v>3.3558333333333334</v>
      </c>
      <c r="P3155">
        <f t="shared" si="197"/>
        <v>41.773858921161825</v>
      </c>
      <c r="Q3155" t="str">
        <f t="shared" si="199"/>
        <v>theater</v>
      </c>
      <c r="R3155" t="str">
        <f t="shared" si="198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96"/>
        <v>1.1292857142857142</v>
      </c>
      <c r="P3156">
        <f t="shared" si="197"/>
        <v>64.268292682926827</v>
      </c>
      <c r="Q3156" t="str">
        <f t="shared" si="199"/>
        <v>theater</v>
      </c>
      <c r="R3156" t="str">
        <f t="shared" si="198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96"/>
        <v>1.885046</v>
      </c>
      <c r="P3157">
        <f t="shared" si="197"/>
        <v>31.209370860927152</v>
      </c>
      <c r="Q3157" t="str">
        <f t="shared" si="199"/>
        <v>theater</v>
      </c>
      <c r="R3157" t="str">
        <f t="shared" si="198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96"/>
        <v>1.0181818181818181</v>
      </c>
      <c r="P3158">
        <f t="shared" si="197"/>
        <v>62.921348314606739</v>
      </c>
      <c r="Q3158" t="str">
        <f t="shared" si="199"/>
        <v>theater</v>
      </c>
      <c r="R3158" t="str">
        <f t="shared" si="198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96"/>
        <v>1.01</v>
      </c>
      <c r="P3159">
        <f t="shared" si="197"/>
        <v>98.536585365853654</v>
      </c>
      <c r="Q3159" t="str">
        <f t="shared" si="199"/>
        <v>theater</v>
      </c>
      <c r="R3159" t="str">
        <f t="shared" si="198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96"/>
        <v>1.1399999999999999</v>
      </c>
      <c r="P3160">
        <f t="shared" si="197"/>
        <v>82.608695652173907</v>
      </c>
      <c r="Q3160" t="str">
        <f t="shared" si="199"/>
        <v>theater</v>
      </c>
      <c r="R3160" t="str">
        <f t="shared" si="198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96"/>
        <v>1.3348133333333334</v>
      </c>
      <c r="P3161">
        <f t="shared" si="197"/>
        <v>38.504230769230773</v>
      </c>
      <c r="Q3161" t="str">
        <f t="shared" si="199"/>
        <v>theater</v>
      </c>
      <c r="R3161" t="str">
        <f t="shared" si="198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96"/>
        <v>1.0153333333333334</v>
      </c>
      <c r="P3162">
        <f t="shared" si="197"/>
        <v>80.15789473684211</v>
      </c>
      <c r="Q3162" t="str">
        <f t="shared" si="199"/>
        <v>theater</v>
      </c>
      <c r="R3162" t="str">
        <f t="shared" si="198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96"/>
        <v>1.0509999999999999</v>
      </c>
      <c r="P3163">
        <f t="shared" si="197"/>
        <v>28.405405405405407</v>
      </c>
      <c r="Q3163" t="str">
        <f t="shared" si="199"/>
        <v>theater</v>
      </c>
      <c r="R3163" t="str">
        <f t="shared" si="198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96"/>
        <v>1.2715000000000001</v>
      </c>
      <c r="P3164">
        <f t="shared" si="197"/>
        <v>80.730158730158735</v>
      </c>
      <c r="Q3164" t="str">
        <f t="shared" si="199"/>
        <v>theater</v>
      </c>
      <c r="R3164" t="str">
        <f t="shared" si="198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96"/>
        <v>1.1115384615384616</v>
      </c>
      <c r="P3165">
        <f t="shared" si="197"/>
        <v>200.69444444444446</v>
      </c>
      <c r="Q3165" t="str">
        <f t="shared" si="199"/>
        <v>theater</v>
      </c>
      <c r="R3165" t="str">
        <f t="shared" si="198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96"/>
        <v>1.0676000000000001</v>
      </c>
      <c r="P3166">
        <f t="shared" si="197"/>
        <v>37.591549295774648</v>
      </c>
      <c r="Q3166" t="str">
        <f t="shared" si="199"/>
        <v>theater</v>
      </c>
      <c r="R3166" t="str">
        <f t="shared" si="198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96"/>
        <v>1.6266666666666667</v>
      </c>
      <c r="P3167">
        <f t="shared" si="197"/>
        <v>58.095238095238095</v>
      </c>
      <c r="Q3167" t="str">
        <f t="shared" si="199"/>
        <v>theater</v>
      </c>
      <c r="R3167" t="str">
        <f t="shared" si="198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96"/>
        <v>1.6022808571428573</v>
      </c>
      <c r="P3168">
        <f t="shared" si="197"/>
        <v>60.300892473118282</v>
      </c>
      <c r="Q3168" t="str">
        <f t="shared" si="199"/>
        <v>theater</v>
      </c>
      <c r="R3168" t="str">
        <f t="shared" si="198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96"/>
        <v>1.1616666666666666</v>
      </c>
      <c r="P3169">
        <f t="shared" si="197"/>
        <v>63.363636363636367</v>
      </c>
      <c r="Q3169" t="str">
        <f t="shared" si="199"/>
        <v>theater</v>
      </c>
      <c r="R3169" t="str">
        <f t="shared" si="198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96"/>
        <v>1.242</v>
      </c>
      <c r="P3170">
        <f t="shared" si="197"/>
        <v>50.901639344262293</v>
      </c>
      <c r="Q3170" t="str">
        <f t="shared" si="199"/>
        <v>theater</v>
      </c>
      <c r="R3170" t="str">
        <f t="shared" si="198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96"/>
        <v>1.030125</v>
      </c>
      <c r="P3171">
        <f t="shared" si="197"/>
        <v>100.5</v>
      </c>
      <c r="Q3171" t="str">
        <f t="shared" si="199"/>
        <v>theater</v>
      </c>
      <c r="R3171" t="str">
        <f t="shared" si="198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96"/>
        <v>1.1225000000000001</v>
      </c>
      <c r="P3172">
        <f t="shared" si="197"/>
        <v>31.619718309859156</v>
      </c>
      <c r="Q3172" t="str">
        <f t="shared" si="199"/>
        <v>theater</v>
      </c>
      <c r="R3172" t="str">
        <f t="shared" si="198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96"/>
        <v>1.0881428571428571</v>
      </c>
      <c r="P3173">
        <f t="shared" si="197"/>
        <v>65.102564102564102</v>
      </c>
      <c r="Q3173" t="str">
        <f t="shared" si="199"/>
        <v>theater</v>
      </c>
      <c r="R3173" t="str">
        <f t="shared" si="198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96"/>
        <v>1.1499999999999999</v>
      </c>
      <c r="P3174">
        <f t="shared" si="197"/>
        <v>79.310344827586206</v>
      </c>
      <c r="Q3174" t="str">
        <f t="shared" si="199"/>
        <v>theater</v>
      </c>
      <c r="R3174" t="str">
        <f t="shared" si="198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96"/>
        <v>1.03</v>
      </c>
      <c r="P3175">
        <f t="shared" si="197"/>
        <v>139.18918918918919</v>
      </c>
      <c r="Q3175" t="str">
        <f t="shared" si="199"/>
        <v>theater</v>
      </c>
      <c r="R3175" t="str">
        <f t="shared" si="198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96"/>
        <v>1.0113333333333334</v>
      </c>
      <c r="P3176">
        <f t="shared" si="197"/>
        <v>131.91304347826087</v>
      </c>
      <c r="Q3176" t="str">
        <f t="shared" si="199"/>
        <v>theater</v>
      </c>
      <c r="R3176" t="str">
        <f t="shared" si="198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96"/>
        <v>1.0955999999999999</v>
      </c>
      <c r="P3177">
        <f t="shared" si="197"/>
        <v>91.3</v>
      </c>
      <c r="Q3177" t="str">
        <f t="shared" si="199"/>
        <v>theater</v>
      </c>
      <c r="R3177" t="str">
        <f t="shared" si="198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96"/>
        <v>1.148421052631579</v>
      </c>
      <c r="P3178">
        <f t="shared" si="197"/>
        <v>39.672727272727272</v>
      </c>
      <c r="Q3178" t="str">
        <f t="shared" si="199"/>
        <v>theater</v>
      </c>
      <c r="R3178" t="str">
        <f t="shared" si="198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96"/>
        <v>1.1739999999999999</v>
      </c>
      <c r="P3179">
        <f t="shared" si="197"/>
        <v>57.549019607843135</v>
      </c>
      <c r="Q3179" t="str">
        <f t="shared" si="199"/>
        <v>theater</v>
      </c>
      <c r="R3179" t="str">
        <f t="shared" si="198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96"/>
        <v>1.7173333333333334</v>
      </c>
      <c r="P3180">
        <f t="shared" si="197"/>
        <v>33.025641025641029</v>
      </c>
      <c r="Q3180" t="str">
        <f t="shared" si="199"/>
        <v>theater</v>
      </c>
      <c r="R3180" t="str">
        <f t="shared" si="198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96"/>
        <v>1.1416238095238094</v>
      </c>
      <c r="P3181">
        <f t="shared" si="197"/>
        <v>77.335806451612896</v>
      </c>
      <c r="Q3181" t="str">
        <f t="shared" si="199"/>
        <v>theater</v>
      </c>
      <c r="R3181" t="str">
        <f t="shared" si="198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96"/>
        <v>1.1975</v>
      </c>
      <c r="P3182">
        <f t="shared" si="197"/>
        <v>31.933333333333334</v>
      </c>
      <c r="Q3182" t="str">
        <f t="shared" si="199"/>
        <v>theater</v>
      </c>
      <c r="R3182" t="str">
        <f t="shared" si="198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96"/>
        <v>1.0900000000000001</v>
      </c>
      <c r="P3183">
        <f t="shared" si="197"/>
        <v>36.333333333333336</v>
      </c>
      <c r="Q3183" t="str">
        <f t="shared" si="199"/>
        <v>theater</v>
      </c>
      <c r="R3183" t="str">
        <f t="shared" si="198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96"/>
        <v>1.0088571428571429</v>
      </c>
      <c r="P3184">
        <f t="shared" si="197"/>
        <v>46.768211920529801</v>
      </c>
      <c r="Q3184" t="str">
        <f t="shared" si="199"/>
        <v>theater</v>
      </c>
      <c r="R3184" t="str">
        <f t="shared" si="198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96"/>
        <v>1.0900000000000001</v>
      </c>
      <c r="P3185">
        <f t="shared" si="197"/>
        <v>40.073529411764703</v>
      </c>
      <c r="Q3185" t="str">
        <f t="shared" si="199"/>
        <v>theater</v>
      </c>
      <c r="R3185" t="str">
        <f t="shared" si="198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96"/>
        <v>1.0720930232558139</v>
      </c>
      <c r="P3186">
        <f t="shared" si="197"/>
        <v>100.21739130434783</v>
      </c>
      <c r="Q3186" t="str">
        <f t="shared" si="199"/>
        <v>theater</v>
      </c>
      <c r="R3186" t="str">
        <f t="shared" si="198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96"/>
        <v>1</v>
      </c>
      <c r="P3187">
        <f t="shared" si="197"/>
        <v>41.666666666666664</v>
      </c>
      <c r="Q3187" t="str">
        <f t="shared" si="199"/>
        <v>theater</v>
      </c>
      <c r="R3187" t="str">
        <f t="shared" si="198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96"/>
        <v>1.0218750000000001</v>
      </c>
      <c r="P3188">
        <f t="shared" si="197"/>
        <v>46.714285714285715</v>
      </c>
      <c r="Q3188" t="str">
        <f t="shared" si="199"/>
        <v>theater</v>
      </c>
      <c r="R3188" t="str">
        <f t="shared" si="198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96"/>
        <v>1.1629333333333334</v>
      </c>
      <c r="P3189">
        <f t="shared" si="197"/>
        <v>71.491803278688522</v>
      </c>
      <c r="Q3189" t="str">
        <f t="shared" si="199"/>
        <v>theater</v>
      </c>
      <c r="R3189" t="str">
        <f t="shared" si="198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96"/>
        <v>0.65</v>
      </c>
      <c r="P3190">
        <f t="shared" si="197"/>
        <v>14.444444444444445</v>
      </c>
      <c r="Q3190" t="str">
        <f t="shared" si="199"/>
        <v>theater</v>
      </c>
      <c r="R3190" t="str">
        <f t="shared" si="198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96"/>
        <v>0.12327272727272727</v>
      </c>
      <c r="P3191">
        <f t="shared" si="197"/>
        <v>356.84210526315792</v>
      </c>
      <c r="Q3191" t="str">
        <f t="shared" si="199"/>
        <v>theater</v>
      </c>
      <c r="R3191" t="str">
        <f t="shared" si="198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96"/>
        <v>0</v>
      </c>
      <c r="P3192" t="e">
        <f t="shared" si="197"/>
        <v>#DIV/0!</v>
      </c>
      <c r="Q3192" t="str">
        <f t="shared" si="199"/>
        <v>theater</v>
      </c>
      <c r="R3192" t="str">
        <f t="shared" si="198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96"/>
        <v>4.0266666666666666E-2</v>
      </c>
      <c r="P3193">
        <f t="shared" si="197"/>
        <v>37.75</v>
      </c>
      <c r="Q3193" t="str">
        <f t="shared" si="199"/>
        <v>theater</v>
      </c>
      <c r="R3193" t="str">
        <f t="shared" si="198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96"/>
        <v>1.0200000000000001E-2</v>
      </c>
      <c r="P3194">
        <f t="shared" si="197"/>
        <v>12.75</v>
      </c>
      <c r="Q3194" t="str">
        <f t="shared" si="199"/>
        <v>theater</v>
      </c>
      <c r="R3194" t="str">
        <f t="shared" si="198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96"/>
        <v>0.1174</v>
      </c>
      <c r="P3195">
        <f t="shared" si="197"/>
        <v>24.458333333333332</v>
      </c>
      <c r="Q3195" t="str">
        <f t="shared" si="199"/>
        <v>theater</v>
      </c>
      <c r="R3195" t="str">
        <f t="shared" si="198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96"/>
        <v>0</v>
      </c>
      <c r="P3196" t="e">
        <f t="shared" si="197"/>
        <v>#DIV/0!</v>
      </c>
      <c r="Q3196" t="str">
        <f t="shared" si="199"/>
        <v>theater</v>
      </c>
      <c r="R3196" t="str">
        <f t="shared" si="198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96"/>
        <v>0.59142857142857141</v>
      </c>
      <c r="P3197">
        <f t="shared" si="197"/>
        <v>53.07692307692308</v>
      </c>
      <c r="Q3197" t="str">
        <f t="shared" si="199"/>
        <v>theater</v>
      </c>
      <c r="R3197" t="str">
        <f t="shared" si="198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96"/>
        <v>5.9999999999999995E-4</v>
      </c>
      <c r="P3198">
        <f t="shared" si="197"/>
        <v>300</v>
      </c>
      <c r="Q3198" t="str">
        <f t="shared" si="199"/>
        <v>theater</v>
      </c>
      <c r="R3198" t="str">
        <f t="shared" si="198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96"/>
        <v>0.1145</v>
      </c>
      <c r="P3199">
        <f t="shared" si="197"/>
        <v>286.25</v>
      </c>
      <c r="Q3199" t="str">
        <f t="shared" si="199"/>
        <v>theater</v>
      </c>
      <c r="R3199" t="str">
        <f t="shared" si="198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96"/>
        <v>3.6666666666666666E-3</v>
      </c>
      <c r="P3200">
        <f t="shared" si="197"/>
        <v>36.666666666666664</v>
      </c>
      <c r="Q3200" t="str">
        <f t="shared" si="199"/>
        <v>theater</v>
      </c>
      <c r="R3200" t="str">
        <f t="shared" si="198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96"/>
        <v>0.52159999999999995</v>
      </c>
      <c r="P3201">
        <f t="shared" si="197"/>
        <v>49.20754716981132</v>
      </c>
      <c r="Q3201" t="str">
        <f t="shared" si="199"/>
        <v>theater</v>
      </c>
      <c r="R3201" t="str">
        <f t="shared" si="198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96"/>
        <v>2.0000000000000002E-5</v>
      </c>
      <c r="P3202">
        <f t="shared" si="197"/>
        <v>1</v>
      </c>
      <c r="Q3202" t="str">
        <f t="shared" si="199"/>
        <v>theater</v>
      </c>
      <c r="R3202" t="str">
        <f t="shared" si="198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200">E3203/D3203</f>
        <v>1.2500000000000001E-2</v>
      </c>
      <c r="P3203">
        <f t="shared" ref="P3203:P3266" si="201">E3203/L3203</f>
        <v>12.5</v>
      </c>
      <c r="Q3203" t="str">
        <f t="shared" si="199"/>
        <v>theater</v>
      </c>
      <c r="R3203" t="str">
        <f t="shared" ref="R3203:R3266" si="202">RIGHT(N3203, LEN(N3203)-FIND("/",N3203))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0"/>
        <v>0.54520000000000002</v>
      </c>
      <c r="P3204">
        <f t="shared" si="201"/>
        <v>109.04</v>
      </c>
      <c r="Q3204" t="str">
        <f t="shared" ref="Q3204:Q3267" si="203">LEFT(N3204, FIND("/", N3204)-1)</f>
        <v>theater</v>
      </c>
      <c r="R3204" t="str">
        <f t="shared" si="202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0"/>
        <v>0.25</v>
      </c>
      <c r="P3205">
        <f t="shared" si="201"/>
        <v>41.666666666666664</v>
      </c>
      <c r="Q3205" t="str">
        <f t="shared" si="203"/>
        <v>theater</v>
      </c>
      <c r="R3205" t="str">
        <f t="shared" si="202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0"/>
        <v>0</v>
      </c>
      <c r="P3206" t="e">
        <f t="shared" si="201"/>
        <v>#DIV/0!</v>
      </c>
      <c r="Q3206" t="str">
        <f t="shared" si="203"/>
        <v>theater</v>
      </c>
      <c r="R3206" t="str">
        <f t="shared" si="202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0"/>
        <v>3.4125000000000003E-2</v>
      </c>
      <c r="P3207">
        <f t="shared" si="201"/>
        <v>22.75</v>
      </c>
      <c r="Q3207" t="str">
        <f t="shared" si="203"/>
        <v>theater</v>
      </c>
      <c r="R3207" t="str">
        <f t="shared" si="202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0"/>
        <v>0</v>
      </c>
      <c r="P3208" t="e">
        <f t="shared" si="201"/>
        <v>#DIV/0!</v>
      </c>
      <c r="Q3208" t="str">
        <f t="shared" si="203"/>
        <v>theater</v>
      </c>
      <c r="R3208" t="str">
        <f t="shared" si="202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0"/>
        <v>0.46363636363636362</v>
      </c>
      <c r="P3209">
        <f t="shared" si="201"/>
        <v>70.833333333333329</v>
      </c>
      <c r="Q3209" t="str">
        <f t="shared" si="203"/>
        <v>theater</v>
      </c>
      <c r="R3209" t="str">
        <f t="shared" si="202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200"/>
        <v>1.0349999999999999</v>
      </c>
      <c r="P3210">
        <f t="shared" si="201"/>
        <v>63.109756097560975</v>
      </c>
      <c r="Q3210" t="str">
        <f t="shared" si="203"/>
        <v>theater</v>
      </c>
      <c r="R3210" t="str">
        <f t="shared" si="202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0"/>
        <v>1.1932315789473684</v>
      </c>
      <c r="P3211">
        <f t="shared" si="201"/>
        <v>50.157964601769912</v>
      </c>
      <c r="Q3211" t="str">
        <f t="shared" si="203"/>
        <v>theater</v>
      </c>
      <c r="R3211" t="str">
        <f t="shared" si="202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0"/>
        <v>1.2576666666666667</v>
      </c>
      <c r="P3212">
        <f t="shared" si="201"/>
        <v>62.883333333333333</v>
      </c>
      <c r="Q3212" t="str">
        <f t="shared" si="203"/>
        <v>theater</v>
      </c>
      <c r="R3212" t="str">
        <f t="shared" si="202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0"/>
        <v>1.1974347826086957</v>
      </c>
      <c r="P3213">
        <f t="shared" si="201"/>
        <v>85.531055900621112</v>
      </c>
      <c r="Q3213" t="str">
        <f t="shared" si="203"/>
        <v>theater</v>
      </c>
      <c r="R3213" t="str">
        <f t="shared" si="202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0"/>
        <v>1.2625</v>
      </c>
      <c r="P3214">
        <f t="shared" si="201"/>
        <v>53.723404255319146</v>
      </c>
      <c r="Q3214" t="str">
        <f t="shared" si="203"/>
        <v>theater</v>
      </c>
      <c r="R3214" t="str">
        <f t="shared" si="202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0"/>
        <v>1.0011666666666668</v>
      </c>
      <c r="P3215">
        <f t="shared" si="201"/>
        <v>127.80851063829788</v>
      </c>
      <c r="Q3215" t="str">
        <f t="shared" si="203"/>
        <v>theater</v>
      </c>
      <c r="R3215" t="str">
        <f t="shared" si="202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0"/>
        <v>1.0213333333333334</v>
      </c>
      <c r="P3216">
        <f t="shared" si="201"/>
        <v>106.57391304347826</v>
      </c>
      <c r="Q3216" t="str">
        <f t="shared" si="203"/>
        <v>theater</v>
      </c>
      <c r="R3216" t="str">
        <f t="shared" si="202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0"/>
        <v>1.0035142857142858</v>
      </c>
      <c r="P3217">
        <f t="shared" si="201"/>
        <v>262.11194029850748</v>
      </c>
      <c r="Q3217" t="str">
        <f t="shared" si="203"/>
        <v>theater</v>
      </c>
      <c r="R3217" t="str">
        <f t="shared" si="202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0"/>
        <v>1.0004999999999999</v>
      </c>
      <c r="P3218">
        <f t="shared" si="201"/>
        <v>57.171428571428571</v>
      </c>
      <c r="Q3218" t="str">
        <f t="shared" si="203"/>
        <v>theater</v>
      </c>
      <c r="R3218" t="str">
        <f t="shared" si="202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0"/>
        <v>1.1602222222222223</v>
      </c>
      <c r="P3219">
        <f t="shared" si="201"/>
        <v>50.20192307692308</v>
      </c>
      <c r="Q3219" t="str">
        <f t="shared" si="203"/>
        <v>theater</v>
      </c>
      <c r="R3219" t="str">
        <f t="shared" si="202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0"/>
        <v>1.0209999999999999</v>
      </c>
      <c r="P3220">
        <f t="shared" si="201"/>
        <v>66.586956521739125</v>
      </c>
      <c r="Q3220" t="str">
        <f t="shared" si="203"/>
        <v>theater</v>
      </c>
      <c r="R3220" t="str">
        <f t="shared" si="202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0"/>
        <v>1.0011000000000001</v>
      </c>
      <c r="P3221">
        <f t="shared" si="201"/>
        <v>168.25210084033614</v>
      </c>
      <c r="Q3221" t="str">
        <f t="shared" si="203"/>
        <v>theater</v>
      </c>
      <c r="R3221" t="str">
        <f t="shared" si="202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0"/>
        <v>1.0084</v>
      </c>
      <c r="P3222">
        <f t="shared" si="201"/>
        <v>256.37288135593218</v>
      </c>
      <c r="Q3222" t="str">
        <f t="shared" si="203"/>
        <v>theater</v>
      </c>
      <c r="R3222" t="str">
        <f t="shared" si="202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0"/>
        <v>1.0342499999999999</v>
      </c>
      <c r="P3223">
        <f t="shared" si="201"/>
        <v>36.610619469026545</v>
      </c>
      <c r="Q3223" t="str">
        <f t="shared" si="203"/>
        <v>theater</v>
      </c>
      <c r="R3223" t="str">
        <f t="shared" si="202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0"/>
        <v>1.248</v>
      </c>
      <c r="P3224">
        <f t="shared" si="201"/>
        <v>37.142857142857146</v>
      </c>
      <c r="Q3224" t="str">
        <f t="shared" si="203"/>
        <v>theater</v>
      </c>
      <c r="R3224" t="str">
        <f t="shared" si="202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0"/>
        <v>1.0951612903225807</v>
      </c>
      <c r="P3225">
        <f t="shared" si="201"/>
        <v>45.878378378378379</v>
      </c>
      <c r="Q3225" t="str">
        <f t="shared" si="203"/>
        <v>theater</v>
      </c>
      <c r="R3225" t="str">
        <f t="shared" si="202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200"/>
        <v>1.0203333333333333</v>
      </c>
      <c r="P3226">
        <f t="shared" si="201"/>
        <v>141.71296296296296</v>
      </c>
      <c r="Q3226" t="str">
        <f t="shared" si="203"/>
        <v>theater</v>
      </c>
      <c r="R3226" t="str">
        <f t="shared" si="202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0"/>
        <v>1.0235000000000001</v>
      </c>
      <c r="P3227">
        <f t="shared" si="201"/>
        <v>52.487179487179489</v>
      </c>
      <c r="Q3227" t="str">
        <f t="shared" si="203"/>
        <v>theater</v>
      </c>
      <c r="R3227" t="str">
        <f t="shared" si="202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0"/>
        <v>1.0416666666666667</v>
      </c>
      <c r="P3228">
        <f t="shared" si="201"/>
        <v>59.523809523809526</v>
      </c>
      <c r="Q3228" t="str">
        <f t="shared" si="203"/>
        <v>theater</v>
      </c>
      <c r="R3228" t="str">
        <f t="shared" si="202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0"/>
        <v>1.25</v>
      </c>
      <c r="P3229">
        <f t="shared" si="201"/>
        <v>50</v>
      </c>
      <c r="Q3229" t="str">
        <f t="shared" si="203"/>
        <v>theater</v>
      </c>
      <c r="R3229" t="str">
        <f t="shared" si="202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0"/>
        <v>1.0234285714285714</v>
      </c>
      <c r="P3230">
        <f t="shared" si="201"/>
        <v>193.62162162162161</v>
      </c>
      <c r="Q3230" t="str">
        <f t="shared" si="203"/>
        <v>theater</v>
      </c>
      <c r="R3230" t="str">
        <f t="shared" si="202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0"/>
        <v>1.0786500000000001</v>
      </c>
      <c r="P3231">
        <f t="shared" si="201"/>
        <v>106.79702970297029</v>
      </c>
      <c r="Q3231" t="str">
        <f t="shared" si="203"/>
        <v>theater</v>
      </c>
      <c r="R3231" t="str">
        <f t="shared" si="202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0"/>
        <v>1.0988461538461538</v>
      </c>
      <c r="P3232">
        <f t="shared" si="201"/>
        <v>77.21621621621621</v>
      </c>
      <c r="Q3232" t="str">
        <f t="shared" si="203"/>
        <v>theater</v>
      </c>
      <c r="R3232" t="str">
        <f t="shared" si="202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0"/>
        <v>1.61</v>
      </c>
      <c r="P3233">
        <f t="shared" si="201"/>
        <v>57.5</v>
      </c>
      <c r="Q3233" t="str">
        <f t="shared" si="203"/>
        <v>theater</v>
      </c>
      <c r="R3233" t="str">
        <f t="shared" si="202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0"/>
        <v>1.3120000000000001</v>
      </c>
      <c r="P3234">
        <f t="shared" si="201"/>
        <v>50.46153846153846</v>
      </c>
      <c r="Q3234" t="str">
        <f t="shared" si="203"/>
        <v>theater</v>
      </c>
      <c r="R3234" t="str">
        <f t="shared" si="202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0"/>
        <v>1.1879999999999999</v>
      </c>
      <c r="P3235">
        <f t="shared" si="201"/>
        <v>97.377049180327873</v>
      </c>
      <c r="Q3235" t="str">
        <f t="shared" si="203"/>
        <v>theater</v>
      </c>
      <c r="R3235" t="str">
        <f t="shared" si="202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0"/>
        <v>1.0039275000000001</v>
      </c>
      <c r="P3236">
        <f t="shared" si="201"/>
        <v>34.91921739130435</v>
      </c>
      <c r="Q3236" t="str">
        <f t="shared" si="203"/>
        <v>theater</v>
      </c>
      <c r="R3236" t="str">
        <f t="shared" si="202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0"/>
        <v>1.0320666666666667</v>
      </c>
      <c r="P3237">
        <f t="shared" si="201"/>
        <v>85.530386740331494</v>
      </c>
      <c r="Q3237" t="str">
        <f t="shared" si="203"/>
        <v>theater</v>
      </c>
      <c r="R3237" t="str">
        <f t="shared" si="202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0"/>
        <v>1.006</v>
      </c>
      <c r="P3238">
        <f t="shared" si="201"/>
        <v>182.90909090909091</v>
      </c>
      <c r="Q3238" t="str">
        <f t="shared" si="203"/>
        <v>theater</v>
      </c>
      <c r="R3238" t="str">
        <f t="shared" si="202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0"/>
        <v>1.0078754285714286</v>
      </c>
      <c r="P3239">
        <f t="shared" si="201"/>
        <v>131.13620817843866</v>
      </c>
      <c r="Q3239" t="str">
        <f t="shared" si="203"/>
        <v>theater</v>
      </c>
      <c r="R3239" t="str">
        <f t="shared" si="202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0"/>
        <v>1.1232142857142857</v>
      </c>
      <c r="P3240">
        <f t="shared" si="201"/>
        <v>39.810126582278478</v>
      </c>
      <c r="Q3240" t="str">
        <f t="shared" si="203"/>
        <v>theater</v>
      </c>
      <c r="R3240" t="str">
        <f t="shared" si="202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0"/>
        <v>1.0591914022517912</v>
      </c>
      <c r="P3241">
        <f t="shared" si="201"/>
        <v>59.701730769230764</v>
      </c>
      <c r="Q3241" t="str">
        <f t="shared" si="203"/>
        <v>theater</v>
      </c>
      <c r="R3241" t="str">
        <f t="shared" si="202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0"/>
        <v>1.0056666666666667</v>
      </c>
      <c r="P3242">
        <f t="shared" si="201"/>
        <v>88.735294117647058</v>
      </c>
      <c r="Q3242" t="str">
        <f t="shared" si="203"/>
        <v>theater</v>
      </c>
      <c r="R3242" t="str">
        <f t="shared" si="202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0"/>
        <v>1.1530588235294117</v>
      </c>
      <c r="P3243">
        <f t="shared" si="201"/>
        <v>58.688622754491021</v>
      </c>
      <c r="Q3243" t="str">
        <f t="shared" si="203"/>
        <v>theater</v>
      </c>
      <c r="R3243" t="str">
        <f t="shared" si="202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0"/>
        <v>1.273042</v>
      </c>
      <c r="P3244">
        <f t="shared" si="201"/>
        <v>69.56513661202186</v>
      </c>
      <c r="Q3244" t="str">
        <f t="shared" si="203"/>
        <v>theater</v>
      </c>
      <c r="R3244" t="str">
        <f t="shared" si="202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0"/>
        <v>1.028375</v>
      </c>
      <c r="P3245">
        <f t="shared" si="201"/>
        <v>115.87323943661971</v>
      </c>
      <c r="Q3245" t="str">
        <f t="shared" si="203"/>
        <v>theater</v>
      </c>
      <c r="R3245" t="str">
        <f t="shared" si="202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0"/>
        <v>1.0293749999999999</v>
      </c>
      <c r="P3246">
        <f t="shared" si="201"/>
        <v>23.869565217391305</v>
      </c>
      <c r="Q3246" t="str">
        <f t="shared" si="203"/>
        <v>theater</v>
      </c>
      <c r="R3246" t="str">
        <f t="shared" si="202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0"/>
        <v>1.043047619047619</v>
      </c>
      <c r="P3247">
        <f t="shared" si="201"/>
        <v>81.125925925925927</v>
      </c>
      <c r="Q3247" t="str">
        <f t="shared" si="203"/>
        <v>theater</v>
      </c>
      <c r="R3247" t="str">
        <f t="shared" si="202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0"/>
        <v>1.1122000000000001</v>
      </c>
      <c r="P3248">
        <f t="shared" si="201"/>
        <v>57.626943005181346</v>
      </c>
      <c r="Q3248" t="str">
        <f t="shared" si="203"/>
        <v>theater</v>
      </c>
      <c r="R3248" t="str">
        <f t="shared" si="202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0"/>
        <v>1.0586</v>
      </c>
      <c r="P3249">
        <f t="shared" si="201"/>
        <v>46.429824561403507</v>
      </c>
      <c r="Q3249" t="str">
        <f t="shared" si="203"/>
        <v>theater</v>
      </c>
      <c r="R3249" t="str">
        <f t="shared" si="202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0"/>
        <v>1.0079166666666666</v>
      </c>
      <c r="P3250">
        <f t="shared" si="201"/>
        <v>60.475000000000001</v>
      </c>
      <c r="Q3250" t="str">
        <f t="shared" si="203"/>
        <v>theater</v>
      </c>
      <c r="R3250" t="str">
        <f t="shared" si="202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0"/>
        <v>1.0492727272727274</v>
      </c>
      <c r="P3251">
        <f t="shared" si="201"/>
        <v>65.579545454545453</v>
      </c>
      <c r="Q3251" t="str">
        <f t="shared" si="203"/>
        <v>theater</v>
      </c>
      <c r="R3251" t="str">
        <f t="shared" si="202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0"/>
        <v>1.01552</v>
      </c>
      <c r="P3252">
        <f t="shared" si="201"/>
        <v>119.1924882629108</v>
      </c>
      <c r="Q3252" t="str">
        <f t="shared" si="203"/>
        <v>theater</v>
      </c>
      <c r="R3252" t="str">
        <f t="shared" si="202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0"/>
        <v>1.1073333333333333</v>
      </c>
      <c r="P3253">
        <f t="shared" si="201"/>
        <v>83.05</v>
      </c>
      <c r="Q3253" t="str">
        <f t="shared" si="203"/>
        <v>theater</v>
      </c>
      <c r="R3253" t="str">
        <f t="shared" si="202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0"/>
        <v>1.2782222222222221</v>
      </c>
      <c r="P3254">
        <f t="shared" si="201"/>
        <v>57.52</v>
      </c>
      <c r="Q3254" t="str">
        <f t="shared" si="203"/>
        <v>theater</v>
      </c>
      <c r="R3254" t="str">
        <f t="shared" si="202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0"/>
        <v>1.0182500000000001</v>
      </c>
      <c r="P3255">
        <f t="shared" si="201"/>
        <v>177.08695652173913</v>
      </c>
      <c r="Q3255" t="str">
        <f t="shared" si="203"/>
        <v>theater</v>
      </c>
      <c r="R3255" t="str">
        <f t="shared" si="202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0"/>
        <v>1.012576923076923</v>
      </c>
      <c r="P3256">
        <f t="shared" si="201"/>
        <v>70.771505376344081</v>
      </c>
      <c r="Q3256" t="str">
        <f t="shared" si="203"/>
        <v>theater</v>
      </c>
      <c r="R3256" t="str">
        <f t="shared" si="202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0"/>
        <v>1.75</v>
      </c>
      <c r="P3257">
        <f t="shared" si="201"/>
        <v>29.166666666666668</v>
      </c>
      <c r="Q3257" t="str">
        <f t="shared" si="203"/>
        <v>theater</v>
      </c>
      <c r="R3257" t="str">
        <f t="shared" si="202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0"/>
        <v>1.2806</v>
      </c>
      <c r="P3258">
        <f t="shared" si="201"/>
        <v>72.76136363636364</v>
      </c>
      <c r="Q3258" t="str">
        <f t="shared" si="203"/>
        <v>theater</v>
      </c>
      <c r="R3258" t="str">
        <f t="shared" si="202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0"/>
        <v>1.0629949999999999</v>
      </c>
      <c r="P3259">
        <f t="shared" si="201"/>
        <v>51.853414634146333</v>
      </c>
      <c r="Q3259" t="str">
        <f t="shared" si="203"/>
        <v>theater</v>
      </c>
      <c r="R3259" t="str">
        <f t="shared" si="202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0"/>
        <v>1.052142857142857</v>
      </c>
      <c r="P3260">
        <f t="shared" si="201"/>
        <v>98.2</v>
      </c>
      <c r="Q3260" t="str">
        <f t="shared" si="203"/>
        <v>theater</v>
      </c>
      <c r="R3260" t="str">
        <f t="shared" si="202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0"/>
        <v>1.0616782608695652</v>
      </c>
      <c r="P3261">
        <f t="shared" si="201"/>
        <v>251.7381443298969</v>
      </c>
      <c r="Q3261" t="str">
        <f t="shared" si="203"/>
        <v>theater</v>
      </c>
      <c r="R3261" t="str">
        <f t="shared" si="202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0"/>
        <v>1.0924</v>
      </c>
      <c r="P3262">
        <f t="shared" si="201"/>
        <v>74.821917808219183</v>
      </c>
      <c r="Q3262" t="str">
        <f t="shared" si="203"/>
        <v>theater</v>
      </c>
      <c r="R3262" t="str">
        <f t="shared" si="202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0"/>
        <v>1.0045454545454546</v>
      </c>
      <c r="P3263">
        <f t="shared" si="201"/>
        <v>67.65306122448979</v>
      </c>
      <c r="Q3263" t="str">
        <f t="shared" si="203"/>
        <v>theater</v>
      </c>
      <c r="R3263" t="str">
        <f t="shared" si="202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0"/>
        <v>1.0304098360655738</v>
      </c>
      <c r="P3264">
        <f t="shared" si="201"/>
        <v>93.81343283582089</v>
      </c>
      <c r="Q3264" t="str">
        <f t="shared" si="203"/>
        <v>theater</v>
      </c>
      <c r="R3264" t="str">
        <f t="shared" si="202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0"/>
        <v>1.121664</v>
      </c>
      <c r="P3265">
        <f t="shared" si="201"/>
        <v>41.237647058823526</v>
      </c>
      <c r="Q3265" t="str">
        <f t="shared" si="203"/>
        <v>theater</v>
      </c>
      <c r="R3265" t="str">
        <f t="shared" si="202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200"/>
        <v>1.03</v>
      </c>
      <c r="P3266">
        <f t="shared" si="201"/>
        <v>52.551020408163268</v>
      </c>
      <c r="Q3266" t="str">
        <f t="shared" si="203"/>
        <v>theater</v>
      </c>
      <c r="R3266" t="str">
        <f t="shared" si="202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204">E3267/D3267</f>
        <v>1.64</v>
      </c>
      <c r="P3267">
        <f t="shared" ref="P3267:P3330" si="205">E3267/L3267</f>
        <v>70.285714285714292</v>
      </c>
      <c r="Q3267" t="str">
        <f t="shared" si="203"/>
        <v>theater</v>
      </c>
      <c r="R3267" t="str">
        <f t="shared" ref="R3267:R3330" si="206">RIGHT(N3267, LEN(N3267)-FIND("/",N3267))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4"/>
        <v>1.3128333333333333</v>
      </c>
      <c r="P3268">
        <f t="shared" si="205"/>
        <v>48.325153374233132</v>
      </c>
      <c r="Q3268" t="str">
        <f t="shared" ref="Q3268:Q3331" si="207">LEFT(N3268, FIND("/", N3268)-1)</f>
        <v>theater</v>
      </c>
      <c r="R3268" t="str">
        <f t="shared" si="206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4"/>
        <v>1.0209999999999999</v>
      </c>
      <c r="P3269">
        <f t="shared" si="205"/>
        <v>53.177083333333336</v>
      </c>
      <c r="Q3269" t="str">
        <f t="shared" si="207"/>
        <v>theater</v>
      </c>
      <c r="R3269" t="str">
        <f t="shared" si="206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4"/>
        <v>1.28</v>
      </c>
      <c r="P3270">
        <f t="shared" si="205"/>
        <v>60.952380952380949</v>
      </c>
      <c r="Q3270" t="str">
        <f t="shared" si="207"/>
        <v>theater</v>
      </c>
      <c r="R3270" t="str">
        <f t="shared" si="206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4"/>
        <v>1.0149999999999999</v>
      </c>
      <c r="P3271">
        <f t="shared" si="205"/>
        <v>116</v>
      </c>
      <c r="Q3271" t="str">
        <f t="shared" si="207"/>
        <v>theater</v>
      </c>
      <c r="R3271" t="str">
        <f t="shared" si="206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4"/>
        <v>1.0166666666666666</v>
      </c>
      <c r="P3272">
        <f t="shared" si="205"/>
        <v>61</v>
      </c>
      <c r="Q3272" t="str">
        <f t="shared" si="207"/>
        <v>theater</v>
      </c>
      <c r="R3272" t="str">
        <f t="shared" si="206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4"/>
        <v>1.3</v>
      </c>
      <c r="P3273">
        <f t="shared" si="205"/>
        <v>38.235294117647058</v>
      </c>
      <c r="Q3273" t="str">
        <f t="shared" si="207"/>
        <v>theater</v>
      </c>
      <c r="R3273" t="str">
        <f t="shared" si="206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204"/>
        <v>1.5443</v>
      </c>
      <c r="P3274">
        <f t="shared" si="205"/>
        <v>106.50344827586207</v>
      </c>
      <c r="Q3274" t="str">
        <f t="shared" si="207"/>
        <v>theater</v>
      </c>
      <c r="R3274" t="str">
        <f t="shared" si="206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4"/>
        <v>1.0740000000000001</v>
      </c>
      <c r="P3275">
        <f t="shared" si="205"/>
        <v>204.57142857142858</v>
      </c>
      <c r="Q3275" t="str">
        <f t="shared" si="207"/>
        <v>theater</v>
      </c>
      <c r="R3275" t="str">
        <f t="shared" si="206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4"/>
        <v>1.0132258064516129</v>
      </c>
      <c r="P3276">
        <f t="shared" si="205"/>
        <v>54.912587412587413</v>
      </c>
      <c r="Q3276" t="str">
        <f t="shared" si="207"/>
        <v>theater</v>
      </c>
      <c r="R3276" t="str">
        <f t="shared" si="206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4"/>
        <v>1.0027777777777778</v>
      </c>
      <c r="P3277">
        <f t="shared" si="205"/>
        <v>150.41666666666666</v>
      </c>
      <c r="Q3277" t="str">
        <f t="shared" si="207"/>
        <v>theater</v>
      </c>
      <c r="R3277" t="str">
        <f t="shared" si="206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4"/>
        <v>1.1684444444444444</v>
      </c>
      <c r="P3278">
        <f t="shared" si="205"/>
        <v>52.58</v>
      </c>
      <c r="Q3278" t="str">
        <f t="shared" si="207"/>
        <v>theater</v>
      </c>
      <c r="R3278" t="str">
        <f t="shared" si="206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4"/>
        <v>1.0860000000000001</v>
      </c>
      <c r="P3279">
        <f t="shared" si="205"/>
        <v>54.3</v>
      </c>
      <c r="Q3279" t="str">
        <f t="shared" si="207"/>
        <v>theater</v>
      </c>
      <c r="R3279" t="str">
        <f t="shared" si="206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4"/>
        <v>1.034</v>
      </c>
      <c r="P3280">
        <f t="shared" si="205"/>
        <v>76.029411764705884</v>
      </c>
      <c r="Q3280" t="str">
        <f t="shared" si="207"/>
        <v>theater</v>
      </c>
      <c r="R3280" t="str">
        <f t="shared" si="206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4"/>
        <v>1.1427586206896552</v>
      </c>
      <c r="P3281">
        <f t="shared" si="205"/>
        <v>105.2063492063492</v>
      </c>
      <c r="Q3281" t="str">
        <f t="shared" si="207"/>
        <v>theater</v>
      </c>
      <c r="R3281" t="str">
        <f t="shared" si="206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4"/>
        <v>1.03</v>
      </c>
      <c r="P3282">
        <f t="shared" si="205"/>
        <v>68.666666666666671</v>
      </c>
      <c r="Q3282" t="str">
        <f t="shared" si="207"/>
        <v>theater</v>
      </c>
      <c r="R3282" t="str">
        <f t="shared" si="206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4"/>
        <v>1.216</v>
      </c>
      <c r="P3283">
        <f t="shared" si="205"/>
        <v>129.36170212765958</v>
      </c>
      <c r="Q3283" t="str">
        <f t="shared" si="207"/>
        <v>theater</v>
      </c>
      <c r="R3283" t="str">
        <f t="shared" si="206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4"/>
        <v>1.026467741935484</v>
      </c>
      <c r="P3284">
        <f t="shared" si="205"/>
        <v>134.26371308016877</v>
      </c>
      <c r="Q3284" t="str">
        <f t="shared" si="207"/>
        <v>theater</v>
      </c>
      <c r="R3284" t="str">
        <f t="shared" si="206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4"/>
        <v>1.0475000000000001</v>
      </c>
      <c r="P3285">
        <f t="shared" si="205"/>
        <v>17.829787234042552</v>
      </c>
      <c r="Q3285" t="str">
        <f t="shared" si="207"/>
        <v>theater</v>
      </c>
      <c r="R3285" t="str">
        <f t="shared" si="206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4"/>
        <v>1.016</v>
      </c>
      <c r="P3286">
        <f t="shared" si="205"/>
        <v>203.2</v>
      </c>
      <c r="Q3286" t="str">
        <f t="shared" si="207"/>
        <v>theater</v>
      </c>
      <c r="R3286" t="str">
        <f t="shared" si="206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4"/>
        <v>1.1210242048409682</v>
      </c>
      <c r="P3287">
        <f t="shared" si="205"/>
        <v>69.18518518518519</v>
      </c>
      <c r="Q3287" t="str">
        <f t="shared" si="207"/>
        <v>theater</v>
      </c>
      <c r="R3287" t="str">
        <f t="shared" si="206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4"/>
        <v>1.0176666666666667</v>
      </c>
      <c r="P3288">
        <f t="shared" si="205"/>
        <v>125.12295081967213</v>
      </c>
      <c r="Q3288" t="str">
        <f t="shared" si="207"/>
        <v>theater</v>
      </c>
      <c r="R3288" t="str">
        <f t="shared" si="206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4"/>
        <v>1</v>
      </c>
      <c r="P3289">
        <f t="shared" si="205"/>
        <v>73.529411764705884</v>
      </c>
      <c r="Q3289" t="str">
        <f t="shared" si="207"/>
        <v>theater</v>
      </c>
      <c r="R3289" t="str">
        <f t="shared" si="206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204"/>
        <v>1.0026489999999999</v>
      </c>
      <c r="P3290">
        <f t="shared" si="205"/>
        <v>48.437149758454105</v>
      </c>
      <c r="Q3290" t="str">
        <f t="shared" si="207"/>
        <v>theater</v>
      </c>
      <c r="R3290" t="str">
        <f t="shared" si="206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4"/>
        <v>1.3304200000000002</v>
      </c>
      <c r="P3291">
        <f t="shared" si="205"/>
        <v>26.608400000000003</v>
      </c>
      <c r="Q3291" t="str">
        <f t="shared" si="207"/>
        <v>theater</v>
      </c>
      <c r="R3291" t="str">
        <f t="shared" si="206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4"/>
        <v>1.212</v>
      </c>
      <c r="P3292">
        <f t="shared" si="205"/>
        <v>33.666666666666664</v>
      </c>
      <c r="Q3292" t="str">
        <f t="shared" si="207"/>
        <v>theater</v>
      </c>
      <c r="R3292" t="str">
        <f t="shared" si="206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4"/>
        <v>1.1399999999999999</v>
      </c>
      <c r="P3293">
        <f t="shared" si="205"/>
        <v>40.714285714285715</v>
      </c>
      <c r="Q3293" t="str">
        <f t="shared" si="207"/>
        <v>theater</v>
      </c>
      <c r="R3293" t="str">
        <f t="shared" si="206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4"/>
        <v>2.8613861386138613</v>
      </c>
      <c r="P3294">
        <f t="shared" si="205"/>
        <v>19.266666666666666</v>
      </c>
      <c r="Q3294" t="str">
        <f t="shared" si="207"/>
        <v>theater</v>
      </c>
      <c r="R3294" t="str">
        <f t="shared" si="206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4"/>
        <v>1.7044444444444444</v>
      </c>
      <c r="P3295">
        <f t="shared" si="205"/>
        <v>84.285714285714292</v>
      </c>
      <c r="Q3295" t="str">
        <f t="shared" si="207"/>
        <v>theater</v>
      </c>
      <c r="R3295" t="str">
        <f t="shared" si="206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4"/>
        <v>1.1833333333333333</v>
      </c>
      <c r="P3296">
        <f t="shared" si="205"/>
        <v>29.583333333333332</v>
      </c>
      <c r="Q3296" t="str">
        <f t="shared" si="207"/>
        <v>theater</v>
      </c>
      <c r="R3296" t="str">
        <f t="shared" si="206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4"/>
        <v>1.0285857142857142</v>
      </c>
      <c r="P3297">
        <f t="shared" si="205"/>
        <v>26.667037037037037</v>
      </c>
      <c r="Q3297" t="str">
        <f t="shared" si="207"/>
        <v>theater</v>
      </c>
      <c r="R3297" t="str">
        <f t="shared" si="206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4"/>
        <v>1.4406666666666668</v>
      </c>
      <c r="P3298">
        <f t="shared" si="205"/>
        <v>45.978723404255319</v>
      </c>
      <c r="Q3298" t="str">
        <f t="shared" si="207"/>
        <v>theater</v>
      </c>
      <c r="R3298" t="str">
        <f t="shared" si="206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4"/>
        <v>1.0007272727272727</v>
      </c>
      <c r="P3299">
        <f t="shared" si="205"/>
        <v>125.09090909090909</v>
      </c>
      <c r="Q3299" t="str">
        <f t="shared" si="207"/>
        <v>theater</v>
      </c>
      <c r="R3299" t="str">
        <f t="shared" si="206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4"/>
        <v>1.0173000000000001</v>
      </c>
      <c r="P3300">
        <f t="shared" si="205"/>
        <v>141.29166666666666</v>
      </c>
      <c r="Q3300" t="str">
        <f t="shared" si="207"/>
        <v>theater</v>
      </c>
      <c r="R3300" t="str">
        <f t="shared" si="206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4"/>
        <v>1.1619999999999999</v>
      </c>
      <c r="P3301">
        <f t="shared" si="205"/>
        <v>55.333333333333336</v>
      </c>
      <c r="Q3301" t="str">
        <f t="shared" si="207"/>
        <v>theater</v>
      </c>
      <c r="R3301" t="str">
        <f t="shared" si="206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4"/>
        <v>1.3616666666666666</v>
      </c>
      <c r="P3302">
        <f t="shared" si="205"/>
        <v>46.420454545454547</v>
      </c>
      <c r="Q3302" t="str">
        <f t="shared" si="207"/>
        <v>theater</v>
      </c>
      <c r="R3302" t="str">
        <f t="shared" si="206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4"/>
        <v>1.3346666666666667</v>
      </c>
      <c r="P3303">
        <f t="shared" si="205"/>
        <v>57.2</v>
      </c>
      <c r="Q3303" t="str">
        <f t="shared" si="207"/>
        <v>theater</v>
      </c>
      <c r="R3303" t="str">
        <f t="shared" si="206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4"/>
        <v>1.0339285714285715</v>
      </c>
      <c r="P3304">
        <f t="shared" si="205"/>
        <v>173.7</v>
      </c>
      <c r="Q3304" t="str">
        <f t="shared" si="207"/>
        <v>theater</v>
      </c>
      <c r="R3304" t="str">
        <f t="shared" si="206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4"/>
        <v>1.1588888888888889</v>
      </c>
      <c r="P3305">
        <f t="shared" si="205"/>
        <v>59.6</v>
      </c>
      <c r="Q3305" t="str">
        <f t="shared" si="207"/>
        <v>theater</v>
      </c>
      <c r="R3305" t="str">
        <f t="shared" si="206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4"/>
        <v>1.0451666666666666</v>
      </c>
      <c r="P3306">
        <f t="shared" si="205"/>
        <v>89.585714285714289</v>
      </c>
      <c r="Q3306" t="str">
        <f t="shared" si="207"/>
        <v>theater</v>
      </c>
      <c r="R3306" t="str">
        <f t="shared" si="206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4"/>
        <v>1.0202500000000001</v>
      </c>
      <c r="P3307">
        <f t="shared" si="205"/>
        <v>204.05</v>
      </c>
      <c r="Q3307" t="str">
        <f t="shared" si="207"/>
        <v>theater</v>
      </c>
      <c r="R3307" t="str">
        <f t="shared" si="206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4"/>
        <v>1.7533333333333334</v>
      </c>
      <c r="P3308">
        <f t="shared" si="205"/>
        <v>48.703703703703702</v>
      </c>
      <c r="Q3308" t="str">
        <f t="shared" si="207"/>
        <v>theater</v>
      </c>
      <c r="R3308" t="str">
        <f t="shared" si="206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4"/>
        <v>1.0668</v>
      </c>
      <c r="P3309">
        <f t="shared" si="205"/>
        <v>53.339999999999996</v>
      </c>
      <c r="Q3309" t="str">
        <f t="shared" si="207"/>
        <v>theater</v>
      </c>
      <c r="R3309" t="str">
        <f t="shared" si="206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4"/>
        <v>1.2228571428571429</v>
      </c>
      <c r="P3310">
        <f t="shared" si="205"/>
        <v>75.087719298245617</v>
      </c>
      <c r="Q3310" t="str">
        <f t="shared" si="207"/>
        <v>theater</v>
      </c>
      <c r="R3310" t="str">
        <f t="shared" si="206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4"/>
        <v>1.5942857142857143</v>
      </c>
      <c r="P3311">
        <f t="shared" si="205"/>
        <v>18</v>
      </c>
      <c r="Q3311" t="str">
        <f t="shared" si="207"/>
        <v>theater</v>
      </c>
      <c r="R3311" t="str">
        <f t="shared" si="206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4"/>
        <v>1.0007692307692309</v>
      </c>
      <c r="P3312">
        <f t="shared" si="205"/>
        <v>209.83870967741936</v>
      </c>
      <c r="Q3312" t="str">
        <f t="shared" si="207"/>
        <v>theater</v>
      </c>
      <c r="R3312" t="str">
        <f t="shared" si="206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4"/>
        <v>1.0984</v>
      </c>
      <c r="P3313">
        <f t="shared" si="205"/>
        <v>61.022222222222226</v>
      </c>
      <c r="Q3313" t="str">
        <f t="shared" si="207"/>
        <v>theater</v>
      </c>
      <c r="R3313" t="str">
        <f t="shared" si="206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4"/>
        <v>1.0004</v>
      </c>
      <c r="P3314">
        <f t="shared" si="205"/>
        <v>61</v>
      </c>
      <c r="Q3314" t="str">
        <f t="shared" si="207"/>
        <v>theater</v>
      </c>
      <c r="R3314" t="str">
        <f t="shared" si="206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4"/>
        <v>1.1605000000000001</v>
      </c>
      <c r="P3315">
        <f t="shared" si="205"/>
        <v>80.034482758620683</v>
      </c>
      <c r="Q3315" t="str">
        <f t="shared" si="207"/>
        <v>theater</v>
      </c>
      <c r="R3315" t="str">
        <f t="shared" si="206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4"/>
        <v>2.1074999999999999</v>
      </c>
      <c r="P3316">
        <f t="shared" si="205"/>
        <v>29.068965517241381</v>
      </c>
      <c r="Q3316" t="str">
        <f t="shared" si="207"/>
        <v>theater</v>
      </c>
      <c r="R3316" t="str">
        <f t="shared" si="206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4"/>
        <v>1.1000000000000001</v>
      </c>
      <c r="P3317">
        <f t="shared" si="205"/>
        <v>49.438202247191015</v>
      </c>
      <c r="Q3317" t="str">
        <f t="shared" si="207"/>
        <v>theater</v>
      </c>
      <c r="R3317" t="str">
        <f t="shared" si="206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4"/>
        <v>1.0008673425918038</v>
      </c>
      <c r="P3318">
        <f t="shared" si="205"/>
        <v>93.977440000000001</v>
      </c>
      <c r="Q3318" t="str">
        <f t="shared" si="207"/>
        <v>theater</v>
      </c>
      <c r="R3318" t="str">
        <f t="shared" si="206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4"/>
        <v>1.0619047619047619</v>
      </c>
      <c r="P3319">
        <f t="shared" si="205"/>
        <v>61.944444444444443</v>
      </c>
      <c r="Q3319" t="str">
        <f t="shared" si="207"/>
        <v>theater</v>
      </c>
      <c r="R3319" t="str">
        <f t="shared" si="206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4"/>
        <v>1.256</v>
      </c>
      <c r="P3320">
        <f t="shared" si="205"/>
        <v>78.5</v>
      </c>
      <c r="Q3320" t="str">
        <f t="shared" si="207"/>
        <v>theater</v>
      </c>
      <c r="R3320" t="str">
        <f t="shared" si="206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4"/>
        <v>1.08</v>
      </c>
      <c r="P3321">
        <f t="shared" si="205"/>
        <v>33.75</v>
      </c>
      <c r="Q3321" t="str">
        <f t="shared" si="207"/>
        <v>theater</v>
      </c>
      <c r="R3321" t="str">
        <f t="shared" si="206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4"/>
        <v>1.01</v>
      </c>
      <c r="P3322">
        <f t="shared" si="205"/>
        <v>66.44736842105263</v>
      </c>
      <c r="Q3322" t="str">
        <f t="shared" si="207"/>
        <v>theater</v>
      </c>
      <c r="R3322" t="str">
        <f t="shared" si="206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4"/>
        <v>1.0740000000000001</v>
      </c>
      <c r="P3323">
        <f t="shared" si="205"/>
        <v>35.799999999999997</v>
      </c>
      <c r="Q3323" t="str">
        <f t="shared" si="207"/>
        <v>theater</v>
      </c>
      <c r="R3323" t="str">
        <f t="shared" si="206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4"/>
        <v>1.0151515151515151</v>
      </c>
      <c r="P3324">
        <f t="shared" si="205"/>
        <v>145.65217391304347</v>
      </c>
      <c r="Q3324" t="str">
        <f t="shared" si="207"/>
        <v>theater</v>
      </c>
      <c r="R3324" t="str">
        <f t="shared" si="206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4"/>
        <v>1.2589999999999999</v>
      </c>
      <c r="P3325">
        <f t="shared" si="205"/>
        <v>25.693877551020407</v>
      </c>
      <c r="Q3325" t="str">
        <f t="shared" si="207"/>
        <v>theater</v>
      </c>
      <c r="R3325" t="str">
        <f t="shared" si="206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4"/>
        <v>1.0166666666666666</v>
      </c>
      <c r="P3326">
        <f t="shared" si="205"/>
        <v>152.5</v>
      </c>
      <c r="Q3326" t="str">
        <f t="shared" si="207"/>
        <v>theater</v>
      </c>
      <c r="R3326" t="str">
        <f t="shared" si="206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4"/>
        <v>1.125</v>
      </c>
      <c r="P3327">
        <f t="shared" si="205"/>
        <v>30</v>
      </c>
      <c r="Q3327" t="str">
        <f t="shared" si="207"/>
        <v>theater</v>
      </c>
      <c r="R3327" t="str">
        <f t="shared" si="206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4"/>
        <v>1.0137499999999999</v>
      </c>
      <c r="P3328">
        <f t="shared" si="205"/>
        <v>142.28070175438597</v>
      </c>
      <c r="Q3328" t="str">
        <f t="shared" si="207"/>
        <v>theater</v>
      </c>
      <c r="R3328" t="str">
        <f t="shared" si="206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4"/>
        <v>1.0125</v>
      </c>
      <c r="P3329">
        <f t="shared" si="205"/>
        <v>24.545454545454547</v>
      </c>
      <c r="Q3329" t="str">
        <f t="shared" si="207"/>
        <v>theater</v>
      </c>
      <c r="R3329" t="str">
        <f t="shared" si="206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204"/>
        <v>1.4638888888888888</v>
      </c>
      <c r="P3330">
        <f t="shared" si="205"/>
        <v>292.77777777777777</v>
      </c>
      <c r="Q3330" t="str">
        <f t="shared" si="207"/>
        <v>theater</v>
      </c>
      <c r="R3330" t="str">
        <f t="shared" si="206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208">E3331/D3331</f>
        <v>1.1679999999999999</v>
      </c>
      <c r="P3331">
        <f t="shared" ref="P3331:P3394" si="209">E3331/L3331</f>
        <v>44.92307692307692</v>
      </c>
      <c r="Q3331" t="str">
        <f t="shared" si="207"/>
        <v>theater</v>
      </c>
      <c r="R3331" t="str">
        <f t="shared" ref="R3331:R3394" si="210">RIGHT(N3331, LEN(N3331)-FIND("/",N3331))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8"/>
        <v>1.0626666666666666</v>
      </c>
      <c r="P3332">
        <f t="shared" si="209"/>
        <v>23.10144927536232</v>
      </c>
      <c r="Q3332" t="str">
        <f t="shared" ref="Q3332:Q3395" si="211">LEFT(N3332, FIND("/", N3332)-1)</f>
        <v>theater</v>
      </c>
      <c r="R3332" t="str">
        <f t="shared" si="210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8"/>
        <v>1.0451999999999999</v>
      </c>
      <c r="P3333">
        <f t="shared" si="209"/>
        <v>80.400000000000006</v>
      </c>
      <c r="Q3333" t="str">
        <f t="shared" si="211"/>
        <v>theater</v>
      </c>
      <c r="R3333" t="str">
        <f t="shared" si="210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8"/>
        <v>1</v>
      </c>
      <c r="P3334">
        <f t="shared" si="209"/>
        <v>72.289156626506028</v>
      </c>
      <c r="Q3334" t="str">
        <f t="shared" si="211"/>
        <v>theater</v>
      </c>
      <c r="R3334" t="str">
        <f t="shared" si="210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8"/>
        <v>1.0457142857142858</v>
      </c>
      <c r="P3335">
        <f t="shared" si="209"/>
        <v>32.972972972972975</v>
      </c>
      <c r="Q3335" t="str">
        <f t="shared" si="211"/>
        <v>theater</v>
      </c>
      <c r="R3335" t="str">
        <f t="shared" si="210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8"/>
        <v>1.3862051149573753</v>
      </c>
      <c r="P3336">
        <f t="shared" si="209"/>
        <v>116.65217391304348</v>
      </c>
      <c r="Q3336" t="str">
        <f t="shared" si="211"/>
        <v>theater</v>
      </c>
      <c r="R3336" t="str">
        <f t="shared" si="210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8"/>
        <v>1.0032000000000001</v>
      </c>
      <c r="P3337">
        <f t="shared" si="209"/>
        <v>79.61904761904762</v>
      </c>
      <c r="Q3337" t="str">
        <f t="shared" si="211"/>
        <v>theater</v>
      </c>
      <c r="R3337" t="str">
        <f t="shared" si="210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208"/>
        <v>1</v>
      </c>
      <c r="P3338">
        <f t="shared" si="209"/>
        <v>27.777777777777779</v>
      </c>
      <c r="Q3338" t="str">
        <f t="shared" si="211"/>
        <v>theater</v>
      </c>
      <c r="R3338" t="str">
        <f t="shared" si="210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08"/>
        <v>1.1020000000000001</v>
      </c>
      <c r="P3339">
        <f t="shared" si="209"/>
        <v>81.029411764705884</v>
      </c>
      <c r="Q3339" t="str">
        <f t="shared" si="211"/>
        <v>theater</v>
      </c>
      <c r="R3339" t="str">
        <f t="shared" si="210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08"/>
        <v>1.0218</v>
      </c>
      <c r="P3340">
        <f t="shared" si="209"/>
        <v>136.84821428571428</v>
      </c>
      <c r="Q3340" t="str">
        <f t="shared" si="211"/>
        <v>theater</v>
      </c>
      <c r="R3340" t="str">
        <f t="shared" si="210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08"/>
        <v>1.0435000000000001</v>
      </c>
      <c r="P3341">
        <f t="shared" si="209"/>
        <v>177.61702127659575</v>
      </c>
      <c r="Q3341" t="str">
        <f t="shared" si="211"/>
        <v>theater</v>
      </c>
      <c r="R3341" t="str">
        <f t="shared" si="210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08"/>
        <v>1.3816666666666666</v>
      </c>
      <c r="P3342">
        <f t="shared" si="209"/>
        <v>109.07894736842105</v>
      </c>
      <c r="Q3342" t="str">
        <f t="shared" si="211"/>
        <v>theater</v>
      </c>
      <c r="R3342" t="str">
        <f t="shared" si="210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08"/>
        <v>1</v>
      </c>
      <c r="P3343">
        <f t="shared" si="209"/>
        <v>119.64285714285714</v>
      </c>
      <c r="Q3343" t="str">
        <f t="shared" si="211"/>
        <v>theater</v>
      </c>
      <c r="R3343" t="str">
        <f t="shared" si="210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08"/>
        <v>1.0166666666666666</v>
      </c>
      <c r="P3344">
        <f t="shared" si="209"/>
        <v>78.205128205128204</v>
      </c>
      <c r="Q3344" t="str">
        <f t="shared" si="211"/>
        <v>theater</v>
      </c>
      <c r="R3344" t="str">
        <f t="shared" si="210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08"/>
        <v>1.7142857142857142</v>
      </c>
      <c r="P3345">
        <f t="shared" si="209"/>
        <v>52.173913043478258</v>
      </c>
      <c r="Q3345" t="str">
        <f t="shared" si="211"/>
        <v>theater</v>
      </c>
      <c r="R3345" t="str">
        <f t="shared" si="210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08"/>
        <v>1.0144444444444445</v>
      </c>
      <c r="P3346">
        <f t="shared" si="209"/>
        <v>114.125</v>
      </c>
      <c r="Q3346" t="str">
        <f t="shared" si="211"/>
        <v>theater</v>
      </c>
      <c r="R3346" t="str">
        <f t="shared" si="210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08"/>
        <v>1.3</v>
      </c>
      <c r="P3347">
        <f t="shared" si="209"/>
        <v>50</v>
      </c>
      <c r="Q3347" t="str">
        <f t="shared" si="211"/>
        <v>theater</v>
      </c>
      <c r="R3347" t="str">
        <f t="shared" si="210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08"/>
        <v>1.1000000000000001</v>
      </c>
      <c r="P3348">
        <f t="shared" si="209"/>
        <v>91.666666666666671</v>
      </c>
      <c r="Q3348" t="str">
        <f t="shared" si="211"/>
        <v>theater</v>
      </c>
      <c r="R3348" t="str">
        <f t="shared" si="210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08"/>
        <v>1.1944999999999999</v>
      </c>
      <c r="P3349">
        <f t="shared" si="209"/>
        <v>108.59090909090909</v>
      </c>
      <c r="Q3349" t="str">
        <f t="shared" si="211"/>
        <v>theater</v>
      </c>
      <c r="R3349" t="str">
        <f t="shared" si="210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08"/>
        <v>1.002909090909091</v>
      </c>
      <c r="P3350">
        <f t="shared" si="209"/>
        <v>69.822784810126578</v>
      </c>
      <c r="Q3350" t="str">
        <f t="shared" si="211"/>
        <v>theater</v>
      </c>
      <c r="R3350" t="str">
        <f t="shared" si="210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08"/>
        <v>1.534</v>
      </c>
      <c r="P3351">
        <f t="shared" si="209"/>
        <v>109.57142857142857</v>
      </c>
      <c r="Q3351" t="str">
        <f t="shared" si="211"/>
        <v>theater</v>
      </c>
      <c r="R3351" t="str">
        <f t="shared" si="210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08"/>
        <v>1.0442857142857143</v>
      </c>
      <c r="P3352">
        <f t="shared" si="209"/>
        <v>71.666666666666671</v>
      </c>
      <c r="Q3352" t="str">
        <f t="shared" si="211"/>
        <v>theater</v>
      </c>
      <c r="R3352" t="str">
        <f t="shared" si="210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08"/>
        <v>1.0109999999999999</v>
      </c>
      <c r="P3353">
        <f t="shared" si="209"/>
        <v>93.611111111111114</v>
      </c>
      <c r="Q3353" t="str">
        <f t="shared" si="211"/>
        <v>theater</v>
      </c>
      <c r="R3353" t="str">
        <f t="shared" si="210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208"/>
        <v>1.0751999999999999</v>
      </c>
      <c r="P3354">
        <f t="shared" si="209"/>
        <v>76.8</v>
      </c>
      <c r="Q3354" t="str">
        <f t="shared" si="211"/>
        <v>theater</v>
      </c>
      <c r="R3354" t="str">
        <f t="shared" si="210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08"/>
        <v>3.15</v>
      </c>
      <c r="P3355">
        <f t="shared" si="209"/>
        <v>35.795454545454547</v>
      </c>
      <c r="Q3355" t="str">
        <f t="shared" si="211"/>
        <v>theater</v>
      </c>
      <c r="R3355" t="str">
        <f t="shared" si="210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08"/>
        <v>1.0193333333333334</v>
      </c>
      <c r="P3356">
        <f t="shared" si="209"/>
        <v>55.6</v>
      </c>
      <c r="Q3356" t="str">
        <f t="shared" si="211"/>
        <v>theater</v>
      </c>
      <c r="R3356" t="str">
        <f t="shared" si="210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08"/>
        <v>1.2628571428571429</v>
      </c>
      <c r="P3357">
        <f t="shared" si="209"/>
        <v>147.33333333333334</v>
      </c>
      <c r="Q3357" t="str">
        <f t="shared" si="211"/>
        <v>theater</v>
      </c>
      <c r="R3357" t="str">
        <f t="shared" si="210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08"/>
        <v>1.014</v>
      </c>
      <c r="P3358">
        <f t="shared" si="209"/>
        <v>56.333333333333336</v>
      </c>
      <c r="Q3358" t="str">
        <f t="shared" si="211"/>
        <v>theater</v>
      </c>
      <c r="R3358" t="str">
        <f t="shared" si="210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08"/>
        <v>1.01</v>
      </c>
      <c r="P3359">
        <f t="shared" si="209"/>
        <v>96.19047619047619</v>
      </c>
      <c r="Q3359" t="str">
        <f t="shared" si="211"/>
        <v>theater</v>
      </c>
      <c r="R3359" t="str">
        <f t="shared" si="210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08"/>
        <v>1.0299</v>
      </c>
      <c r="P3360">
        <f t="shared" si="209"/>
        <v>63.574074074074076</v>
      </c>
      <c r="Q3360" t="str">
        <f t="shared" si="211"/>
        <v>theater</v>
      </c>
      <c r="R3360" t="str">
        <f t="shared" si="210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08"/>
        <v>1.0625</v>
      </c>
      <c r="P3361">
        <f t="shared" si="209"/>
        <v>184.78260869565219</v>
      </c>
      <c r="Q3361" t="str">
        <f t="shared" si="211"/>
        <v>theater</v>
      </c>
      <c r="R3361" t="str">
        <f t="shared" si="210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08"/>
        <v>1.0137777777777779</v>
      </c>
      <c r="P3362">
        <f t="shared" si="209"/>
        <v>126.72222222222223</v>
      </c>
      <c r="Q3362" t="str">
        <f t="shared" si="211"/>
        <v>theater</v>
      </c>
      <c r="R3362" t="str">
        <f t="shared" si="210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08"/>
        <v>1.1346000000000001</v>
      </c>
      <c r="P3363">
        <f t="shared" si="209"/>
        <v>83.42647058823529</v>
      </c>
      <c r="Q3363" t="str">
        <f t="shared" si="211"/>
        <v>theater</v>
      </c>
      <c r="R3363" t="str">
        <f t="shared" si="210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08"/>
        <v>2.1800000000000002</v>
      </c>
      <c r="P3364">
        <f t="shared" si="209"/>
        <v>54.5</v>
      </c>
      <c r="Q3364" t="str">
        <f t="shared" si="211"/>
        <v>theater</v>
      </c>
      <c r="R3364" t="str">
        <f t="shared" si="210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08"/>
        <v>1.0141935483870967</v>
      </c>
      <c r="P3365">
        <f t="shared" si="209"/>
        <v>302.30769230769232</v>
      </c>
      <c r="Q3365" t="str">
        <f t="shared" si="211"/>
        <v>theater</v>
      </c>
      <c r="R3365" t="str">
        <f t="shared" si="210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08"/>
        <v>1.0593333333333332</v>
      </c>
      <c r="P3366">
        <f t="shared" si="209"/>
        <v>44.138888888888886</v>
      </c>
      <c r="Q3366" t="str">
        <f t="shared" si="211"/>
        <v>theater</v>
      </c>
      <c r="R3366" t="str">
        <f t="shared" si="210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08"/>
        <v>1.04</v>
      </c>
      <c r="P3367">
        <f t="shared" si="209"/>
        <v>866.66666666666663</v>
      </c>
      <c r="Q3367" t="str">
        <f t="shared" si="211"/>
        <v>theater</v>
      </c>
      <c r="R3367" t="str">
        <f t="shared" si="210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08"/>
        <v>2.21</v>
      </c>
      <c r="P3368">
        <f t="shared" si="209"/>
        <v>61.388888888888886</v>
      </c>
      <c r="Q3368" t="str">
        <f t="shared" si="211"/>
        <v>theater</v>
      </c>
      <c r="R3368" t="str">
        <f t="shared" si="210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08"/>
        <v>1.1866666666666668</v>
      </c>
      <c r="P3369">
        <f t="shared" si="209"/>
        <v>29.666666666666668</v>
      </c>
      <c r="Q3369" t="str">
        <f t="shared" si="211"/>
        <v>theater</v>
      </c>
      <c r="R3369" t="str">
        <f t="shared" si="210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08"/>
        <v>1.046</v>
      </c>
      <c r="P3370">
        <f t="shared" si="209"/>
        <v>45.478260869565219</v>
      </c>
      <c r="Q3370" t="str">
        <f t="shared" si="211"/>
        <v>theater</v>
      </c>
      <c r="R3370" t="str">
        <f t="shared" si="210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08"/>
        <v>1.0389999999999999</v>
      </c>
      <c r="P3371">
        <f t="shared" si="209"/>
        <v>96.203703703703709</v>
      </c>
      <c r="Q3371" t="str">
        <f t="shared" si="211"/>
        <v>theater</v>
      </c>
      <c r="R3371" t="str">
        <f t="shared" si="210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08"/>
        <v>1.1773333333333333</v>
      </c>
      <c r="P3372">
        <f t="shared" si="209"/>
        <v>67.92307692307692</v>
      </c>
      <c r="Q3372" t="str">
        <f t="shared" si="211"/>
        <v>theater</v>
      </c>
      <c r="R3372" t="str">
        <f t="shared" si="210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08"/>
        <v>1.385</v>
      </c>
      <c r="P3373">
        <f t="shared" si="209"/>
        <v>30.777777777777779</v>
      </c>
      <c r="Q3373" t="str">
        <f t="shared" si="211"/>
        <v>theater</v>
      </c>
      <c r="R3373" t="str">
        <f t="shared" si="210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08"/>
        <v>1.0349999999999999</v>
      </c>
      <c r="P3374">
        <f t="shared" si="209"/>
        <v>38.333333333333336</v>
      </c>
      <c r="Q3374" t="str">
        <f t="shared" si="211"/>
        <v>theater</v>
      </c>
      <c r="R3374" t="str">
        <f t="shared" si="210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08"/>
        <v>1.0024999999999999</v>
      </c>
      <c r="P3375">
        <f t="shared" si="209"/>
        <v>66.833333333333329</v>
      </c>
      <c r="Q3375" t="str">
        <f t="shared" si="211"/>
        <v>theater</v>
      </c>
      <c r="R3375" t="str">
        <f t="shared" si="210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08"/>
        <v>1.0657142857142856</v>
      </c>
      <c r="P3376">
        <f t="shared" si="209"/>
        <v>71.730769230769226</v>
      </c>
      <c r="Q3376" t="str">
        <f t="shared" si="211"/>
        <v>theater</v>
      </c>
      <c r="R3376" t="str">
        <f t="shared" si="210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08"/>
        <v>1</v>
      </c>
      <c r="P3377">
        <f t="shared" si="209"/>
        <v>176.47058823529412</v>
      </c>
      <c r="Q3377" t="str">
        <f t="shared" si="211"/>
        <v>theater</v>
      </c>
      <c r="R3377" t="str">
        <f t="shared" si="210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08"/>
        <v>1.0001249999999999</v>
      </c>
      <c r="P3378">
        <f t="shared" si="209"/>
        <v>421.10526315789474</v>
      </c>
      <c r="Q3378" t="str">
        <f t="shared" si="211"/>
        <v>theater</v>
      </c>
      <c r="R3378" t="str">
        <f t="shared" si="210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08"/>
        <v>1.0105</v>
      </c>
      <c r="P3379">
        <f t="shared" si="209"/>
        <v>104.98701298701299</v>
      </c>
      <c r="Q3379" t="str">
        <f t="shared" si="211"/>
        <v>theater</v>
      </c>
      <c r="R3379" t="str">
        <f t="shared" si="210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08"/>
        <v>1.0763636363636364</v>
      </c>
      <c r="P3380">
        <f t="shared" si="209"/>
        <v>28.19047619047619</v>
      </c>
      <c r="Q3380" t="str">
        <f t="shared" si="211"/>
        <v>theater</v>
      </c>
      <c r="R3380" t="str">
        <f t="shared" si="210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08"/>
        <v>1.0365</v>
      </c>
      <c r="P3381">
        <f t="shared" si="209"/>
        <v>54.55263157894737</v>
      </c>
      <c r="Q3381" t="str">
        <f t="shared" si="211"/>
        <v>theater</v>
      </c>
      <c r="R3381" t="str">
        <f t="shared" si="210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08"/>
        <v>1.0443333333333333</v>
      </c>
      <c r="P3382">
        <f t="shared" si="209"/>
        <v>111.89285714285714</v>
      </c>
      <c r="Q3382" t="str">
        <f t="shared" si="211"/>
        <v>theater</v>
      </c>
      <c r="R3382" t="str">
        <f t="shared" si="210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08"/>
        <v>1.0225</v>
      </c>
      <c r="P3383">
        <f t="shared" si="209"/>
        <v>85.208333333333329</v>
      </c>
      <c r="Q3383" t="str">
        <f t="shared" si="211"/>
        <v>theater</v>
      </c>
      <c r="R3383" t="str">
        <f t="shared" si="210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08"/>
        <v>1.0074285714285713</v>
      </c>
      <c r="P3384">
        <f t="shared" si="209"/>
        <v>76.652173913043484</v>
      </c>
      <c r="Q3384" t="str">
        <f t="shared" si="211"/>
        <v>theater</v>
      </c>
      <c r="R3384" t="str">
        <f t="shared" si="210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08"/>
        <v>1.1171428571428572</v>
      </c>
      <c r="P3385">
        <f t="shared" si="209"/>
        <v>65.166666666666671</v>
      </c>
      <c r="Q3385" t="str">
        <f t="shared" si="211"/>
        <v>theater</v>
      </c>
      <c r="R3385" t="str">
        <f t="shared" si="210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08"/>
        <v>1.0001100000000001</v>
      </c>
      <c r="P3386">
        <f t="shared" si="209"/>
        <v>93.760312499999998</v>
      </c>
      <c r="Q3386" t="str">
        <f t="shared" si="211"/>
        <v>theater</v>
      </c>
      <c r="R3386" t="str">
        <f t="shared" si="210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08"/>
        <v>1</v>
      </c>
      <c r="P3387">
        <f t="shared" si="209"/>
        <v>133.33333333333334</v>
      </c>
      <c r="Q3387" t="str">
        <f t="shared" si="211"/>
        <v>theater</v>
      </c>
      <c r="R3387" t="str">
        <f t="shared" si="210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08"/>
        <v>1.05</v>
      </c>
      <c r="P3388">
        <f t="shared" si="209"/>
        <v>51.219512195121951</v>
      </c>
      <c r="Q3388" t="str">
        <f t="shared" si="211"/>
        <v>theater</v>
      </c>
      <c r="R3388" t="str">
        <f t="shared" si="210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08"/>
        <v>1.1686666666666667</v>
      </c>
      <c r="P3389">
        <f t="shared" si="209"/>
        <v>100.17142857142858</v>
      </c>
      <c r="Q3389" t="str">
        <f t="shared" si="211"/>
        <v>theater</v>
      </c>
      <c r="R3389" t="str">
        <f t="shared" si="210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08"/>
        <v>1.038</v>
      </c>
      <c r="P3390">
        <f t="shared" si="209"/>
        <v>34.6</v>
      </c>
      <c r="Q3390" t="str">
        <f t="shared" si="211"/>
        <v>theater</v>
      </c>
      <c r="R3390" t="str">
        <f t="shared" si="210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08"/>
        <v>1.145</v>
      </c>
      <c r="P3391">
        <f t="shared" si="209"/>
        <v>184.67741935483872</v>
      </c>
      <c r="Q3391" t="str">
        <f t="shared" si="211"/>
        <v>theater</v>
      </c>
      <c r="R3391" t="str">
        <f t="shared" si="210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08"/>
        <v>1.024</v>
      </c>
      <c r="P3392">
        <f t="shared" si="209"/>
        <v>69.818181818181813</v>
      </c>
      <c r="Q3392" t="str">
        <f t="shared" si="211"/>
        <v>theater</v>
      </c>
      <c r="R3392" t="str">
        <f t="shared" si="210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08"/>
        <v>2.23</v>
      </c>
      <c r="P3393">
        <f t="shared" si="209"/>
        <v>61.944444444444443</v>
      </c>
      <c r="Q3393" t="str">
        <f t="shared" si="211"/>
        <v>theater</v>
      </c>
      <c r="R3393" t="str">
        <f t="shared" si="210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208"/>
        <v>1</v>
      </c>
      <c r="P3394">
        <f t="shared" si="209"/>
        <v>41.666666666666664</v>
      </c>
      <c r="Q3394" t="str">
        <f t="shared" si="211"/>
        <v>theater</v>
      </c>
      <c r="R3394" t="str">
        <f t="shared" si="210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212">E3395/D3395</f>
        <v>1.0580000000000001</v>
      </c>
      <c r="P3395">
        <f t="shared" ref="P3395:P3458" si="213">E3395/L3395</f>
        <v>36.06818181818182</v>
      </c>
      <c r="Q3395" t="str">
        <f t="shared" si="211"/>
        <v>theater</v>
      </c>
      <c r="R3395" t="str">
        <f t="shared" ref="R3395:R3458" si="214">RIGHT(N3395, LEN(N3395)-FIND("/",N3395))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2"/>
        <v>1.4236363636363636</v>
      </c>
      <c r="P3396">
        <f t="shared" si="213"/>
        <v>29</v>
      </c>
      <c r="Q3396" t="str">
        <f t="shared" ref="Q3396:Q3459" si="215">LEFT(N3396, FIND("/", N3396)-1)</f>
        <v>theater</v>
      </c>
      <c r="R3396" t="str">
        <f t="shared" si="214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2"/>
        <v>1.84</v>
      </c>
      <c r="P3397">
        <f t="shared" si="213"/>
        <v>24.210526315789473</v>
      </c>
      <c r="Q3397" t="str">
        <f t="shared" si="215"/>
        <v>theater</v>
      </c>
      <c r="R3397" t="str">
        <f t="shared" si="214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2"/>
        <v>1.0433333333333332</v>
      </c>
      <c r="P3398">
        <f t="shared" si="213"/>
        <v>55.892857142857146</v>
      </c>
      <c r="Q3398" t="str">
        <f t="shared" si="215"/>
        <v>theater</v>
      </c>
      <c r="R3398" t="str">
        <f t="shared" si="214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2"/>
        <v>1.1200000000000001</v>
      </c>
      <c r="P3399">
        <f t="shared" si="213"/>
        <v>11.666666666666666</v>
      </c>
      <c r="Q3399" t="str">
        <f t="shared" si="215"/>
        <v>theater</v>
      </c>
      <c r="R3399" t="str">
        <f t="shared" si="214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2"/>
        <v>1.1107499999999999</v>
      </c>
      <c r="P3400">
        <f t="shared" si="213"/>
        <v>68.353846153846149</v>
      </c>
      <c r="Q3400" t="str">
        <f t="shared" si="215"/>
        <v>theater</v>
      </c>
      <c r="R3400" t="str">
        <f t="shared" si="214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2"/>
        <v>1.0375000000000001</v>
      </c>
      <c r="P3401">
        <f t="shared" si="213"/>
        <v>27.065217391304348</v>
      </c>
      <c r="Q3401" t="str">
        <f t="shared" si="215"/>
        <v>theater</v>
      </c>
      <c r="R3401" t="str">
        <f t="shared" si="214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212"/>
        <v>1.0041</v>
      </c>
      <c r="P3402">
        <f t="shared" si="213"/>
        <v>118.12941176470588</v>
      </c>
      <c r="Q3402" t="str">
        <f t="shared" si="215"/>
        <v>theater</v>
      </c>
      <c r="R3402" t="str">
        <f t="shared" si="214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2"/>
        <v>1.0186206896551724</v>
      </c>
      <c r="P3403">
        <f t="shared" si="213"/>
        <v>44.757575757575758</v>
      </c>
      <c r="Q3403" t="str">
        <f t="shared" si="215"/>
        <v>theater</v>
      </c>
      <c r="R3403" t="str">
        <f t="shared" si="214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2"/>
        <v>1.0976666666666666</v>
      </c>
      <c r="P3404">
        <f t="shared" si="213"/>
        <v>99.787878787878782</v>
      </c>
      <c r="Q3404" t="str">
        <f t="shared" si="215"/>
        <v>theater</v>
      </c>
      <c r="R3404" t="str">
        <f t="shared" si="214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2"/>
        <v>1</v>
      </c>
      <c r="P3405">
        <f t="shared" si="213"/>
        <v>117.64705882352941</v>
      </c>
      <c r="Q3405" t="str">
        <f t="shared" si="215"/>
        <v>theater</v>
      </c>
      <c r="R3405" t="str">
        <f t="shared" si="214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2"/>
        <v>1.22</v>
      </c>
      <c r="P3406">
        <f t="shared" si="213"/>
        <v>203.33333333333334</v>
      </c>
      <c r="Q3406" t="str">
        <f t="shared" si="215"/>
        <v>theater</v>
      </c>
      <c r="R3406" t="str">
        <f t="shared" si="214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2"/>
        <v>1.3757142857142857</v>
      </c>
      <c r="P3407">
        <f t="shared" si="213"/>
        <v>28.323529411764707</v>
      </c>
      <c r="Q3407" t="str">
        <f t="shared" si="215"/>
        <v>theater</v>
      </c>
      <c r="R3407" t="str">
        <f t="shared" si="214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2"/>
        <v>1.0031000000000001</v>
      </c>
      <c r="P3408">
        <f t="shared" si="213"/>
        <v>110.23076923076923</v>
      </c>
      <c r="Q3408" t="str">
        <f t="shared" si="215"/>
        <v>theater</v>
      </c>
      <c r="R3408" t="str">
        <f t="shared" si="214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2"/>
        <v>1.071</v>
      </c>
      <c r="P3409">
        <f t="shared" si="213"/>
        <v>31.970149253731343</v>
      </c>
      <c r="Q3409" t="str">
        <f t="shared" si="215"/>
        <v>theater</v>
      </c>
      <c r="R3409" t="str">
        <f t="shared" si="214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2"/>
        <v>2.11</v>
      </c>
      <c r="P3410">
        <f t="shared" si="213"/>
        <v>58.611111111111114</v>
      </c>
      <c r="Q3410" t="str">
        <f t="shared" si="215"/>
        <v>theater</v>
      </c>
      <c r="R3410" t="str">
        <f t="shared" si="214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2"/>
        <v>1.236</v>
      </c>
      <c r="P3411">
        <f t="shared" si="213"/>
        <v>29.428571428571427</v>
      </c>
      <c r="Q3411" t="str">
        <f t="shared" si="215"/>
        <v>theater</v>
      </c>
      <c r="R3411" t="str">
        <f t="shared" si="214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2"/>
        <v>1.085</v>
      </c>
      <c r="P3412">
        <f t="shared" si="213"/>
        <v>81.375</v>
      </c>
      <c r="Q3412" t="str">
        <f t="shared" si="215"/>
        <v>theater</v>
      </c>
      <c r="R3412" t="str">
        <f t="shared" si="214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2"/>
        <v>1.0356666666666667</v>
      </c>
      <c r="P3413">
        <f t="shared" si="213"/>
        <v>199.16666666666666</v>
      </c>
      <c r="Q3413" t="str">
        <f t="shared" si="215"/>
        <v>theater</v>
      </c>
      <c r="R3413" t="str">
        <f t="shared" si="214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2"/>
        <v>1</v>
      </c>
      <c r="P3414">
        <f t="shared" si="213"/>
        <v>115.38461538461539</v>
      </c>
      <c r="Q3414" t="str">
        <f t="shared" si="215"/>
        <v>theater</v>
      </c>
      <c r="R3414" t="str">
        <f t="shared" si="214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2"/>
        <v>1.3</v>
      </c>
      <c r="P3415">
        <f t="shared" si="213"/>
        <v>46.428571428571431</v>
      </c>
      <c r="Q3415" t="str">
        <f t="shared" si="215"/>
        <v>theater</v>
      </c>
      <c r="R3415" t="str">
        <f t="shared" si="214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2"/>
        <v>1.0349999999999999</v>
      </c>
      <c r="P3416">
        <f t="shared" si="213"/>
        <v>70.568181818181813</v>
      </c>
      <c r="Q3416" t="str">
        <f t="shared" si="215"/>
        <v>theater</v>
      </c>
      <c r="R3416" t="str">
        <f t="shared" si="214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2"/>
        <v>1</v>
      </c>
      <c r="P3417">
        <f t="shared" si="213"/>
        <v>22.222222222222221</v>
      </c>
      <c r="Q3417" t="str">
        <f t="shared" si="215"/>
        <v>theater</v>
      </c>
      <c r="R3417" t="str">
        <f t="shared" si="214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212"/>
        <v>1.196</v>
      </c>
      <c r="P3418">
        <f t="shared" si="213"/>
        <v>159.46666666666667</v>
      </c>
      <c r="Q3418" t="str">
        <f t="shared" si="215"/>
        <v>theater</v>
      </c>
      <c r="R3418" t="str">
        <f t="shared" si="214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2"/>
        <v>1.0000058823529412</v>
      </c>
      <c r="P3419">
        <f t="shared" si="213"/>
        <v>37.777999999999999</v>
      </c>
      <c r="Q3419" t="str">
        <f t="shared" si="215"/>
        <v>theater</v>
      </c>
      <c r="R3419" t="str">
        <f t="shared" si="214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2"/>
        <v>1.00875</v>
      </c>
      <c r="P3420">
        <f t="shared" si="213"/>
        <v>72.053571428571431</v>
      </c>
      <c r="Q3420" t="str">
        <f t="shared" si="215"/>
        <v>theater</v>
      </c>
      <c r="R3420" t="str">
        <f t="shared" si="214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2"/>
        <v>1.0654545454545454</v>
      </c>
      <c r="P3421">
        <f t="shared" si="213"/>
        <v>63.695652173913047</v>
      </c>
      <c r="Q3421" t="str">
        <f t="shared" si="215"/>
        <v>theater</v>
      </c>
      <c r="R3421" t="str">
        <f t="shared" si="214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2"/>
        <v>1.38</v>
      </c>
      <c r="P3422">
        <f t="shared" si="213"/>
        <v>28.411764705882351</v>
      </c>
      <c r="Q3422" t="str">
        <f t="shared" si="215"/>
        <v>theater</v>
      </c>
      <c r="R3422" t="str">
        <f t="shared" si="214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2"/>
        <v>1.0115000000000001</v>
      </c>
      <c r="P3423">
        <f t="shared" si="213"/>
        <v>103.21428571428571</v>
      </c>
      <c r="Q3423" t="str">
        <f t="shared" si="215"/>
        <v>theater</v>
      </c>
      <c r="R3423" t="str">
        <f t="shared" si="214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2"/>
        <v>1.091</v>
      </c>
      <c r="P3424">
        <f t="shared" si="213"/>
        <v>71.152173913043484</v>
      </c>
      <c r="Q3424" t="str">
        <f t="shared" si="215"/>
        <v>theater</v>
      </c>
      <c r="R3424" t="str">
        <f t="shared" si="214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2"/>
        <v>1.4</v>
      </c>
      <c r="P3425">
        <f t="shared" si="213"/>
        <v>35</v>
      </c>
      <c r="Q3425" t="str">
        <f t="shared" si="215"/>
        <v>theater</v>
      </c>
      <c r="R3425" t="str">
        <f t="shared" si="214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2"/>
        <v>1.0358333333333334</v>
      </c>
      <c r="P3426">
        <f t="shared" si="213"/>
        <v>81.776315789473685</v>
      </c>
      <c r="Q3426" t="str">
        <f t="shared" si="215"/>
        <v>theater</v>
      </c>
      <c r="R3426" t="str">
        <f t="shared" si="214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2"/>
        <v>1.0297033333333332</v>
      </c>
      <c r="P3427">
        <f t="shared" si="213"/>
        <v>297.02980769230766</v>
      </c>
      <c r="Q3427" t="str">
        <f t="shared" si="215"/>
        <v>theater</v>
      </c>
      <c r="R3427" t="str">
        <f t="shared" si="214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2"/>
        <v>1.0813333333333333</v>
      </c>
      <c r="P3428">
        <f t="shared" si="213"/>
        <v>46.609195402298852</v>
      </c>
      <c r="Q3428" t="str">
        <f t="shared" si="215"/>
        <v>theater</v>
      </c>
      <c r="R3428" t="str">
        <f t="shared" si="214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2"/>
        <v>1</v>
      </c>
      <c r="P3429">
        <f t="shared" si="213"/>
        <v>51.724137931034484</v>
      </c>
      <c r="Q3429" t="str">
        <f t="shared" si="215"/>
        <v>theater</v>
      </c>
      <c r="R3429" t="str">
        <f t="shared" si="214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2"/>
        <v>1.0275000000000001</v>
      </c>
      <c r="P3430">
        <f t="shared" si="213"/>
        <v>40.294117647058826</v>
      </c>
      <c r="Q3430" t="str">
        <f t="shared" si="215"/>
        <v>theater</v>
      </c>
      <c r="R3430" t="str">
        <f t="shared" si="214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2"/>
        <v>1.3</v>
      </c>
      <c r="P3431">
        <f t="shared" si="213"/>
        <v>16.25</v>
      </c>
      <c r="Q3431" t="str">
        <f t="shared" si="215"/>
        <v>theater</v>
      </c>
      <c r="R3431" t="str">
        <f t="shared" si="214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2"/>
        <v>1.0854949999999999</v>
      </c>
      <c r="P3432">
        <f t="shared" si="213"/>
        <v>30.152638888888887</v>
      </c>
      <c r="Q3432" t="str">
        <f t="shared" si="215"/>
        <v>theater</v>
      </c>
      <c r="R3432" t="str">
        <f t="shared" si="214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2"/>
        <v>1</v>
      </c>
      <c r="P3433">
        <f t="shared" si="213"/>
        <v>95.238095238095241</v>
      </c>
      <c r="Q3433" t="str">
        <f t="shared" si="215"/>
        <v>theater</v>
      </c>
      <c r="R3433" t="str">
        <f t="shared" si="214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2"/>
        <v>1.0965</v>
      </c>
      <c r="P3434">
        <f t="shared" si="213"/>
        <v>52.214285714285715</v>
      </c>
      <c r="Q3434" t="str">
        <f t="shared" si="215"/>
        <v>theater</v>
      </c>
      <c r="R3434" t="str">
        <f t="shared" si="214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2"/>
        <v>1.0026315789473683</v>
      </c>
      <c r="P3435">
        <f t="shared" si="213"/>
        <v>134.1549295774648</v>
      </c>
      <c r="Q3435" t="str">
        <f t="shared" si="215"/>
        <v>theater</v>
      </c>
      <c r="R3435" t="str">
        <f t="shared" si="214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2"/>
        <v>1.0555000000000001</v>
      </c>
      <c r="P3436">
        <f t="shared" si="213"/>
        <v>62.827380952380949</v>
      </c>
      <c r="Q3436" t="str">
        <f t="shared" si="215"/>
        <v>theater</v>
      </c>
      <c r="R3436" t="str">
        <f t="shared" si="214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2"/>
        <v>1.1200000000000001</v>
      </c>
      <c r="P3437">
        <f t="shared" si="213"/>
        <v>58.94736842105263</v>
      </c>
      <c r="Q3437" t="str">
        <f t="shared" si="215"/>
        <v>theater</v>
      </c>
      <c r="R3437" t="str">
        <f t="shared" si="214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2"/>
        <v>1.0589999999999999</v>
      </c>
      <c r="P3438">
        <f t="shared" si="213"/>
        <v>143.1081081081081</v>
      </c>
      <c r="Q3438" t="str">
        <f t="shared" si="215"/>
        <v>theater</v>
      </c>
      <c r="R3438" t="str">
        <f t="shared" si="214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2"/>
        <v>1.01</v>
      </c>
      <c r="P3439">
        <f t="shared" si="213"/>
        <v>84.166666666666671</v>
      </c>
      <c r="Q3439" t="str">
        <f t="shared" si="215"/>
        <v>theater</v>
      </c>
      <c r="R3439" t="str">
        <f t="shared" si="214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2"/>
        <v>1.042</v>
      </c>
      <c r="P3440">
        <f t="shared" si="213"/>
        <v>186.07142857142858</v>
      </c>
      <c r="Q3440" t="str">
        <f t="shared" si="215"/>
        <v>theater</v>
      </c>
      <c r="R3440" t="str">
        <f t="shared" si="214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2"/>
        <v>1.3467833333333334</v>
      </c>
      <c r="P3441">
        <f t="shared" si="213"/>
        <v>89.785555555555561</v>
      </c>
      <c r="Q3441" t="str">
        <f t="shared" si="215"/>
        <v>theater</v>
      </c>
      <c r="R3441" t="str">
        <f t="shared" si="214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2"/>
        <v>1.052184</v>
      </c>
      <c r="P3442">
        <f t="shared" si="213"/>
        <v>64.157560975609755</v>
      </c>
      <c r="Q3442" t="str">
        <f t="shared" si="215"/>
        <v>theater</v>
      </c>
      <c r="R3442" t="str">
        <f t="shared" si="214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2"/>
        <v>1.026</v>
      </c>
      <c r="P3443">
        <f t="shared" si="213"/>
        <v>59.651162790697676</v>
      </c>
      <c r="Q3443" t="str">
        <f t="shared" si="215"/>
        <v>theater</v>
      </c>
      <c r="R3443" t="str">
        <f t="shared" si="214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2"/>
        <v>1</v>
      </c>
      <c r="P3444">
        <f t="shared" si="213"/>
        <v>31.25</v>
      </c>
      <c r="Q3444" t="str">
        <f t="shared" si="215"/>
        <v>theater</v>
      </c>
      <c r="R3444" t="str">
        <f t="shared" si="214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2"/>
        <v>1.855</v>
      </c>
      <c r="P3445">
        <f t="shared" si="213"/>
        <v>41.222222222222221</v>
      </c>
      <c r="Q3445" t="str">
        <f t="shared" si="215"/>
        <v>theater</v>
      </c>
      <c r="R3445" t="str">
        <f t="shared" si="214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2"/>
        <v>2.89</v>
      </c>
      <c r="P3446">
        <f t="shared" si="213"/>
        <v>43.35</v>
      </c>
      <c r="Q3446" t="str">
        <f t="shared" si="215"/>
        <v>theater</v>
      </c>
      <c r="R3446" t="str">
        <f t="shared" si="214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2"/>
        <v>1</v>
      </c>
      <c r="P3447">
        <f t="shared" si="213"/>
        <v>64.516129032258064</v>
      </c>
      <c r="Q3447" t="str">
        <f t="shared" si="215"/>
        <v>theater</v>
      </c>
      <c r="R3447" t="str">
        <f t="shared" si="214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2"/>
        <v>1.0820000000000001</v>
      </c>
      <c r="P3448">
        <f t="shared" si="213"/>
        <v>43.28</v>
      </c>
      <c r="Q3448" t="str">
        <f t="shared" si="215"/>
        <v>theater</v>
      </c>
      <c r="R3448" t="str">
        <f t="shared" si="214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2"/>
        <v>1.0780000000000001</v>
      </c>
      <c r="P3449">
        <f t="shared" si="213"/>
        <v>77</v>
      </c>
      <c r="Q3449" t="str">
        <f t="shared" si="215"/>
        <v>theater</v>
      </c>
      <c r="R3449" t="str">
        <f t="shared" si="214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2"/>
        <v>1.0976190476190477</v>
      </c>
      <c r="P3450">
        <f t="shared" si="213"/>
        <v>51.222222222222221</v>
      </c>
      <c r="Q3450" t="str">
        <f t="shared" si="215"/>
        <v>theater</v>
      </c>
      <c r="R3450" t="str">
        <f t="shared" si="214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2"/>
        <v>1.70625</v>
      </c>
      <c r="P3451">
        <f t="shared" si="213"/>
        <v>68.25</v>
      </c>
      <c r="Q3451" t="str">
        <f t="shared" si="215"/>
        <v>theater</v>
      </c>
      <c r="R3451" t="str">
        <f t="shared" si="214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2"/>
        <v>1.52</v>
      </c>
      <c r="P3452">
        <f t="shared" si="213"/>
        <v>19.487179487179485</v>
      </c>
      <c r="Q3452" t="str">
        <f t="shared" si="215"/>
        <v>theater</v>
      </c>
      <c r="R3452" t="str">
        <f t="shared" si="214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2"/>
        <v>1.0123076923076924</v>
      </c>
      <c r="P3453">
        <f t="shared" si="213"/>
        <v>41.125</v>
      </c>
      <c r="Q3453" t="str">
        <f t="shared" si="215"/>
        <v>theater</v>
      </c>
      <c r="R3453" t="str">
        <f t="shared" si="214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2"/>
        <v>1.532</v>
      </c>
      <c r="P3454">
        <f t="shared" si="213"/>
        <v>41.405405405405403</v>
      </c>
      <c r="Q3454" t="str">
        <f t="shared" si="215"/>
        <v>theater</v>
      </c>
      <c r="R3454" t="str">
        <f t="shared" si="214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2"/>
        <v>1.2833333333333334</v>
      </c>
      <c r="P3455">
        <f t="shared" si="213"/>
        <v>27.5</v>
      </c>
      <c r="Q3455" t="str">
        <f t="shared" si="215"/>
        <v>theater</v>
      </c>
      <c r="R3455" t="str">
        <f t="shared" si="214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2"/>
        <v>1.0071428571428571</v>
      </c>
      <c r="P3456">
        <f t="shared" si="213"/>
        <v>33.571428571428569</v>
      </c>
      <c r="Q3456" t="str">
        <f t="shared" si="215"/>
        <v>theater</v>
      </c>
      <c r="R3456" t="str">
        <f t="shared" si="214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2"/>
        <v>1.0065</v>
      </c>
      <c r="P3457">
        <f t="shared" si="213"/>
        <v>145.86956521739131</v>
      </c>
      <c r="Q3457" t="str">
        <f t="shared" si="215"/>
        <v>theater</v>
      </c>
      <c r="R3457" t="str">
        <f t="shared" si="214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212"/>
        <v>1.913</v>
      </c>
      <c r="P3458">
        <f t="shared" si="213"/>
        <v>358.6875</v>
      </c>
      <c r="Q3458" t="str">
        <f t="shared" si="215"/>
        <v>theater</v>
      </c>
      <c r="R3458" t="str">
        <f t="shared" si="214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216">E3459/D3459</f>
        <v>1.4019999999999999</v>
      </c>
      <c r="P3459">
        <f t="shared" ref="P3459:P3522" si="217">E3459/L3459</f>
        <v>50.981818181818184</v>
      </c>
      <c r="Q3459" t="str">
        <f t="shared" si="215"/>
        <v>theater</v>
      </c>
      <c r="R3459" t="str">
        <f t="shared" ref="R3459:R3522" si="218">RIGHT(N3459, LEN(N3459)-FIND("/",N3459))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6"/>
        <v>1.2433537832310839</v>
      </c>
      <c r="P3460">
        <f t="shared" si="217"/>
        <v>45.037037037037038</v>
      </c>
      <c r="Q3460" t="str">
        <f t="shared" ref="Q3460:Q3523" si="219">LEFT(N3460, FIND("/", N3460)-1)</f>
        <v>theater</v>
      </c>
      <c r="R3460" t="str">
        <f t="shared" si="218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6"/>
        <v>1.262</v>
      </c>
      <c r="P3461">
        <f t="shared" si="217"/>
        <v>17.527777777777779</v>
      </c>
      <c r="Q3461" t="str">
        <f t="shared" si="219"/>
        <v>theater</v>
      </c>
      <c r="R3461" t="str">
        <f t="shared" si="218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6"/>
        <v>1.9</v>
      </c>
      <c r="P3462">
        <f t="shared" si="217"/>
        <v>50</v>
      </c>
      <c r="Q3462" t="str">
        <f t="shared" si="219"/>
        <v>theater</v>
      </c>
      <c r="R3462" t="str">
        <f t="shared" si="218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6"/>
        <v>1.39</v>
      </c>
      <c r="P3463">
        <f t="shared" si="217"/>
        <v>57.916666666666664</v>
      </c>
      <c r="Q3463" t="str">
        <f t="shared" si="219"/>
        <v>theater</v>
      </c>
      <c r="R3463" t="str">
        <f t="shared" si="218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6"/>
        <v>2.02</v>
      </c>
      <c r="P3464">
        <f t="shared" si="217"/>
        <v>29.705882352941178</v>
      </c>
      <c r="Q3464" t="str">
        <f t="shared" si="219"/>
        <v>theater</v>
      </c>
      <c r="R3464" t="str">
        <f t="shared" si="218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6"/>
        <v>1.0338000000000001</v>
      </c>
      <c r="P3465">
        <f t="shared" si="217"/>
        <v>90.684210526315795</v>
      </c>
      <c r="Q3465" t="str">
        <f t="shared" si="219"/>
        <v>theater</v>
      </c>
      <c r="R3465" t="str">
        <f t="shared" si="218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216"/>
        <v>1.023236</v>
      </c>
      <c r="P3466">
        <f t="shared" si="217"/>
        <v>55.012688172043013</v>
      </c>
      <c r="Q3466" t="str">
        <f t="shared" si="219"/>
        <v>theater</v>
      </c>
      <c r="R3466" t="str">
        <f t="shared" si="218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16"/>
        <v>1.03</v>
      </c>
      <c r="P3467">
        <f t="shared" si="217"/>
        <v>57.222222222222221</v>
      </c>
      <c r="Q3467" t="str">
        <f t="shared" si="219"/>
        <v>theater</v>
      </c>
      <c r="R3467" t="str">
        <f t="shared" si="218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16"/>
        <v>1.2714285714285714</v>
      </c>
      <c r="P3468">
        <f t="shared" si="217"/>
        <v>72.950819672131146</v>
      </c>
      <c r="Q3468" t="str">
        <f t="shared" si="219"/>
        <v>theater</v>
      </c>
      <c r="R3468" t="str">
        <f t="shared" si="218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16"/>
        <v>1.01</v>
      </c>
      <c r="P3469">
        <f t="shared" si="217"/>
        <v>64.468085106382972</v>
      </c>
      <c r="Q3469" t="str">
        <f t="shared" si="219"/>
        <v>theater</v>
      </c>
      <c r="R3469" t="str">
        <f t="shared" si="218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16"/>
        <v>1.2178</v>
      </c>
      <c r="P3470">
        <f t="shared" si="217"/>
        <v>716.35294117647061</v>
      </c>
      <c r="Q3470" t="str">
        <f t="shared" si="219"/>
        <v>theater</v>
      </c>
      <c r="R3470" t="str">
        <f t="shared" si="218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16"/>
        <v>1.1339285714285714</v>
      </c>
      <c r="P3471">
        <f t="shared" si="217"/>
        <v>50.396825396825399</v>
      </c>
      <c r="Q3471" t="str">
        <f t="shared" si="219"/>
        <v>theater</v>
      </c>
      <c r="R3471" t="str">
        <f t="shared" si="218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16"/>
        <v>1.5</v>
      </c>
      <c r="P3472">
        <f t="shared" si="217"/>
        <v>41.666666666666664</v>
      </c>
      <c r="Q3472" t="str">
        <f t="shared" si="219"/>
        <v>theater</v>
      </c>
      <c r="R3472" t="str">
        <f t="shared" si="218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16"/>
        <v>2.1459999999999999</v>
      </c>
      <c r="P3473">
        <f t="shared" si="217"/>
        <v>35.766666666666666</v>
      </c>
      <c r="Q3473" t="str">
        <f t="shared" si="219"/>
        <v>theater</v>
      </c>
      <c r="R3473" t="str">
        <f t="shared" si="218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16"/>
        <v>1.0205</v>
      </c>
      <c r="P3474">
        <f t="shared" si="217"/>
        <v>88.739130434782609</v>
      </c>
      <c r="Q3474" t="str">
        <f t="shared" si="219"/>
        <v>theater</v>
      </c>
      <c r="R3474" t="str">
        <f t="shared" si="218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16"/>
        <v>1</v>
      </c>
      <c r="P3475">
        <f t="shared" si="217"/>
        <v>148.4848484848485</v>
      </c>
      <c r="Q3475" t="str">
        <f t="shared" si="219"/>
        <v>theater</v>
      </c>
      <c r="R3475" t="str">
        <f t="shared" si="218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16"/>
        <v>1.01</v>
      </c>
      <c r="P3476">
        <f t="shared" si="217"/>
        <v>51.794871794871796</v>
      </c>
      <c r="Q3476" t="str">
        <f t="shared" si="219"/>
        <v>theater</v>
      </c>
      <c r="R3476" t="str">
        <f t="shared" si="218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16"/>
        <v>1.1333333333333333</v>
      </c>
      <c r="P3477">
        <f t="shared" si="217"/>
        <v>20</v>
      </c>
      <c r="Q3477" t="str">
        <f t="shared" si="219"/>
        <v>theater</v>
      </c>
      <c r="R3477" t="str">
        <f t="shared" si="218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16"/>
        <v>1.04</v>
      </c>
      <c r="P3478">
        <f t="shared" si="217"/>
        <v>52</v>
      </c>
      <c r="Q3478" t="str">
        <f t="shared" si="219"/>
        <v>theater</v>
      </c>
      <c r="R3478" t="str">
        <f t="shared" si="218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16"/>
        <v>1.1533333333333333</v>
      </c>
      <c r="P3479">
        <f t="shared" si="217"/>
        <v>53.230769230769234</v>
      </c>
      <c r="Q3479" t="str">
        <f t="shared" si="219"/>
        <v>theater</v>
      </c>
      <c r="R3479" t="str">
        <f t="shared" si="218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16"/>
        <v>1.1285000000000001</v>
      </c>
      <c r="P3480">
        <f t="shared" si="217"/>
        <v>39.596491228070178</v>
      </c>
      <c r="Q3480" t="str">
        <f t="shared" si="219"/>
        <v>theater</v>
      </c>
      <c r="R3480" t="str">
        <f t="shared" si="218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16"/>
        <v>1.2786666666666666</v>
      </c>
      <c r="P3481">
        <f t="shared" si="217"/>
        <v>34.25</v>
      </c>
      <c r="Q3481" t="str">
        <f t="shared" si="219"/>
        <v>theater</v>
      </c>
      <c r="R3481" t="str">
        <f t="shared" si="218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216"/>
        <v>1.4266666666666667</v>
      </c>
      <c r="P3482">
        <f t="shared" si="217"/>
        <v>164.61538461538461</v>
      </c>
      <c r="Q3482" t="str">
        <f t="shared" si="219"/>
        <v>theater</v>
      </c>
      <c r="R3482" t="str">
        <f t="shared" si="218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16"/>
        <v>1.1879999999999999</v>
      </c>
      <c r="P3483">
        <f t="shared" si="217"/>
        <v>125.05263157894737</v>
      </c>
      <c r="Q3483" t="str">
        <f t="shared" si="219"/>
        <v>theater</v>
      </c>
      <c r="R3483" t="str">
        <f t="shared" si="218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16"/>
        <v>1.3833333333333333</v>
      </c>
      <c r="P3484">
        <f t="shared" si="217"/>
        <v>51.875</v>
      </c>
      <c r="Q3484" t="str">
        <f t="shared" si="219"/>
        <v>theater</v>
      </c>
      <c r="R3484" t="str">
        <f t="shared" si="218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16"/>
        <v>1.599402985074627</v>
      </c>
      <c r="P3485">
        <f t="shared" si="217"/>
        <v>40.285714285714285</v>
      </c>
      <c r="Q3485" t="str">
        <f t="shared" si="219"/>
        <v>theater</v>
      </c>
      <c r="R3485" t="str">
        <f t="shared" si="218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16"/>
        <v>1.1424000000000001</v>
      </c>
      <c r="P3486">
        <f t="shared" si="217"/>
        <v>64.909090909090907</v>
      </c>
      <c r="Q3486" t="str">
        <f t="shared" si="219"/>
        <v>theater</v>
      </c>
      <c r="R3486" t="str">
        <f t="shared" si="218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16"/>
        <v>1.0060606060606061</v>
      </c>
      <c r="P3487">
        <f t="shared" si="217"/>
        <v>55.333333333333336</v>
      </c>
      <c r="Q3487" t="str">
        <f t="shared" si="219"/>
        <v>theater</v>
      </c>
      <c r="R3487" t="str">
        <f t="shared" si="218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16"/>
        <v>1.552</v>
      </c>
      <c r="P3488">
        <f t="shared" si="217"/>
        <v>83.142857142857139</v>
      </c>
      <c r="Q3488" t="str">
        <f t="shared" si="219"/>
        <v>theater</v>
      </c>
      <c r="R3488" t="str">
        <f t="shared" si="218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16"/>
        <v>1.2775000000000001</v>
      </c>
      <c r="P3489">
        <f t="shared" si="217"/>
        <v>38.712121212121211</v>
      </c>
      <c r="Q3489" t="str">
        <f t="shared" si="219"/>
        <v>theater</v>
      </c>
      <c r="R3489" t="str">
        <f t="shared" si="218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16"/>
        <v>1.212</v>
      </c>
      <c r="P3490">
        <f t="shared" si="217"/>
        <v>125.37931034482759</v>
      </c>
      <c r="Q3490" t="str">
        <f t="shared" si="219"/>
        <v>theater</v>
      </c>
      <c r="R3490" t="str">
        <f t="shared" si="218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16"/>
        <v>1.127</v>
      </c>
      <c r="P3491">
        <f t="shared" si="217"/>
        <v>78.263888888888886</v>
      </c>
      <c r="Q3491" t="str">
        <f t="shared" si="219"/>
        <v>theater</v>
      </c>
      <c r="R3491" t="str">
        <f t="shared" si="218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16"/>
        <v>1.2749999999999999</v>
      </c>
      <c r="P3492">
        <f t="shared" si="217"/>
        <v>47.222222222222221</v>
      </c>
      <c r="Q3492" t="str">
        <f t="shared" si="219"/>
        <v>theater</v>
      </c>
      <c r="R3492" t="str">
        <f t="shared" si="218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16"/>
        <v>1.5820000000000001</v>
      </c>
      <c r="P3493">
        <f t="shared" si="217"/>
        <v>79.099999999999994</v>
      </c>
      <c r="Q3493" t="str">
        <f t="shared" si="219"/>
        <v>theater</v>
      </c>
      <c r="R3493" t="str">
        <f t="shared" si="218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16"/>
        <v>1.0526894736842105</v>
      </c>
      <c r="P3494">
        <f t="shared" si="217"/>
        <v>114.29199999999999</v>
      </c>
      <c r="Q3494" t="str">
        <f t="shared" si="219"/>
        <v>theater</v>
      </c>
      <c r="R3494" t="str">
        <f t="shared" si="218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16"/>
        <v>1</v>
      </c>
      <c r="P3495">
        <f t="shared" si="217"/>
        <v>51.724137931034484</v>
      </c>
      <c r="Q3495" t="str">
        <f t="shared" si="219"/>
        <v>theater</v>
      </c>
      <c r="R3495" t="str">
        <f t="shared" si="218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16"/>
        <v>1</v>
      </c>
      <c r="P3496">
        <f t="shared" si="217"/>
        <v>30.76923076923077</v>
      </c>
      <c r="Q3496" t="str">
        <f t="shared" si="219"/>
        <v>theater</v>
      </c>
      <c r="R3496" t="str">
        <f t="shared" si="218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16"/>
        <v>1.0686</v>
      </c>
      <c r="P3497">
        <f t="shared" si="217"/>
        <v>74.208333333333329</v>
      </c>
      <c r="Q3497" t="str">
        <f t="shared" si="219"/>
        <v>theater</v>
      </c>
      <c r="R3497" t="str">
        <f t="shared" si="218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16"/>
        <v>1.244</v>
      </c>
      <c r="P3498">
        <f t="shared" si="217"/>
        <v>47.846153846153847</v>
      </c>
      <c r="Q3498" t="str">
        <f t="shared" si="219"/>
        <v>theater</v>
      </c>
      <c r="R3498" t="str">
        <f t="shared" si="218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16"/>
        <v>1.0870406189555126</v>
      </c>
      <c r="P3499">
        <f t="shared" si="217"/>
        <v>34.408163265306122</v>
      </c>
      <c r="Q3499" t="str">
        <f t="shared" si="219"/>
        <v>theater</v>
      </c>
      <c r="R3499" t="str">
        <f t="shared" si="218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16"/>
        <v>1.0242424242424242</v>
      </c>
      <c r="P3500">
        <f t="shared" si="217"/>
        <v>40.238095238095241</v>
      </c>
      <c r="Q3500" t="str">
        <f t="shared" si="219"/>
        <v>theater</v>
      </c>
      <c r="R3500" t="str">
        <f t="shared" si="218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16"/>
        <v>1.0549999999999999</v>
      </c>
      <c r="P3501">
        <f t="shared" si="217"/>
        <v>60.285714285714285</v>
      </c>
      <c r="Q3501" t="str">
        <f t="shared" si="219"/>
        <v>theater</v>
      </c>
      <c r="R3501" t="str">
        <f t="shared" si="218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16"/>
        <v>1.0629999999999999</v>
      </c>
      <c r="P3502">
        <f t="shared" si="217"/>
        <v>25.30952380952381</v>
      </c>
      <c r="Q3502" t="str">
        <f t="shared" si="219"/>
        <v>theater</v>
      </c>
      <c r="R3502" t="str">
        <f t="shared" si="218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16"/>
        <v>1.0066666666666666</v>
      </c>
      <c r="P3503">
        <f t="shared" si="217"/>
        <v>35.952380952380949</v>
      </c>
      <c r="Q3503" t="str">
        <f t="shared" si="219"/>
        <v>theater</v>
      </c>
      <c r="R3503" t="str">
        <f t="shared" si="218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16"/>
        <v>1.054</v>
      </c>
      <c r="P3504">
        <f t="shared" si="217"/>
        <v>136</v>
      </c>
      <c r="Q3504" t="str">
        <f t="shared" si="219"/>
        <v>theater</v>
      </c>
      <c r="R3504" t="str">
        <f t="shared" si="218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16"/>
        <v>1.0755999999999999</v>
      </c>
      <c r="P3505">
        <f t="shared" si="217"/>
        <v>70.763157894736835</v>
      </c>
      <c r="Q3505" t="str">
        <f t="shared" si="219"/>
        <v>theater</v>
      </c>
      <c r="R3505" t="str">
        <f t="shared" si="218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16"/>
        <v>1</v>
      </c>
      <c r="P3506">
        <f t="shared" si="217"/>
        <v>125</v>
      </c>
      <c r="Q3506" t="str">
        <f t="shared" si="219"/>
        <v>theater</v>
      </c>
      <c r="R3506" t="str">
        <f t="shared" si="218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16"/>
        <v>1.0376000000000001</v>
      </c>
      <c r="P3507">
        <f t="shared" si="217"/>
        <v>66.512820512820511</v>
      </c>
      <c r="Q3507" t="str">
        <f t="shared" si="219"/>
        <v>theater</v>
      </c>
      <c r="R3507" t="str">
        <f t="shared" si="218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16"/>
        <v>1.0149999999999999</v>
      </c>
      <c r="P3508">
        <f t="shared" si="217"/>
        <v>105</v>
      </c>
      <c r="Q3508" t="str">
        <f t="shared" si="219"/>
        <v>theater</v>
      </c>
      <c r="R3508" t="str">
        <f t="shared" si="218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16"/>
        <v>1.044</v>
      </c>
      <c r="P3509">
        <f t="shared" si="217"/>
        <v>145</v>
      </c>
      <c r="Q3509" t="str">
        <f t="shared" si="219"/>
        <v>theater</v>
      </c>
      <c r="R3509" t="str">
        <f t="shared" si="218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16"/>
        <v>1.8</v>
      </c>
      <c r="P3510">
        <f t="shared" si="217"/>
        <v>12</v>
      </c>
      <c r="Q3510" t="str">
        <f t="shared" si="219"/>
        <v>theater</v>
      </c>
      <c r="R3510" t="str">
        <f t="shared" si="218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16"/>
        <v>1.0633333333333332</v>
      </c>
      <c r="P3511">
        <f t="shared" si="217"/>
        <v>96.666666666666671</v>
      </c>
      <c r="Q3511" t="str">
        <f t="shared" si="219"/>
        <v>theater</v>
      </c>
      <c r="R3511" t="str">
        <f t="shared" si="218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16"/>
        <v>1.0055555555555555</v>
      </c>
      <c r="P3512">
        <f t="shared" si="217"/>
        <v>60.333333333333336</v>
      </c>
      <c r="Q3512" t="str">
        <f t="shared" si="219"/>
        <v>theater</v>
      </c>
      <c r="R3512" t="str">
        <f t="shared" si="218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16"/>
        <v>1.012</v>
      </c>
      <c r="P3513">
        <f t="shared" si="217"/>
        <v>79.89473684210526</v>
      </c>
      <c r="Q3513" t="str">
        <f t="shared" si="219"/>
        <v>theater</v>
      </c>
      <c r="R3513" t="str">
        <f t="shared" si="218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16"/>
        <v>1</v>
      </c>
      <c r="P3514">
        <f t="shared" si="217"/>
        <v>58.823529411764703</v>
      </c>
      <c r="Q3514" t="str">
        <f t="shared" si="219"/>
        <v>theater</v>
      </c>
      <c r="R3514" t="str">
        <f t="shared" si="218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16"/>
        <v>1.1839285714285714</v>
      </c>
      <c r="P3515">
        <f t="shared" si="217"/>
        <v>75.340909090909093</v>
      </c>
      <c r="Q3515" t="str">
        <f t="shared" si="219"/>
        <v>theater</v>
      </c>
      <c r="R3515" t="str">
        <f t="shared" si="218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16"/>
        <v>1.1000000000000001</v>
      </c>
      <c r="P3516">
        <f t="shared" si="217"/>
        <v>55</v>
      </c>
      <c r="Q3516" t="str">
        <f t="shared" si="219"/>
        <v>theater</v>
      </c>
      <c r="R3516" t="str">
        <f t="shared" si="218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16"/>
        <v>1.0266666666666666</v>
      </c>
      <c r="P3517">
        <f t="shared" si="217"/>
        <v>66.956521739130437</v>
      </c>
      <c r="Q3517" t="str">
        <f t="shared" si="219"/>
        <v>theater</v>
      </c>
      <c r="R3517" t="str">
        <f t="shared" si="218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16"/>
        <v>1</v>
      </c>
      <c r="P3518">
        <f t="shared" si="217"/>
        <v>227.27272727272728</v>
      </c>
      <c r="Q3518" t="str">
        <f t="shared" si="219"/>
        <v>theater</v>
      </c>
      <c r="R3518" t="str">
        <f t="shared" si="218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16"/>
        <v>1</v>
      </c>
      <c r="P3519">
        <f t="shared" si="217"/>
        <v>307.69230769230768</v>
      </c>
      <c r="Q3519" t="str">
        <f t="shared" si="219"/>
        <v>theater</v>
      </c>
      <c r="R3519" t="str">
        <f t="shared" si="218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16"/>
        <v>1.10046</v>
      </c>
      <c r="P3520">
        <f t="shared" si="217"/>
        <v>50.020909090909093</v>
      </c>
      <c r="Q3520" t="str">
        <f t="shared" si="219"/>
        <v>theater</v>
      </c>
      <c r="R3520" t="str">
        <f t="shared" si="218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16"/>
        <v>1.0135000000000001</v>
      </c>
      <c r="P3521">
        <f t="shared" si="217"/>
        <v>72.392857142857139</v>
      </c>
      <c r="Q3521" t="str">
        <f t="shared" si="219"/>
        <v>theater</v>
      </c>
      <c r="R3521" t="str">
        <f t="shared" si="218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216"/>
        <v>1.0075000000000001</v>
      </c>
      <c r="P3522">
        <f t="shared" si="217"/>
        <v>95.952380952380949</v>
      </c>
      <c r="Q3522" t="str">
        <f t="shared" si="219"/>
        <v>theater</v>
      </c>
      <c r="R3522" t="str">
        <f t="shared" si="218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220">E3523/D3523</f>
        <v>1.6942857142857144</v>
      </c>
      <c r="P3523">
        <f t="shared" ref="P3523:P3586" si="221">E3523/L3523</f>
        <v>45.615384615384613</v>
      </c>
      <c r="Q3523" t="str">
        <f t="shared" si="219"/>
        <v>theater</v>
      </c>
      <c r="R3523" t="str">
        <f t="shared" ref="R3523:R3586" si="222">RIGHT(N3523, LEN(N3523)-FIND("/",N3523))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0"/>
        <v>1</v>
      </c>
      <c r="P3524">
        <f t="shared" si="221"/>
        <v>41.029411764705884</v>
      </c>
      <c r="Q3524" t="str">
        <f t="shared" ref="Q3524:Q3587" si="223">LEFT(N3524, FIND("/", N3524)-1)</f>
        <v>theater</v>
      </c>
      <c r="R3524" t="str">
        <f t="shared" si="222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0"/>
        <v>1.1365000000000001</v>
      </c>
      <c r="P3525">
        <f t="shared" si="221"/>
        <v>56.825000000000003</v>
      </c>
      <c r="Q3525" t="str">
        <f t="shared" si="223"/>
        <v>theater</v>
      </c>
      <c r="R3525" t="str">
        <f t="shared" si="222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0"/>
        <v>1.0156000000000001</v>
      </c>
      <c r="P3526">
        <f t="shared" si="221"/>
        <v>137.24324324324326</v>
      </c>
      <c r="Q3526" t="str">
        <f t="shared" si="223"/>
        <v>theater</v>
      </c>
      <c r="R3526" t="str">
        <f t="shared" si="222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0"/>
        <v>1.06</v>
      </c>
      <c r="P3527">
        <f t="shared" si="221"/>
        <v>75.714285714285708</v>
      </c>
      <c r="Q3527" t="str">
        <f t="shared" si="223"/>
        <v>theater</v>
      </c>
      <c r="R3527" t="str">
        <f t="shared" si="222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0"/>
        <v>1.02</v>
      </c>
      <c r="P3528">
        <f t="shared" si="221"/>
        <v>99</v>
      </c>
      <c r="Q3528" t="str">
        <f t="shared" si="223"/>
        <v>theater</v>
      </c>
      <c r="R3528" t="str">
        <f t="shared" si="222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0"/>
        <v>1.1691666666666667</v>
      </c>
      <c r="P3529">
        <f t="shared" si="221"/>
        <v>81.569767441860463</v>
      </c>
      <c r="Q3529" t="str">
        <f t="shared" si="223"/>
        <v>theater</v>
      </c>
      <c r="R3529" t="str">
        <f t="shared" si="222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220"/>
        <v>1.0115151515151515</v>
      </c>
      <c r="P3530">
        <f t="shared" si="221"/>
        <v>45.108108108108105</v>
      </c>
      <c r="Q3530" t="str">
        <f t="shared" si="223"/>
        <v>theater</v>
      </c>
      <c r="R3530" t="str">
        <f t="shared" si="222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0"/>
        <v>1.32</v>
      </c>
      <c r="P3531">
        <f t="shared" si="221"/>
        <v>36.666666666666664</v>
      </c>
      <c r="Q3531" t="str">
        <f t="shared" si="223"/>
        <v>theater</v>
      </c>
      <c r="R3531" t="str">
        <f t="shared" si="222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0"/>
        <v>1</v>
      </c>
      <c r="P3532">
        <f t="shared" si="221"/>
        <v>125</v>
      </c>
      <c r="Q3532" t="str">
        <f t="shared" si="223"/>
        <v>theater</v>
      </c>
      <c r="R3532" t="str">
        <f t="shared" si="222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0"/>
        <v>1.28</v>
      </c>
      <c r="P3533">
        <f t="shared" si="221"/>
        <v>49.230769230769234</v>
      </c>
      <c r="Q3533" t="str">
        <f t="shared" si="223"/>
        <v>theater</v>
      </c>
      <c r="R3533" t="str">
        <f t="shared" si="222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0"/>
        <v>1.1895833333333334</v>
      </c>
      <c r="P3534">
        <f t="shared" si="221"/>
        <v>42.296296296296298</v>
      </c>
      <c r="Q3534" t="str">
        <f t="shared" si="223"/>
        <v>theater</v>
      </c>
      <c r="R3534" t="str">
        <f t="shared" si="222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0"/>
        <v>1.262</v>
      </c>
      <c r="P3535">
        <f t="shared" si="221"/>
        <v>78.875</v>
      </c>
      <c r="Q3535" t="str">
        <f t="shared" si="223"/>
        <v>theater</v>
      </c>
      <c r="R3535" t="str">
        <f t="shared" si="222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0"/>
        <v>1.5620000000000001</v>
      </c>
      <c r="P3536">
        <f t="shared" si="221"/>
        <v>38.284313725490193</v>
      </c>
      <c r="Q3536" t="str">
        <f t="shared" si="223"/>
        <v>theater</v>
      </c>
      <c r="R3536" t="str">
        <f t="shared" si="222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0"/>
        <v>1.0315000000000001</v>
      </c>
      <c r="P3537">
        <f t="shared" si="221"/>
        <v>44.847826086956523</v>
      </c>
      <c r="Q3537" t="str">
        <f t="shared" si="223"/>
        <v>theater</v>
      </c>
      <c r="R3537" t="str">
        <f t="shared" si="222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0"/>
        <v>1.5333333333333334</v>
      </c>
      <c r="P3538">
        <f t="shared" si="221"/>
        <v>13.529411764705882</v>
      </c>
      <c r="Q3538" t="str">
        <f t="shared" si="223"/>
        <v>theater</v>
      </c>
      <c r="R3538" t="str">
        <f t="shared" si="222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0"/>
        <v>1.8044444444444445</v>
      </c>
      <c r="P3539">
        <f t="shared" si="221"/>
        <v>43.5</v>
      </c>
      <c r="Q3539" t="str">
        <f t="shared" si="223"/>
        <v>theater</v>
      </c>
      <c r="R3539" t="str">
        <f t="shared" si="222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0"/>
        <v>1.2845</v>
      </c>
      <c r="P3540">
        <f t="shared" si="221"/>
        <v>30.951807228915662</v>
      </c>
      <c r="Q3540" t="str">
        <f t="shared" si="223"/>
        <v>theater</v>
      </c>
      <c r="R3540" t="str">
        <f t="shared" si="222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0"/>
        <v>1.1966666666666668</v>
      </c>
      <c r="P3541">
        <f t="shared" si="221"/>
        <v>55.230769230769234</v>
      </c>
      <c r="Q3541" t="str">
        <f t="shared" si="223"/>
        <v>theater</v>
      </c>
      <c r="R3541" t="str">
        <f t="shared" si="222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0"/>
        <v>1.23</v>
      </c>
      <c r="P3542">
        <f t="shared" si="221"/>
        <v>46.125</v>
      </c>
      <c r="Q3542" t="str">
        <f t="shared" si="223"/>
        <v>theater</v>
      </c>
      <c r="R3542" t="str">
        <f t="shared" si="222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0"/>
        <v>1.05</v>
      </c>
      <c r="P3543">
        <f t="shared" si="221"/>
        <v>39.375</v>
      </c>
      <c r="Q3543" t="str">
        <f t="shared" si="223"/>
        <v>theater</v>
      </c>
      <c r="R3543" t="str">
        <f t="shared" si="222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0"/>
        <v>1.0223636363636364</v>
      </c>
      <c r="P3544">
        <f t="shared" si="221"/>
        <v>66.152941176470591</v>
      </c>
      <c r="Q3544" t="str">
        <f t="shared" si="223"/>
        <v>theater</v>
      </c>
      <c r="R3544" t="str">
        <f t="shared" si="222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0"/>
        <v>1.0466666666666666</v>
      </c>
      <c r="P3545">
        <f t="shared" si="221"/>
        <v>54.137931034482762</v>
      </c>
      <c r="Q3545" t="str">
        <f t="shared" si="223"/>
        <v>theater</v>
      </c>
      <c r="R3545" t="str">
        <f t="shared" si="222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220"/>
        <v>1</v>
      </c>
      <c r="P3546">
        <f t="shared" si="221"/>
        <v>104.16666666666667</v>
      </c>
      <c r="Q3546" t="str">
        <f t="shared" si="223"/>
        <v>theater</v>
      </c>
      <c r="R3546" t="str">
        <f t="shared" si="222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0"/>
        <v>1.004</v>
      </c>
      <c r="P3547">
        <f t="shared" si="221"/>
        <v>31.375</v>
      </c>
      <c r="Q3547" t="str">
        <f t="shared" si="223"/>
        <v>theater</v>
      </c>
      <c r="R3547" t="str">
        <f t="shared" si="222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0"/>
        <v>1.0227272727272727</v>
      </c>
      <c r="P3548">
        <f t="shared" si="221"/>
        <v>59.210526315789473</v>
      </c>
      <c r="Q3548" t="str">
        <f t="shared" si="223"/>
        <v>theater</v>
      </c>
      <c r="R3548" t="str">
        <f t="shared" si="222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0"/>
        <v>1.1440928571428572</v>
      </c>
      <c r="P3549">
        <f t="shared" si="221"/>
        <v>119.17633928571429</v>
      </c>
      <c r="Q3549" t="str">
        <f t="shared" si="223"/>
        <v>theater</v>
      </c>
      <c r="R3549" t="str">
        <f t="shared" si="222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0"/>
        <v>1.019047619047619</v>
      </c>
      <c r="P3550">
        <f t="shared" si="221"/>
        <v>164.61538461538461</v>
      </c>
      <c r="Q3550" t="str">
        <f t="shared" si="223"/>
        <v>theater</v>
      </c>
      <c r="R3550" t="str">
        <f t="shared" si="222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0"/>
        <v>1.02</v>
      </c>
      <c r="P3551">
        <f t="shared" si="221"/>
        <v>24.285714285714285</v>
      </c>
      <c r="Q3551" t="str">
        <f t="shared" si="223"/>
        <v>theater</v>
      </c>
      <c r="R3551" t="str">
        <f t="shared" si="222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0"/>
        <v>1.048</v>
      </c>
      <c r="P3552">
        <f t="shared" si="221"/>
        <v>40.9375</v>
      </c>
      <c r="Q3552" t="str">
        <f t="shared" si="223"/>
        <v>theater</v>
      </c>
      <c r="R3552" t="str">
        <f t="shared" si="222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0"/>
        <v>1.0183333333333333</v>
      </c>
      <c r="P3553">
        <f t="shared" si="221"/>
        <v>61.1</v>
      </c>
      <c r="Q3553" t="str">
        <f t="shared" si="223"/>
        <v>theater</v>
      </c>
      <c r="R3553" t="str">
        <f t="shared" si="222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0"/>
        <v>1</v>
      </c>
      <c r="P3554">
        <f t="shared" si="221"/>
        <v>38.65</v>
      </c>
      <c r="Q3554" t="str">
        <f t="shared" si="223"/>
        <v>theater</v>
      </c>
      <c r="R3554" t="str">
        <f t="shared" si="222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0"/>
        <v>1.0627272727272727</v>
      </c>
      <c r="P3555">
        <f t="shared" si="221"/>
        <v>56.20192307692308</v>
      </c>
      <c r="Q3555" t="str">
        <f t="shared" si="223"/>
        <v>theater</v>
      </c>
      <c r="R3555" t="str">
        <f t="shared" si="222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0"/>
        <v>1.1342219999999998</v>
      </c>
      <c r="P3556">
        <f t="shared" si="221"/>
        <v>107.00207547169811</v>
      </c>
      <c r="Q3556" t="str">
        <f t="shared" si="223"/>
        <v>theater</v>
      </c>
      <c r="R3556" t="str">
        <f t="shared" si="222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0"/>
        <v>1</v>
      </c>
      <c r="P3557">
        <f t="shared" si="221"/>
        <v>171.42857142857142</v>
      </c>
      <c r="Q3557" t="str">
        <f t="shared" si="223"/>
        <v>theater</v>
      </c>
      <c r="R3557" t="str">
        <f t="shared" si="222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0"/>
        <v>1.0045454545454546</v>
      </c>
      <c r="P3558">
        <f t="shared" si="221"/>
        <v>110.5</v>
      </c>
      <c r="Q3558" t="str">
        <f t="shared" si="223"/>
        <v>theater</v>
      </c>
      <c r="R3558" t="str">
        <f t="shared" si="222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0"/>
        <v>1.0003599999999999</v>
      </c>
      <c r="P3559">
        <f t="shared" si="221"/>
        <v>179.27598566308242</v>
      </c>
      <c r="Q3559" t="str">
        <f t="shared" si="223"/>
        <v>theater</v>
      </c>
      <c r="R3559" t="str">
        <f t="shared" si="222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0"/>
        <v>1.44</v>
      </c>
      <c r="P3560">
        <f t="shared" si="221"/>
        <v>22.90909090909091</v>
      </c>
      <c r="Q3560" t="str">
        <f t="shared" si="223"/>
        <v>theater</v>
      </c>
      <c r="R3560" t="str">
        <f t="shared" si="222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0"/>
        <v>1.0349999999999999</v>
      </c>
      <c r="P3561">
        <f t="shared" si="221"/>
        <v>43.125</v>
      </c>
      <c r="Q3561" t="str">
        <f t="shared" si="223"/>
        <v>theater</v>
      </c>
      <c r="R3561" t="str">
        <f t="shared" si="222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0"/>
        <v>1.0843750000000001</v>
      </c>
      <c r="P3562">
        <f t="shared" si="221"/>
        <v>46.891891891891895</v>
      </c>
      <c r="Q3562" t="str">
        <f t="shared" si="223"/>
        <v>theater</v>
      </c>
      <c r="R3562" t="str">
        <f t="shared" si="222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0"/>
        <v>1.024</v>
      </c>
      <c r="P3563">
        <f t="shared" si="221"/>
        <v>47.407407407407405</v>
      </c>
      <c r="Q3563" t="str">
        <f t="shared" si="223"/>
        <v>theater</v>
      </c>
      <c r="R3563" t="str">
        <f t="shared" si="222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0"/>
        <v>1.4888888888888889</v>
      </c>
      <c r="P3564">
        <f t="shared" si="221"/>
        <v>15.129032258064516</v>
      </c>
      <c r="Q3564" t="str">
        <f t="shared" si="223"/>
        <v>theater</v>
      </c>
      <c r="R3564" t="str">
        <f t="shared" si="222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0"/>
        <v>1.0549000000000002</v>
      </c>
      <c r="P3565">
        <f t="shared" si="221"/>
        <v>21.098000000000003</v>
      </c>
      <c r="Q3565" t="str">
        <f t="shared" si="223"/>
        <v>theater</v>
      </c>
      <c r="R3565" t="str">
        <f t="shared" si="222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0"/>
        <v>1.0049999999999999</v>
      </c>
      <c r="P3566">
        <f t="shared" si="221"/>
        <v>59.117647058823529</v>
      </c>
      <c r="Q3566" t="str">
        <f t="shared" si="223"/>
        <v>theater</v>
      </c>
      <c r="R3566" t="str">
        <f t="shared" si="222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0"/>
        <v>1.3055555555555556</v>
      </c>
      <c r="P3567">
        <f t="shared" si="221"/>
        <v>97.916666666666671</v>
      </c>
      <c r="Q3567" t="str">
        <f t="shared" si="223"/>
        <v>theater</v>
      </c>
      <c r="R3567" t="str">
        <f t="shared" si="222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0"/>
        <v>1.0475000000000001</v>
      </c>
      <c r="P3568">
        <f t="shared" si="221"/>
        <v>55.131578947368418</v>
      </c>
      <c r="Q3568" t="str">
        <f t="shared" si="223"/>
        <v>theater</v>
      </c>
      <c r="R3568" t="str">
        <f t="shared" si="222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0"/>
        <v>1.0880000000000001</v>
      </c>
      <c r="P3569">
        <f t="shared" si="221"/>
        <v>26.536585365853657</v>
      </c>
      <c r="Q3569" t="str">
        <f t="shared" si="223"/>
        <v>theater</v>
      </c>
      <c r="R3569" t="str">
        <f t="shared" si="222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0"/>
        <v>1.1100000000000001</v>
      </c>
      <c r="P3570">
        <f t="shared" si="221"/>
        <v>58.421052631578945</v>
      </c>
      <c r="Q3570" t="str">
        <f t="shared" si="223"/>
        <v>theater</v>
      </c>
      <c r="R3570" t="str">
        <f t="shared" si="222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0"/>
        <v>1.0047999999999999</v>
      </c>
      <c r="P3571">
        <f t="shared" si="221"/>
        <v>122.53658536585365</v>
      </c>
      <c r="Q3571" t="str">
        <f t="shared" si="223"/>
        <v>theater</v>
      </c>
      <c r="R3571" t="str">
        <f t="shared" si="222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0"/>
        <v>1.1435</v>
      </c>
      <c r="P3572">
        <f t="shared" si="221"/>
        <v>87.961538461538467</v>
      </c>
      <c r="Q3572" t="str">
        <f t="shared" si="223"/>
        <v>theater</v>
      </c>
      <c r="R3572" t="str">
        <f t="shared" si="222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0"/>
        <v>1.2206666666666666</v>
      </c>
      <c r="P3573">
        <f t="shared" si="221"/>
        <v>73.239999999999995</v>
      </c>
      <c r="Q3573" t="str">
        <f t="shared" si="223"/>
        <v>theater</v>
      </c>
      <c r="R3573" t="str">
        <f t="shared" si="222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0"/>
        <v>1</v>
      </c>
      <c r="P3574">
        <f t="shared" si="221"/>
        <v>55.555555555555557</v>
      </c>
      <c r="Q3574" t="str">
        <f t="shared" si="223"/>
        <v>theater</v>
      </c>
      <c r="R3574" t="str">
        <f t="shared" si="222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0"/>
        <v>1.028</v>
      </c>
      <c r="P3575">
        <f t="shared" si="221"/>
        <v>39.53846153846154</v>
      </c>
      <c r="Q3575" t="str">
        <f t="shared" si="223"/>
        <v>theater</v>
      </c>
      <c r="R3575" t="str">
        <f t="shared" si="222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0"/>
        <v>1.0612068965517241</v>
      </c>
      <c r="P3576">
        <f t="shared" si="221"/>
        <v>136.77777777777777</v>
      </c>
      <c r="Q3576" t="str">
        <f t="shared" si="223"/>
        <v>theater</v>
      </c>
      <c r="R3576" t="str">
        <f t="shared" si="222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0"/>
        <v>1.0133000000000001</v>
      </c>
      <c r="P3577">
        <f t="shared" si="221"/>
        <v>99.343137254901961</v>
      </c>
      <c r="Q3577" t="str">
        <f t="shared" si="223"/>
        <v>theater</v>
      </c>
      <c r="R3577" t="str">
        <f t="shared" si="222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0"/>
        <v>1</v>
      </c>
      <c r="P3578">
        <f t="shared" si="221"/>
        <v>20</v>
      </c>
      <c r="Q3578" t="str">
        <f t="shared" si="223"/>
        <v>theater</v>
      </c>
      <c r="R3578" t="str">
        <f t="shared" si="222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0"/>
        <v>1.3</v>
      </c>
      <c r="P3579">
        <f t="shared" si="221"/>
        <v>28.888888888888889</v>
      </c>
      <c r="Q3579" t="str">
        <f t="shared" si="223"/>
        <v>theater</v>
      </c>
      <c r="R3579" t="str">
        <f t="shared" si="222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0"/>
        <v>1.0001333333333333</v>
      </c>
      <c r="P3580">
        <f t="shared" si="221"/>
        <v>40.545945945945945</v>
      </c>
      <c r="Q3580" t="str">
        <f t="shared" si="223"/>
        <v>theater</v>
      </c>
      <c r="R3580" t="str">
        <f t="shared" si="222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0"/>
        <v>1</v>
      </c>
      <c r="P3581">
        <f t="shared" si="221"/>
        <v>35.714285714285715</v>
      </c>
      <c r="Q3581" t="str">
        <f t="shared" si="223"/>
        <v>theater</v>
      </c>
      <c r="R3581" t="str">
        <f t="shared" si="222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0"/>
        <v>1.1388888888888888</v>
      </c>
      <c r="P3582">
        <f t="shared" si="221"/>
        <v>37.962962962962962</v>
      </c>
      <c r="Q3582" t="str">
        <f t="shared" si="223"/>
        <v>theater</v>
      </c>
      <c r="R3582" t="str">
        <f t="shared" si="222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0"/>
        <v>1</v>
      </c>
      <c r="P3583">
        <f t="shared" si="221"/>
        <v>33.333333333333336</v>
      </c>
      <c r="Q3583" t="str">
        <f t="shared" si="223"/>
        <v>theater</v>
      </c>
      <c r="R3583" t="str">
        <f t="shared" si="222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0"/>
        <v>2.87</v>
      </c>
      <c r="P3584">
        <f t="shared" si="221"/>
        <v>58.571428571428569</v>
      </c>
      <c r="Q3584" t="str">
        <f t="shared" si="223"/>
        <v>theater</v>
      </c>
      <c r="R3584" t="str">
        <f t="shared" si="222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0"/>
        <v>1.085</v>
      </c>
      <c r="P3585">
        <f t="shared" si="221"/>
        <v>135.625</v>
      </c>
      <c r="Q3585" t="str">
        <f t="shared" si="223"/>
        <v>theater</v>
      </c>
      <c r="R3585" t="str">
        <f t="shared" si="222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220"/>
        <v>1.155</v>
      </c>
      <c r="P3586">
        <f t="shared" si="221"/>
        <v>30.9375</v>
      </c>
      <c r="Q3586" t="str">
        <f t="shared" si="223"/>
        <v>theater</v>
      </c>
      <c r="R3586" t="str">
        <f t="shared" si="222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224">E3587/D3587</f>
        <v>1.1911764705882353</v>
      </c>
      <c r="P3587">
        <f t="shared" ref="P3587:P3650" si="225">E3587/L3587</f>
        <v>176.08695652173913</v>
      </c>
      <c r="Q3587" t="str">
        <f t="shared" si="223"/>
        <v>theater</v>
      </c>
      <c r="R3587" t="str">
        <f t="shared" ref="R3587:R3650" si="226">RIGHT(N3587, LEN(N3587)-FIND("/",N3587))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4"/>
        <v>1.0942666666666667</v>
      </c>
      <c r="P3588">
        <f t="shared" si="225"/>
        <v>151.9814814814815</v>
      </c>
      <c r="Q3588" t="str">
        <f t="shared" ref="Q3588:Q3651" si="227">LEFT(N3588, FIND("/", N3588)-1)</f>
        <v>theater</v>
      </c>
      <c r="R3588" t="str">
        <f t="shared" si="226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4"/>
        <v>1.266</v>
      </c>
      <c r="P3589">
        <f t="shared" si="225"/>
        <v>22.607142857142858</v>
      </c>
      <c r="Q3589" t="str">
        <f t="shared" si="227"/>
        <v>theater</v>
      </c>
      <c r="R3589" t="str">
        <f t="shared" si="226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4"/>
        <v>1.0049999999999999</v>
      </c>
      <c r="P3590">
        <f t="shared" si="225"/>
        <v>18.272727272727273</v>
      </c>
      <c r="Q3590" t="str">
        <f t="shared" si="227"/>
        <v>theater</v>
      </c>
      <c r="R3590" t="str">
        <f t="shared" si="226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4"/>
        <v>1.2749999999999999</v>
      </c>
      <c r="P3591">
        <f t="shared" si="225"/>
        <v>82.258064516129039</v>
      </c>
      <c r="Q3591" t="str">
        <f t="shared" si="227"/>
        <v>theater</v>
      </c>
      <c r="R3591" t="str">
        <f t="shared" si="226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4"/>
        <v>1.0005999999999999</v>
      </c>
      <c r="P3592">
        <f t="shared" si="225"/>
        <v>68.534246575342465</v>
      </c>
      <c r="Q3592" t="str">
        <f t="shared" si="227"/>
        <v>theater</v>
      </c>
      <c r="R3592" t="str">
        <f t="shared" si="226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4"/>
        <v>1.75</v>
      </c>
      <c r="P3593">
        <f t="shared" si="225"/>
        <v>68.055555555555557</v>
      </c>
      <c r="Q3593" t="str">
        <f t="shared" si="227"/>
        <v>theater</v>
      </c>
      <c r="R3593" t="str">
        <f t="shared" si="226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224"/>
        <v>1.2725</v>
      </c>
      <c r="P3594">
        <f t="shared" si="225"/>
        <v>72.714285714285708</v>
      </c>
      <c r="Q3594" t="str">
        <f t="shared" si="227"/>
        <v>theater</v>
      </c>
      <c r="R3594" t="str">
        <f t="shared" si="226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4"/>
        <v>1.1063333333333334</v>
      </c>
      <c r="P3595">
        <f t="shared" si="225"/>
        <v>77.186046511627907</v>
      </c>
      <c r="Q3595" t="str">
        <f t="shared" si="227"/>
        <v>theater</v>
      </c>
      <c r="R3595" t="str">
        <f t="shared" si="226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4"/>
        <v>1.2593749999999999</v>
      </c>
      <c r="P3596">
        <f t="shared" si="225"/>
        <v>55.972222222222221</v>
      </c>
      <c r="Q3596" t="str">
        <f t="shared" si="227"/>
        <v>theater</v>
      </c>
      <c r="R3596" t="str">
        <f t="shared" si="226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4"/>
        <v>1.1850000000000001</v>
      </c>
      <c r="P3597">
        <f t="shared" si="225"/>
        <v>49.693548387096776</v>
      </c>
      <c r="Q3597" t="str">
        <f t="shared" si="227"/>
        <v>theater</v>
      </c>
      <c r="R3597" t="str">
        <f t="shared" si="226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4"/>
        <v>1.0772727272727274</v>
      </c>
      <c r="P3598">
        <f t="shared" si="225"/>
        <v>79</v>
      </c>
      <c r="Q3598" t="str">
        <f t="shared" si="227"/>
        <v>theater</v>
      </c>
      <c r="R3598" t="str">
        <f t="shared" si="226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4"/>
        <v>1.026</v>
      </c>
      <c r="P3599">
        <f t="shared" si="225"/>
        <v>77.727272727272734</v>
      </c>
      <c r="Q3599" t="str">
        <f t="shared" si="227"/>
        <v>theater</v>
      </c>
      <c r="R3599" t="str">
        <f t="shared" si="226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4"/>
        <v>1.101</v>
      </c>
      <c r="P3600">
        <f t="shared" si="225"/>
        <v>40.777777777777779</v>
      </c>
      <c r="Q3600" t="str">
        <f t="shared" si="227"/>
        <v>theater</v>
      </c>
      <c r="R3600" t="str">
        <f t="shared" si="226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4"/>
        <v>2.02</v>
      </c>
      <c r="P3601">
        <f t="shared" si="225"/>
        <v>59.411764705882355</v>
      </c>
      <c r="Q3601" t="str">
        <f t="shared" si="227"/>
        <v>theater</v>
      </c>
      <c r="R3601" t="str">
        <f t="shared" si="226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4"/>
        <v>1.3</v>
      </c>
      <c r="P3602">
        <f t="shared" si="225"/>
        <v>3.25</v>
      </c>
      <c r="Q3602" t="str">
        <f t="shared" si="227"/>
        <v>theater</v>
      </c>
      <c r="R3602" t="str">
        <f t="shared" si="226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4"/>
        <v>1.0435000000000001</v>
      </c>
      <c r="P3603">
        <f t="shared" si="225"/>
        <v>39.377358490566039</v>
      </c>
      <c r="Q3603" t="str">
        <f t="shared" si="227"/>
        <v>theater</v>
      </c>
      <c r="R3603" t="str">
        <f t="shared" si="226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4"/>
        <v>1.0004999999999999</v>
      </c>
      <c r="P3604">
        <f t="shared" si="225"/>
        <v>81.673469387755105</v>
      </c>
      <c r="Q3604" t="str">
        <f t="shared" si="227"/>
        <v>theater</v>
      </c>
      <c r="R3604" t="str">
        <f t="shared" si="226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4"/>
        <v>1.7066666666666668</v>
      </c>
      <c r="P3605">
        <f t="shared" si="225"/>
        <v>44.912280701754383</v>
      </c>
      <c r="Q3605" t="str">
        <f t="shared" si="227"/>
        <v>theater</v>
      </c>
      <c r="R3605" t="str">
        <f t="shared" si="226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4"/>
        <v>1.1283333333333334</v>
      </c>
      <c r="P3606">
        <f t="shared" si="225"/>
        <v>49.05797101449275</v>
      </c>
      <c r="Q3606" t="str">
        <f t="shared" si="227"/>
        <v>theater</v>
      </c>
      <c r="R3606" t="str">
        <f t="shared" si="226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4"/>
        <v>1.84</v>
      </c>
      <c r="P3607">
        <f t="shared" si="225"/>
        <v>30.666666666666668</v>
      </c>
      <c r="Q3607" t="str">
        <f t="shared" si="227"/>
        <v>theater</v>
      </c>
      <c r="R3607" t="str">
        <f t="shared" si="226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4"/>
        <v>1.3026666666666666</v>
      </c>
      <c r="P3608">
        <f t="shared" si="225"/>
        <v>61.0625</v>
      </c>
      <c r="Q3608" t="str">
        <f t="shared" si="227"/>
        <v>theater</v>
      </c>
      <c r="R3608" t="str">
        <f t="shared" si="226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4"/>
        <v>1.0545454545454545</v>
      </c>
      <c r="P3609">
        <f t="shared" si="225"/>
        <v>29</v>
      </c>
      <c r="Q3609" t="str">
        <f t="shared" si="227"/>
        <v>theater</v>
      </c>
      <c r="R3609" t="str">
        <f t="shared" si="226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224"/>
        <v>1</v>
      </c>
      <c r="P3610">
        <f t="shared" si="225"/>
        <v>29.62962962962963</v>
      </c>
      <c r="Q3610" t="str">
        <f t="shared" si="227"/>
        <v>theater</v>
      </c>
      <c r="R3610" t="str">
        <f t="shared" si="226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4"/>
        <v>1.5331632653061225</v>
      </c>
      <c r="P3611">
        <f t="shared" si="225"/>
        <v>143.0952380952381</v>
      </c>
      <c r="Q3611" t="str">
        <f t="shared" si="227"/>
        <v>theater</v>
      </c>
      <c r="R3611" t="str">
        <f t="shared" si="226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4"/>
        <v>1.623</v>
      </c>
      <c r="P3612">
        <f t="shared" si="225"/>
        <v>52.354838709677416</v>
      </c>
      <c r="Q3612" t="str">
        <f t="shared" si="227"/>
        <v>theater</v>
      </c>
      <c r="R3612" t="str">
        <f t="shared" si="226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4"/>
        <v>1.36</v>
      </c>
      <c r="P3613">
        <f t="shared" si="225"/>
        <v>66.666666666666671</v>
      </c>
      <c r="Q3613" t="str">
        <f t="shared" si="227"/>
        <v>theater</v>
      </c>
      <c r="R3613" t="str">
        <f t="shared" si="226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4"/>
        <v>1.444</v>
      </c>
      <c r="P3614">
        <f t="shared" si="225"/>
        <v>126.66666666666667</v>
      </c>
      <c r="Q3614" t="str">
        <f t="shared" si="227"/>
        <v>theater</v>
      </c>
      <c r="R3614" t="str">
        <f t="shared" si="226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4"/>
        <v>1</v>
      </c>
      <c r="P3615">
        <f t="shared" si="225"/>
        <v>62.5</v>
      </c>
      <c r="Q3615" t="str">
        <f t="shared" si="227"/>
        <v>theater</v>
      </c>
      <c r="R3615" t="str">
        <f t="shared" si="226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4"/>
        <v>1.008</v>
      </c>
      <c r="P3616">
        <f t="shared" si="225"/>
        <v>35.492957746478872</v>
      </c>
      <c r="Q3616" t="str">
        <f t="shared" si="227"/>
        <v>theater</v>
      </c>
      <c r="R3616" t="str">
        <f t="shared" si="226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4"/>
        <v>1.0680000000000001</v>
      </c>
      <c r="P3617">
        <f t="shared" si="225"/>
        <v>37.083333333333336</v>
      </c>
      <c r="Q3617" t="str">
        <f t="shared" si="227"/>
        <v>theater</v>
      </c>
      <c r="R3617" t="str">
        <f t="shared" si="226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4"/>
        <v>1.248</v>
      </c>
      <c r="P3618">
        <f t="shared" si="225"/>
        <v>69.333333333333329</v>
      </c>
      <c r="Q3618" t="str">
        <f t="shared" si="227"/>
        <v>theater</v>
      </c>
      <c r="R3618" t="str">
        <f t="shared" si="226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4"/>
        <v>1.1891891891891893</v>
      </c>
      <c r="P3619">
        <f t="shared" si="225"/>
        <v>17.254901960784313</v>
      </c>
      <c r="Q3619" t="str">
        <f t="shared" si="227"/>
        <v>theater</v>
      </c>
      <c r="R3619" t="str">
        <f t="shared" si="226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4"/>
        <v>1.01</v>
      </c>
      <c r="P3620">
        <f t="shared" si="225"/>
        <v>36.071428571428569</v>
      </c>
      <c r="Q3620" t="str">
        <f t="shared" si="227"/>
        <v>theater</v>
      </c>
      <c r="R3620" t="str">
        <f t="shared" si="226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4"/>
        <v>1.1299999999999999</v>
      </c>
      <c r="P3621">
        <f t="shared" si="225"/>
        <v>66.470588235294116</v>
      </c>
      <c r="Q3621" t="str">
        <f t="shared" si="227"/>
        <v>theater</v>
      </c>
      <c r="R3621" t="str">
        <f t="shared" si="226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4"/>
        <v>1.0519047619047619</v>
      </c>
      <c r="P3622">
        <f t="shared" si="225"/>
        <v>56.065989847715734</v>
      </c>
      <c r="Q3622" t="str">
        <f t="shared" si="227"/>
        <v>theater</v>
      </c>
      <c r="R3622" t="str">
        <f t="shared" si="226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4"/>
        <v>1.0973333333333333</v>
      </c>
      <c r="P3623">
        <f t="shared" si="225"/>
        <v>47.028571428571432</v>
      </c>
      <c r="Q3623" t="str">
        <f t="shared" si="227"/>
        <v>theater</v>
      </c>
      <c r="R3623" t="str">
        <f t="shared" si="226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4"/>
        <v>1.00099</v>
      </c>
      <c r="P3624">
        <f t="shared" si="225"/>
        <v>47.666190476190479</v>
      </c>
      <c r="Q3624" t="str">
        <f t="shared" si="227"/>
        <v>theater</v>
      </c>
      <c r="R3624" t="str">
        <f t="shared" si="226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4"/>
        <v>1.2</v>
      </c>
      <c r="P3625">
        <f t="shared" si="225"/>
        <v>88.235294117647058</v>
      </c>
      <c r="Q3625" t="str">
        <f t="shared" si="227"/>
        <v>theater</v>
      </c>
      <c r="R3625" t="str">
        <f t="shared" si="226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4"/>
        <v>1.0493333333333332</v>
      </c>
      <c r="P3626">
        <f t="shared" si="225"/>
        <v>80.717948717948715</v>
      </c>
      <c r="Q3626" t="str">
        <f t="shared" si="227"/>
        <v>theater</v>
      </c>
      <c r="R3626" t="str">
        <f t="shared" si="226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4"/>
        <v>1.0266666666666666</v>
      </c>
      <c r="P3627">
        <f t="shared" si="225"/>
        <v>39.487179487179489</v>
      </c>
      <c r="Q3627" t="str">
        <f t="shared" si="227"/>
        <v>theater</v>
      </c>
      <c r="R3627" t="str">
        <f t="shared" si="226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4"/>
        <v>1.0182500000000001</v>
      </c>
      <c r="P3628">
        <f t="shared" si="225"/>
        <v>84.854166666666671</v>
      </c>
      <c r="Q3628" t="str">
        <f t="shared" si="227"/>
        <v>theater</v>
      </c>
      <c r="R3628" t="str">
        <f t="shared" si="226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4"/>
        <v>1</v>
      </c>
      <c r="P3629">
        <f t="shared" si="225"/>
        <v>68.965517241379317</v>
      </c>
      <c r="Q3629" t="str">
        <f t="shared" si="227"/>
        <v>theater</v>
      </c>
      <c r="R3629" t="str">
        <f t="shared" si="226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4"/>
        <v>0</v>
      </c>
      <c r="P3630" t="e">
        <f t="shared" si="225"/>
        <v>#DIV/0!</v>
      </c>
      <c r="Q3630" t="str">
        <f t="shared" si="227"/>
        <v>theater</v>
      </c>
      <c r="R3630" t="str">
        <f t="shared" si="226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4"/>
        <v>1.9999999999999999E-6</v>
      </c>
      <c r="P3631">
        <f t="shared" si="225"/>
        <v>1</v>
      </c>
      <c r="Q3631" t="str">
        <f t="shared" si="227"/>
        <v>theater</v>
      </c>
      <c r="R3631" t="str">
        <f t="shared" si="226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4"/>
        <v>3.3333333333333332E-4</v>
      </c>
      <c r="P3632">
        <f t="shared" si="225"/>
        <v>1</v>
      </c>
      <c r="Q3632" t="str">
        <f t="shared" si="227"/>
        <v>theater</v>
      </c>
      <c r="R3632" t="str">
        <f t="shared" si="226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4"/>
        <v>0.51023391812865493</v>
      </c>
      <c r="P3633">
        <f t="shared" si="225"/>
        <v>147.88135593220338</v>
      </c>
      <c r="Q3633" t="str">
        <f t="shared" si="227"/>
        <v>theater</v>
      </c>
      <c r="R3633" t="str">
        <f t="shared" si="226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4"/>
        <v>0.2</v>
      </c>
      <c r="P3634">
        <f t="shared" si="225"/>
        <v>100</v>
      </c>
      <c r="Q3634" t="str">
        <f t="shared" si="227"/>
        <v>theater</v>
      </c>
      <c r="R3634" t="str">
        <f t="shared" si="226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4"/>
        <v>0.35239999999999999</v>
      </c>
      <c r="P3635">
        <f t="shared" si="225"/>
        <v>56.838709677419352</v>
      </c>
      <c r="Q3635" t="str">
        <f t="shared" si="227"/>
        <v>theater</v>
      </c>
      <c r="R3635" t="str">
        <f t="shared" si="226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4"/>
        <v>4.2466666666666666E-2</v>
      </c>
      <c r="P3636">
        <f t="shared" si="225"/>
        <v>176.94444444444446</v>
      </c>
      <c r="Q3636" t="str">
        <f t="shared" si="227"/>
        <v>theater</v>
      </c>
      <c r="R3636" t="str">
        <f t="shared" si="226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4"/>
        <v>0.36457142857142855</v>
      </c>
      <c r="P3637">
        <f t="shared" si="225"/>
        <v>127.6</v>
      </c>
      <c r="Q3637" t="str">
        <f t="shared" si="227"/>
        <v>theater</v>
      </c>
      <c r="R3637" t="str">
        <f t="shared" si="226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4"/>
        <v>0</v>
      </c>
      <c r="P3638" t="e">
        <f t="shared" si="225"/>
        <v>#DIV/0!</v>
      </c>
      <c r="Q3638" t="str">
        <f t="shared" si="227"/>
        <v>theater</v>
      </c>
      <c r="R3638" t="str">
        <f t="shared" si="226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4"/>
        <v>0.30866666666666664</v>
      </c>
      <c r="P3639">
        <f t="shared" si="225"/>
        <v>66.142857142857139</v>
      </c>
      <c r="Q3639" t="str">
        <f t="shared" si="227"/>
        <v>theater</v>
      </c>
      <c r="R3639" t="str">
        <f t="shared" si="226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4"/>
        <v>6.545454545454546E-2</v>
      </c>
      <c r="P3640">
        <f t="shared" si="225"/>
        <v>108</v>
      </c>
      <c r="Q3640" t="str">
        <f t="shared" si="227"/>
        <v>theater</v>
      </c>
      <c r="R3640" t="str">
        <f t="shared" si="226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4"/>
        <v>4.0000000000000003E-5</v>
      </c>
      <c r="P3641">
        <f t="shared" si="225"/>
        <v>1</v>
      </c>
      <c r="Q3641" t="str">
        <f t="shared" si="227"/>
        <v>theater</v>
      </c>
      <c r="R3641" t="str">
        <f t="shared" si="226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4"/>
        <v>5.5E-2</v>
      </c>
      <c r="P3642">
        <f t="shared" si="225"/>
        <v>18.333333333333332</v>
      </c>
      <c r="Q3642" t="str">
        <f t="shared" si="227"/>
        <v>theater</v>
      </c>
      <c r="R3642" t="str">
        <f t="shared" si="226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4"/>
        <v>0</v>
      </c>
      <c r="P3643" t="e">
        <f t="shared" si="225"/>
        <v>#DIV/0!</v>
      </c>
      <c r="Q3643" t="str">
        <f t="shared" si="227"/>
        <v>theater</v>
      </c>
      <c r="R3643" t="str">
        <f t="shared" si="226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4"/>
        <v>2.1428571428571429E-2</v>
      </c>
      <c r="P3644">
        <f t="shared" si="225"/>
        <v>7.5</v>
      </c>
      <c r="Q3644" t="str">
        <f t="shared" si="227"/>
        <v>theater</v>
      </c>
      <c r="R3644" t="str">
        <f t="shared" si="226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4"/>
        <v>0</v>
      </c>
      <c r="P3645" t="e">
        <f t="shared" si="225"/>
        <v>#DIV/0!</v>
      </c>
      <c r="Q3645" t="str">
        <f t="shared" si="227"/>
        <v>theater</v>
      </c>
      <c r="R3645" t="str">
        <f t="shared" si="226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4"/>
        <v>0.16420000000000001</v>
      </c>
      <c r="P3646">
        <f t="shared" si="225"/>
        <v>68.416666666666671</v>
      </c>
      <c r="Q3646" t="str">
        <f t="shared" si="227"/>
        <v>theater</v>
      </c>
      <c r="R3646" t="str">
        <f t="shared" si="226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4"/>
        <v>1E-3</v>
      </c>
      <c r="P3647">
        <f t="shared" si="225"/>
        <v>1</v>
      </c>
      <c r="Q3647" t="str">
        <f t="shared" si="227"/>
        <v>theater</v>
      </c>
      <c r="R3647" t="str">
        <f t="shared" si="226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4"/>
        <v>4.8099999999999997E-2</v>
      </c>
      <c r="P3648">
        <f t="shared" si="225"/>
        <v>60.125</v>
      </c>
      <c r="Q3648" t="str">
        <f t="shared" si="227"/>
        <v>theater</v>
      </c>
      <c r="R3648" t="str">
        <f t="shared" si="226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4"/>
        <v>0.06</v>
      </c>
      <c r="P3649">
        <f t="shared" si="225"/>
        <v>15</v>
      </c>
      <c r="Q3649" t="str">
        <f t="shared" si="227"/>
        <v>theater</v>
      </c>
      <c r="R3649" t="str">
        <f t="shared" si="226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224"/>
        <v>1.003825</v>
      </c>
      <c r="P3650">
        <f t="shared" si="225"/>
        <v>550.04109589041093</v>
      </c>
      <c r="Q3650" t="str">
        <f t="shared" si="227"/>
        <v>theater</v>
      </c>
      <c r="R3650" t="str">
        <f t="shared" si="226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228">E3651/D3651</f>
        <v>1.04</v>
      </c>
      <c r="P3651">
        <f t="shared" ref="P3651:P3714" si="229">E3651/L3651</f>
        <v>97.5</v>
      </c>
      <c r="Q3651" t="str">
        <f t="shared" si="227"/>
        <v>theater</v>
      </c>
      <c r="R3651" t="str">
        <f t="shared" ref="R3651:R3714" si="230">RIGHT(N3651, LEN(N3651)-FIND("/",N3651))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8"/>
        <v>1</v>
      </c>
      <c r="P3652">
        <f t="shared" si="229"/>
        <v>29.411764705882351</v>
      </c>
      <c r="Q3652" t="str">
        <f t="shared" ref="Q3652:Q3715" si="231">LEFT(N3652, FIND("/", N3652)-1)</f>
        <v>theater</v>
      </c>
      <c r="R3652" t="str">
        <f t="shared" si="230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8"/>
        <v>1.04</v>
      </c>
      <c r="P3653">
        <f t="shared" si="229"/>
        <v>57.777777777777779</v>
      </c>
      <c r="Q3653" t="str">
        <f t="shared" si="231"/>
        <v>theater</v>
      </c>
      <c r="R3653" t="str">
        <f t="shared" si="230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8"/>
        <v>2.5066666666666668</v>
      </c>
      <c r="P3654">
        <f t="shared" si="229"/>
        <v>44.235294117647058</v>
      </c>
      <c r="Q3654" t="str">
        <f t="shared" si="231"/>
        <v>theater</v>
      </c>
      <c r="R3654" t="str">
        <f t="shared" si="230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8"/>
        <v>1.0049999999999999</v>
      </c>
      <c r="P3655">
        <f t="shared" si="229"/>
        <v>60.909090909090907</v>
      </c>
      <c r="Q3655" t="str">
        <f t="shared" si="231"/>
        <v>theater</v>
      </c>
      <c r="R3655" t="str">
        <f t="shared" si="230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8"/>
        <v>1.744</v>
      </c>
      <c r="P3656">
        <f t="shared" si="229"/>
        <v>68.84210526315789</v>
      </c>
      <c r="Q3656" t="str">
        <f t="shared" si="231"/>
        <v>theater</v>
      </c>
      <c r="R3656" t="str">
        <f t="shared" si="230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8"/>
        <v>1.1626000000000001</v>
      </c>
      <c r="P3657">
        <f t="shared" si="229"/>
        <v>73.582278481012665</v>
      </c>
      <c r="Q3657" t="str">
        <f t="shared" si="231"/>
        <v>theater</v>
      </c>
      <c r="R3657" t="str">
        <f t="shared" si="230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228"/>
        <v>1.0582</v>
      </c>
      <c r="P3658">
        <f t="shared" si="229"/>
        <v>115.02173913043478</v>
      </c>
      <c r="Q3658" t="str">
        <f t="shared" si="231"/>
        <v>theater</v>
      </c>
      <c r="R3658" t="str">
        <f t="shared" si="230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28"/>
        <v>1.1074999999999999</v>
      </c>
      <c r="P3659">
        <f t="shared" si="229"/>
        <v>110.75</v>
      </c>
      <c r="Q3659" t="str">
        <f t="shared" si="231"/>
        <v>theater</v>
      </c>
      <c r="R3659" t="str">
        <f t="shared" si="230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28"/>
        <v>1.0066666666666666</v>
      </c>
      <c r="P3660">
        <f t="shared" si="229"/>
        <v>75.5</v>
      </c>
      <c r="Q3660" t="str">
        <f t="shared" si="231"/>
        <v>theater</v>
      </c>
      <c r="R3660" t="str">
        <f t="shared" si="230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28"/>
        <v>1.0203333333333333</v>
      </c>
      <c r="P3661">
        <f t="shared" si="229"/>
        <v>235.46153846153845</v>
      </c>
      <c r="Q3661" t="str">
        <f t="shared" si="231"/>
        <v>theater</v>
      </c>
      <c r="R3661" t="str">
        <f t="shared" si="230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28"/>
        <v>1</v>
      </c>
      <c r="P3662">
        <f t="shared" si="229"/>
        <v>11.363636363636363</v>
      </c>
      <c r="Q3662" t="str">
        <f t="shared" si="231"/>
        <v>theater</v>
      </c>
      <c r="R3662" t="str">
        <f t="shared" si="230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28"/>
        <v>1.1100000000000001</v>
      </c>
      <c r="P3663">
        <f t="shared" si="229"/>
        <v>92.5</v>
      </c>
      <c r="Q3663" t="str">
        <f t="shared" si="231"/>
        <v>theater</v>
      </c>
      <c r="R3663" t="str">
        <f t="shared" si="230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28"/>
        <v>1.0142500000000001</v>
      </c>
      <c r="P3664">
        <f t="shared" si="229"/>
        <v>202.85</v>
      </c>
      <c r="Q3664" t="str">
        <f t="shared" si="231"/>
        <v>theater</v>
      </c>
      <c r="R3664" t="str">
        <f t="shared" si="230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28"/>
        <v>1.04</v>
      </c>
      <c r="P3665">
        <f t="shared" si="229"/>
        <v>26</v>
      </c>
      <c r="Q3665" t="str">
        <f t="shared" si="231"/>
        <v>theater</v>
      </c>
      <c r="R3665" t="str">
        <f t="shared" si="230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28"/>
        <v>1.09375</v>
      </c>
      <c r="P3666">
        <f t="shared" si="229"/>
        <v>46.05263157894737</v>
      </c>
      <c r="Q3666" t="str">
        <f t="shared" si="231"/>
        <v>theater</v>
      </c>
      <c r="R3666" t="str">
        <f t="shared" si="230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28"/>
        <v>1.1516129032258065</v>
      </c>
      <c r="P3667">
        <f t="shared" si="229"/>
        <v>51</v>
      </c>
      <c r="Q3667" t="str">
        <f t="shared" si="231"/>
        <v>theater</v>
      </c>
      <c r="R3667" t="str">
        <f t="shared" si="230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28"/>
        <v>1</v>
      </c>
      <c r="P3668">
        <f t="shared" si="229"/>
        <v>31.578947368421051</v>
      </c>
      <c r="Q3668" t="str">
        <f t="shared" si="231"/>
        <v>theater</v>
      </c>
      <c r="R3668" t="str">
        <f t="shared" si="230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28"/>
        <v>1.0317033333333334</v>
      </c>
      <c r="P3669">
        <f t="shared" si="229"/>
        <v>53.363965517241382</v>
      </c>
      <c r="Q3669" t="str">
        <f t="shared" si="231"/>
        <v>theater</v>
      </c>
      <c r="R3669" t="str">
        <f t="shared" si="230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28"/>
        <v>1.0349999999999999</v>
      </c>
      <c r="P3670">
        <f t="shared" si="229"/>
        <v>36.964285714285715</v>
      </c>
      <c r="Q3670" t="str">
        <f t="shared" si="231"/>
        <v>theater</v>
      </c>
      <c r="R3670" t="str">
        <f t="shared" si="230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28"/>
        <v>1.3819999999999999</v>
      </c>
      <c r="P3671">
        <f t="shared" si="229"/>
        <v>81.294117647058826</v>
      </c>
      <c r="Q3671" t="str">
        <f t="shared" si="231"/>
        <v>theater</v>
      </c>
      <c r="R3671" t="str">
        <f t="shared" si="230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28"/>
        <v>1.0954545454545455</v>
      </c>
      <c r="P3672">
        <f t="shared" si="229"/>
        <v>20.083333333333332</v>
      </c>
      <c r="Q3672" t="str">
        <f t="shared" si="231"/>
        <v>theater</v>
      </c>
      <c r="R3672" t="str">
        <f t="shared" si="230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28"/>
        <v>1.0085714285714287</v>
      </c>
      <c r="P3673">
        <f t="shared" si="229"/>
        <v>88.25</v>
      </c>
      <c r="Q3673" t="str">
        <f t="shared" si="231"/>
        <v>theater</v>
      </c>
      <c r="R3673" t="str">
        <f t="shared" si="230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228"/>
        <v>1.0153333333333334</v>
      </c>
      <c r="P3674">
        <f t="shared" si="229"/>
        <v>53.438596491228068</v>
      </c>
      <c r="Q3674" t="str">
        <f t="shared" si="231"/>
        <v>theater</v>
      </c>
      <c r="R3674" t="str">
        <f t="shared" si="230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28"/>
        <v>1.13625</v>
      </c>
      <c r="P3675">
        <f t="shared" si="229"/>
        <v>39.868421052631582</v>
      </c>
      <c r="Q3675" t="str">
        <f t="shared" si="231"/>
        <v>theater</v>
      </c>
      <c r="R3675" t="str">
        <f t="shared" si="230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28"/>
        <v>1</v>
      </c>
      <c r="P3676">
        <f t="shared" si="229"/>
        <v>145.16129032258064</v>
      </c>
      <c r="Q3676" t="str">
        <f t="shared" si="231"/>
        <v>theater</v>
      </c>
      <c r="R3676" t="str">
        <f t="shared" si="230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28"/>
        <v>1.4</v>
      </c>
      <c r="P3677">
        <f t="shared" si="229"/>
        <v>23.333333333333332</v>
      </c>
      <c r="Q3677" t="str">
        <f t="shared" si="231"/>
        <v>theater</v>
      </c>
      <c r="R3677" t="str">
        <f t="shared" si="230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28"/>
        <v>1.2875000000000001</v>
      </c>
      <c r="P3678">
        <f t="shared" si="229"/>
        <v>64.375</v>
      </c>
      <c r="Q3678" t="str">
        <f t="shared" si="231"/>
        <v>theater</v>
      </c>
      <c r="R3678" t="str">
        <f t="shared" si="230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28"/>
        <v>1.0290416666666666</v>
      </c>
      <c r="P3679">
        <f t="shared" si="229"/>
        <v>62.052763819095475</v>
      </c>
      <c r="Q3679" t="str">
        <f t="shared" si="231"/>
        <v>theater</v>
      </c>
      <c r="R3679" t="str">
        <f t="shared" si="230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28"/>
        <v>1.0249999999999999</v>
      </c>
      <c r="P3680">
        <f t="shared" si="229"/>
        <v>66.129032258064512</v>
      </c>
      <c r="Q3680" t="str">
        <f t="shared" si="231"/>
        <v>theater</v>
      </c>
      <c r="R3680" t="str">
        <f t="shared" si="230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28"/>
        <v>1.101</v>
      </c>
      <c r="P3681">
        <f t="shared" si="229"/>
        <v>73.400000000000006</v>
      </c>
      <c r="Q3681" t="str">
        <f t="shared" si="231"/>
        <v>theater</v>
      </c>
      <c r="R3681" t="str">
        <f t="shared" si="230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28"/>
        <v>1.1276666666666666</v>
      </c>
      <c r="P3682">
        <f t="shared" si="229"/>
        <v>99.5</v>
      </c>
      <c r="Q3682" t="str">
        <f t="shared" si="231"/>
        <v>theater</v>
      </c>
      <c r="R3682" t="str">
        <f t="shared" si="230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28"/>
        <v>1.119</v>
      </c>
      <c r="P3683">
        <f t="shared" si="229"/>
        <v>62.166666666666664</v>
      </c>
      <c r="Q3683" t="str">
        <f t="shared" si="231"/>
        <v>theater</v>
      </c>
      <c r="R3683" t="str">
        <f t="shared" si="230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28"/>
        <v>1.3919999999999999</v>
      </c>
      <c r="P3684">
        <f t="shared" si="229"/>
        <v>62.328358208955223</v>
      </c>
      <c r="Q3684" t="str">
        <f t="shared" si="231"/>
        <v>theater</v>
      </c>
      <c r="R3684" t="str">
        <f t="shared" si="230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28"/>
        <v>1.1085714285714285</v>
      </c>
      <c r="P3685">
        <f t="shared" si="229"/>
        <v>58.787878787878789</v>
      </c>
      <c r="Q3685" t="str">
        <f t="shared" si="231"/>
        <v>theater</v>
      </c>
      <c r="R3685" t="str">
        <f t="shared" si="230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28"/>
        <v>1.3906666666666667</v>
      </c>
      <c r="P3686">
        <f t="shared" si="229"/>
        <v>45.347826086956523</v>
      </c>
      <c r="Q3686" t="str">
        <f t="shared" si="231"/>
        <v>theater</v>
      </c>
      <c r="R3686" t="str">
        <f t="shared" si="230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28"/>
        <v>1.0569999999999999</v>
      </c>
      <c r="P3687">
        <f t="shared" si="229"/>
        <v>41.944444444444443</v>
      </c>
      <c r="Q3687" t="str">
        <f t="shared" si="231"/>
        <v>theater</v>
      </c>
      <c r="R3687" t="str">
        <f t="shared" si="230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28"/>
        <v>1.0142857142857142</v>
      </c>
      <c r="P3688">
        <f t="shared" si="229"/>
        <v>59.166666666666664</v>
      </c>
      <c r="Q3688" t="str">
        <f t="shared" si="231"/>
        <v>theater</v>
      </c>
      <c r="R3688" t="str">
        <f t="shared" si="230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28"/>
        <v>1.0024500000000001</v>
      </c>
      <c r="P3689">
        <f t="shared" si="229"/>
        <v>200.49</v>
      </c>
      <c r="Q3689" t="str">
        <f t="shared" si="231"/>
        <v>theater</v>
      </c>
      <c r="R3689" t="str">
        <f t="shared" si="230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28"/>
        <v>1.0916666666666666</v>
      </c>
      <c r="P3690">
        <f t="shared" si="229"/>
        <v>83.974358974358978</v>
      </c>
      <c r="Q3690" t="str">
        <f t="shared" si="231"/>
        <v>theater</v>
      </c>
      <c r="R3690" t="str">
        <f t="shared" si="230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28"/>
        <v>1.1833333333333333</v>
      </c>
      <c r="P3691">
        <f t="shared" si="229"/>
        <v>57.258064516129032</v>
      </c>
      <c r="Q3691" t="str">
        <f t="shared" si="231"/>
        <v>theater</v>
      </c>
      <c r="R3691" t="str">
        <f t="shared" si="230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28"/>
        <v>1.2</v>
      </c>
      <c r="P3692">
        <f t="shared" si="229"/>
        <v>58.064516129032256</v>
      </c>
      <c r="Q3692" t="str">
        <f t="shared" si="231"/>
        <v>theater</v>
      </c>
      <c r="R3692" t="str">
        <f t="shared" si="230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28"/>
        <v>1.2796000000000001</v>
      </c>
      <c r="P3693">
        <f t="shared" si="229"/>
        <v>186.80291970802921</v>
      </c>
      <c r="Q3693" t="str">
        <f t="shared" si="231"/>
        <v>theater</v>
      </c>
      <c r="R3693" t="str">
        <f t="shared" si="230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28"/>
        <v>1.26</v>
      </c>
      <c r="P3694">
        <f t="shared" si="229"/>
        <v>74.117647058823536</v>
      </c>
      <c r="Q3694" t="str">
        <f t="shared" si="231"/>
        <v>theater</v>
      </c>
      <c r="R3694" t="str">
        <f t="shared" si="230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28"/>
        <v>1.2912912912912913</v>
      </c>
      <c r="P3695">
        <f t="shared" si="229"/>
        <v>30.714285714285715</v>
      </c>
      <c r="Q3695" t="str">
        <f t="shared" si="231"/>
        <v>theater</v>
      </c>
      <c r="R3695" t="str">
        <f t="shared" si="230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28"/>
        <v>1.0742857142857143</v>
      </c>
      <c r="P3696">
        <f t="shared" si="229"/>
        <v>62.666666666666664</v>
      </c>
      <c r="Q3696" t="str">
        <f t="shared" si="231"/>
        <v>theater</v>
      </c>
      <c r="R3696" t="str">
        <f t="shared" si="230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28"/>
        <v>1.00125</v>
      </c>
      <c r="P3697">
        <f t="shared" si="229"/>
        <v>121.36363636363636</v>
      </c>
      <c r="Q3697" t="str">
        <f t="shared" si="231"/>
        <v>theater</v>
      </c>
      <c r="R3697" t="str">
        <f t="shared" si="230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28"/>
        <v>1.55</v>
      </c>
      <c r="P3698">
        <f t="shared" si="229"/>
        <v>39.743589743589745</v>
      </c>
      <c r="Q3698" t="str">
        <f t="shared" si="231"/>
        <v>theater</v>
      </c>
      <c r="R3698" t="str">
        <f t="shared" si="230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28"/>
        <v>1.08</v>
      </c>
      <c r="P3699">
        <f t="shared" si="229"/>
        <v>72</v>
      </c>
      <c r="Q3699" t="str">
        <f t="shared" si="231"/>
        <v>theater</v>
      </c>
      <c r="R3699" t="str">
        <f t="shared" si="230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28"/>
        <v>1.1052</v>
      </c>
      <c r="P3700">
        <f t="shared" si="229"/>
        <v>40.632352941176471</v>
      </c>
      <c r="Q3700" t="str">
        <f t="shared" si="231"/>
        <v>theater</v>
      </c>
      <c r="R3700" t="str">
        <f t="shared" si="230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28"/>
        <v>1.008</v>
      </c>
      <c r="P3701">
        <f t="shared" si="229"/>
        <v>63</v>
      </c>
      <c r="Q3701" t="str">
        <f t="shared" si="231"/>
        <v>theater</v>
      </c>
      <c r="R3701" t="str">
        <f t="shared" si="230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28"/>
        <v>1.212</v>
      </c>
      <c r="P3702">
        <f t="shared" si="229"/>
        <v>33.666666666666664</v>
      </c>
      <c r="Q3702" t="str">
        <f t="shared" si="231"/>
        <v>theater</v>
      </c>
      <c r="R3702" t="str">
        <f t="shared" si="230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28"/>
        <v>1.0033333333333334</v>
      </c>
      <c r="P3703">
        <f t="shared" si="229"/>
        <v>38.589743589743591</v>
      </c>
      <c r="Q3703" t="str">
        <f t="shared" si="231"/>
        <v>theater</v>
      </c>
      <c r="R3703" t="str">
        <f t="shared" si="230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28"/>
        <v>1.0916666666666666</v>
      </c>
      <c r="P3704">
        <f t="shared" si="229"/>
        <v>155.95238095238096</v>
      </c>
      <c r="Q3704" t="str">
        <f t="shared" si="231"/>
        <v>theater</v>
      </c>
      <c r="R3704" t="str">
        <f t="shared" si="230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28"/>
        <v>1.2342857142857142</v>
      </c>
      <c r="P3705">
        <f t="shared" si="229"/>
        <v>43.2</v>
      </c>
      <c r="Q3705" t="str">
        <f t="shared" si="231"/>
        <v>theater</v>
      </c>
      <c r="R3705" t="str">
        <f t="shared" si="230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28"/>
        <v>1.3633666666666666</v>
      </c>
      <c r="P3706">
        <f t="shared" si="229"/>
        <v>15.148518518518518</v>
      </c>
      <c r="Q3706" t="str">
        <f t="shared" si="231"/>
        <v>theater</v>
      </c>
      <c r="R3706" t="str">
        <f t="shared" si="230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28"/>
        <v>1.0346657233816767</v>
      </c>
      <c r="P3707">
        <f t="shared" si="229"/>
        <v>83.571428571428569</v>
      </c>
      <c r="Q3707" t="str">
        <f t="shared" si="231"/>
        <v>theater</v>
      </c>
      <c r="R3707" t="str">
        <f t="shared" si="230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28"/>
        <v>1.2133333333333334</v>
      </c>
      <c r="P3708">
        <f t="shared" si="229"/>
        <v>140</v>
      </c>
      <c r="Q3708" t="str">
        <f t="shared" si="231"/>
        <v>theater</v>
      </c>
      <c r="R3708" t="str">
        <f t="shared" si="230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28"/>
        <v>1.86</v>
      </c>
      <c r="P3709">
        <f t="shared" si="229"/>
        <v>80.869565217391298</v>
      </c>
      <c r="Q3709" t="str">
        <f t="shared" si="231"/>
        <v>theater</v>
      </c>
      <c r="R3709" t="str">
        <f t="shared" si="230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28"/>
        <v>3</v>
      </c>
      <c r="P3710">
        <f t="shared" si="229"/>
        <v>53.846153846153847</v>
      </c>
      <c r="Q3710" t="str">
        <f t="shared" si="231"/>
        <v>theater</v>
      </c>
      <c r="R3710" t="str">
        <f t="shared" si="230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28"/>
        <v>1.0825</v>
      </c>
      <c r="P3711">
        <f t="shared" si="229"/>
        <v>30.928571428571427</v>
      </c>
      <c r="Q3711" t="str">
        <f t="shared" si="231"/>
        <v>theater</v>
      </c>
      <c r="R3711" t="str">
        <f t="shared" si="230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28"/>
        <v>1.4115384615384616</v>
      </c>
      <c r="P3712">
        <f t="shared" si="229"/>
        <v>67.962962962962962</v>
      </c>
      <c r="Q3712" t="str">
        <f t="shared" si="231"/>
        <v>theater</v>
      </c>
      <c r="R3712" t="str">
        <f t="shared" si="230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28"/>
        <v>1.1399999999999999</v>
      </c>
      <c r="P3713">
        <f t="shared" si="229"/>
        <v>27.142857142857142</v>
      </c>
      <c r="Q3713" t="str">
        <f t="shared" si="231"/>
        <v>theater</v>
      </c>
      <c r="R3713" t="str">
        <f t="shared" si="230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228"/>
        <v>1.5373333333333334</v>
      </c>
      <c r="P3714">
        <f t="shared" si="229"/>
        <v>110.86538461538461</v>
      </c>
      <c r="Q3714" t="str">
        <f t="shared" si="231"/>
        <v>theater</v>
      </c>
      <c r="R3714" t="str">
        <f t="shared" si="230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232">E3715/D3715</f>
        <v>1.0149999999999999</v>
      </c>
      <c r="P3715">
        <f t="shared" ref="P3715:P3778" si="233">E3715/L3715</f>
        <v>106.84210526315789</v>
      </c>
      <c r="Q3715" t="str">
        <f t="shared" si="231"/>
        <v>theater</v>
      </c>
      <c r="R3715" t="str">
        <f t="shared" ref="R3715:R3778" si="234">RIGHT(N3715, LEN(N3715)-FIND("/",N3715))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2"/>
        <v>1.0235000000000001</v>
      </c>
      <c r="P3716">
        <f t="shared" si="233"/>
        <v>105.51546391752578</v>
      </c>
      <c r="Q3716" t="str">
        <f t="shared" ref="Q3716:Q3779" si="235">LEFT(N3716, FIND("/", N3716)-1)</f>
        <v>theater</v>
      </c>
      <c r="R3716" t="str">
        <f t="shared" si="234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2"/>
        <v>1.0257142857142858</v>
      </c>
      <c r="P3717">
        <f t="shared" si="233"/>
        <v>132.96296296296296</v>
      </c>
      <c r="Q3717" t="str">
        <f t="shared" si="235"/>
        <v>theater</v>
      </c>
      <c r="R3717" t="str">
        <f t="shared" si="234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2"/>
        <v>1.5575000000000001</v>
      </c>
      <c r="P3718">
        <f t="shared" si="233"/>
        <v>51.916666666666664</v>
      </c>
      <c r="Q3718" t="str">
        <f t="shared" si="235"/>
        <v>theater</v>
      </c>
      <c r="R3718" t="str">
        <f t="shared" si="234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2"/>
        <v>1.0075000000000001</v>
      </c>
      <c r="P3719">
        <f t="shared" si="233"/>
        <v>310</v>
      </c>
      <c r="Q3719" t="str">
        <f t="shared" si="235"/>
        <v>theater</v>
      </c>
      <c r="R3719" t="str">
        <f t="shared" si="234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2"/>
        <v>2.3940000000000001</v>
      </c>
      <c r="P3720">
        <f t="shared" si="233"/>
        <v>26.021739130434781</v>
      </c>
      <c r="Q3720" t="str">
        <f t="shared" si="235"/>
        <v>theater</v>
      </c>
      <c r="R3720" t="str">
        <f t="shared" si="234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2"/>
        <v>2.1</v>
      </c>
      <c r="P3721">
        <f t="shared" si="233"/>
        <v>105</v>
      </c>
      <c r="Q3721" t="str">
        <f t="shared" si="235"/>
        <v>theater</v>
      </c>
      <c r="R3721" t="str">
        <f t="shared" si="234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232"/>
        <v>1.0451515151515152</v>
      </c>
      <c r="P3722">
        <f t="shared" si="233"/>
        <v>86.224999999999994</v>
      </c>
      <c r="Q3722" t="str">
        <f t="shared" si="235"/>
        <v>theater</v>
      </c>
      <c r="R3722" t="str">
        <f t="shared" si="234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2"/>
        <v>1.008</v>
      </c>
      <c r="P3723">
        <f t="shared" si="233"/>
        <v>114.54545454545455</v>
      </c>
      <c r="Q3723" t="str">
        <f t="shared" si="235"/>
        <v>theater</v>
      </c>
      <c r="R3723" t="str">
        <f t="shared" si="234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2"/>
        <v>1.1120000000000001</v>
      </c>
      <c r="P3724">
        <f t="shared" si="233"/>
        <v>47.657142857142858</v>
      </c>
      <c r="Q3724" t="str">
        <f t="shared" si="235"/>
        <v>theater</v>
      </c>
      <c r="R3724" t="str">
        <f t="shared" si="234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2"/>
        <v>1.0204444444444445</v>
      </c>
      <c r="P3725">
        <f t="shared" si="233"/>
        <v>72.888888888888886</v>
      </c>
      <c r="Q3725" t="str">
        <f t="shared" si="235"/>
        <v>theater</v>
      </c>
      <c r="R3725" t="str">
        <f t="shared" si="234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2"/>
        <v>1.0254767441860466</v>
      </c>
      <c r="P3726">
        <f t="shared" si="233"/>
        <v>49.545505617977533</v>
      </c>
      <c r="Q3726" t="str">
        <f t="shared" si="235"/>
        <v>theater</v>
      </c>
      <c r="R3726" t="str">
        <f t="shared" si="234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2"/>
        <v>1.27</v>
      </c>
      <c r="P3727">
        <f t="shared" si="233"/>
        <v>25.4</v>
      </c>
      <c r="Q3727" t="str">
        <f t="shared" si="235"/>
        <v>theater</v>
      </c>
      <c r="R3727" t="str">
        <f t="shared" si="234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2"/>
        <v>3.3870588235294119</v>
      </c>
      <c r="P3728">
        <f t="shared" si="233"/>
        <v>62.586956521739133</v>
      </c>
      <c r="Q3728" t="str">
        <f t="shared" si="235"/>
        <v>theater</v>
      </c>
      <c r="R3728" t="str">
        <f t="shared" si="234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2"/>
        <v>1.0075000000000001</v>
      </c>
      <c r="P3729">
        <f t="shared" si="233"/>
        <v>61.060606060606062</v>
      </c>
      <c r="Q3729" t="str">
        <f t="shared" si="235"/>
        <v>theater</v>
      </c>
      <c r="R3729" t="str">
        <f t="shared" si="234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2"/>
        <v>9.3100000000000002E-2</v>
      </c>
      <c r="P3730">
        <f t="shared" si="233"/>
        <v>60.064516129032256</v>
      </c>
      <c r="Q3730" t="str">
        <f t="shared" si="235"/>
        <v>theater</v>
      </c>
      <c r="R3730" t="str">
        <f t="shared" si="234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2"/>
        <v>7.2400000000000006E-2</v>
      </c>
      <c r="P3731">
        <f t="shared" si="233"/>
        <v>72.400000000000006</v>
      </c>
      <c r="Q3731" t="str">
        <f t="shared" si="235"/>
        <v>theater</v>
      </c>
      <c r="R3731" t="str">
        <f t="shared" si="234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2"/>
        <v>0.1</v>
      </c>
      <c r="P3732">
        <f t="shared" si="233"/>
        <v>100</v>
      </c>
      <c r="Q3732" t="str">
        <f t="shared" si="235"/>
        <v>theater</v>
      </c>
      <c r="R3732" t="str">
        <f t="shared" si="234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2"/>
        <v>0.11272727272727273</v>
      </c>
      <c r="P3733">
        <f t="shared" si="233"/>
        <v>51.666666666666664</v>
      </c>
      <c r="Q3733" t="str">
        <f t="shared" si="235"/>
        <v>theater</v>
      </c>
      <c r="R3733" t="str">
        <f t="shared" si="234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2"/>
        <v>0.15411764705882353</v>
      </c>
      <c r="P3734">
        <f t="shared" si="233"/>
        <v>32.75</v>
      </c>
      <c r="Q3734" t="str">
        <f t="shared" si="235"/>
        <v>theater</v>
      </c>
      <c r="R3734" t="str">
        <f t="shared" si="234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2"/>
        <v>0</v>
      </c>
      <c r="P3735" t="e">
        <f t="shared" si="233"/>
        <v>#DIV/0!</v>
      </c>
      <c r="Q3735" t="str">
        <f t="shared" si="235"/>
        <v>theater</v>
      </c>
      <c r="R3735" t="str">
        <f t="shared" si="234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2"/>
        <v>0.28466666666666668</v>
      </c>
      <c r="P3736">
        <f t="shared" si="233"/>
        <v>61</v>
      </c>
      <c r="Q3736" t="str">
        <f t="shared" si="235"/>
        <v>theater</v>
      </c>
      <c r="R3736" t="str">
        <f t="shared" si="234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2"/>
        <v>0.13333333333333333</v>
      </c>
      <c r="P3737">
        <f t="shared" si="233"/>
        <v>10</v>
      </c>
      <c r="Q3737" t="str">
        <f t="shared" si="235"/>
        <v>theater</v>
      </c>
      <c r="R3737" t="str">
        <f t="shared" si="234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232"/>
        <v>6.6666666666666671E-3</v>
      </c>
      <c r="P3738">
        <f t="shared" si="233"/>
        <v>10</v>
      </c>
      <c r="Q3738" t="str">
        <f t="shared" si="235"/>
        <v>theater</v>
      </c>
      <c r="R3738" t="str">
        <f t="shared" si="234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2"/>
        <v>0.21428571428571427</v>
      </c>
      <c r="P3739">
        <f t="shared" si="233"/>
        <v>37.5</v>
      </c>
      <c r="Q3739" t="str">
        <f t="shared" si="235"/>
        <v>theater</v>
      </c>
      <c r="R3739" t="str">
        <f t="shared" si="234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2"/>
        <v>0.18</v>
      </c>
      <c r="P3740">
        <f t="shared" si="233"/>
        <v>45</v>
      </c>
      <c r="Q3740" t="str">
        <f t="shared" si="235"/>
        <v>theater</v>
      </c>
      <c r="R3740" t="str">
        <f t="shared" si="234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2"/>
        <v>0.20125000000000001</v>
      </c>
      <c r="P3741">
        <f t="shared" si="233"/>
        <v>100.625</v>
      </c>
      <c r="Q3741" t="str">
        <f t="shared" si="235"/>
        <v>theater</v>
      </c>
      <c r="R3741" t="str">
        <f t="shared" si="234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2"/>
        <v>0.17899999999999999</v>
      </c>
      <c r="P3742">
        <f t="shared" si="233"/>
        <v>25.571428571428573</v>
      </c>
      <c r="Q3742" t="str">
        <f t="shared" si="235"/>
        <v>theater</v>
      </c>
      <c r="R3742" t="str">
        <f t="shared" si="234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2"/>
        <v>0</v>
      </c>
      <c r="P3743" t="e">
        <f t="shared" si="233"/>
        <v>#DIV/0!</v>
      </c>
      <c r="Q3743" t="str">
        <f t="shared" si="235"/>
        <v>theater</v>
      </c>
      <c r="R3743" t="str">
        <f t="shared" si="234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2"/>
        <v>0.02</v>
      </c>
      <c r="P3744">
        <f t="shared" si="233"/>
        <v>25</v>
      </c>
      <c r="Q3744" t="str">
        <f t="shared" si="235"/>
        <v>theater</v>
      </c>
      <c r="R3744" t="str">
        <f t="shared" si="234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2"/>
        <v>0</v>
      </c>
      <c r="P3745" t="e">
        <f t="shared" si="233"/>
        <v>#DIV/0!</v>
      </c>
      <c r="Q3745" t="str">
        <f t="shared" si="235"/>
        <v>theater</v>
      </c>
      <c r="R3745" t="str">
        <f t="shared" si="234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2"/>
        <v>0</v>
      </c>
      <c r="P3746" t="e">
        <f t="shared" si="233"/>
        <v>#DIV/0!</v>
      </c>
      <c r="Q3746" t="str">
        <f t="shared" si="235"/>
        <v>theater</v>
      </c>
      <c r="R3746" t="str">
        <f t="shared" si="234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2"/>
        <v>0.1</v>
      </c>
      <c r="P3747">
        <f t="shared" si="233"/>
        <v>10</v>
      </c>
      <c r="Q3747" t="str">
        <f t="shared" si="235"/>
        <v>theater</v>
      </c>
      <c r="R3747" t="str">
        <f t="shared" si="234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2"/>
        <v>2.3764705882352941E-2</v>
      </c>
      <c r="P3748">
        <f t="shared" si="233"/>
        <v>202</v>
      </c>
      <c r="Q3748" t="str">
        <f t="shared" si="235"/>
        <v>theater</v>
      </c>
      <c r="R3748" t="str">
        <f t="shared" si="234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2"/>
        <v>0.01</v>
      </c>
      <c r="P3749">
        <f t="shared" si="233"/>
        <v>25</v>
      </c>
      <c r="Q3749" t="str">
        <f t="shared" si="235"/>
        <v>theater</v>
      </c>
      <c r="R3749" t="str">
        <f t="shared" si="234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2"/>
        <v>1.0351999999999999</v>
      </c>
      <c r="P3750">
        <f t="shared" si="233"/>
        <v>99.538461538461533</v>
      </c>
      <c r="Q3750" t="str">
        <f t="shared" si="235"/>
        <v>theater</v>
      </c>
      <c r="R3750" t="str">
        <f t="shared" si="234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2"/>
        <v>1.05</v>
      </c>
      <c r="P3751">
        <f t="shared" si="233"/>
        <v>75</v>
      </c>
      <c r="Q3751" t="str">
        <f t="shared" si="235"/>
        <v>theater</v>
      </c>
      <c r="R3751" t="str">
        <f t="shared" si="234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2"/>
        <v>1.0044999999999999</v>
      </c>
      <c r="P3752">
        <f t="shared" si="233"/>
        <v>215.25</v>
      </c>
      <c r="Q3752" t="str">
        <f t="shared" si="235"/>
        <v>theater</v>
      </c>
      <c r="R3752" t="str">
        <f t="shared" si="234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2"/>
        <v>1.3260000000000001</v>
      </c>
      <c r="P3753">
        <f t="shared" si="233"/>
        <v>120.54545454545455</v>
      </c>
      <c r="Q3753" t="str">
        <f t="shared" si="235"/>
        <v>theater</v>
      </c>
      <c r="R3753" t="str">
        <f t="shared" si="234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2"/>
        <v>1.1299999999999999</v>
      </c>
      <c r="P3754">
        <f t="shared" si="233"/>
        <v>37.666666666666664</v>
      </c>
      <c r="Q3754" t="str">
        <f t="shared" si="235"/>
        <v>theater</v>
      </c>
      <c r="R3754" t="str">
        <f t="shared" si="234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2"/>
        <v>1.0334000000000001</v>
      </c>
      <c r="P3755">
        <f t="shared" si="233"/>
        <v>172.23333333333332</v>
      </c>
      <c r="Q3755" t="str">
        <f t="shared" si="235"/>
        <v>theater</v>
      </c>
      <c r="R3755" t="str">
        <f t="shared" si="234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2"/>
        <v>1.2</v>
      </c>
      <c r="P3756">
        <f t="shared" si="233"/>
        <v>111.11111111111111</v>
      </c>
      <c r="Q3756" t="str">
        <f t="shared" si="235"/>
        <v>theater</v>
      </c>
      <c r="R3756" t="str">
        <f t="shared" si="234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2"/>
        <v>1.2963636363636364</v>
      </c>
      <c r="P3757">
        <f t="shared" si="233"/>
        <v>25.464285714285715</v>
      </c>
      <c r="Q3757" t="str">
        <f t="shared" si="235"/>
        <v>theater</v>
      </c>
      <c r="R3757" t="str">
        <f t="shared" si="234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2"/>
        <v>1.0111111111111111</v>
      </c>
      <c r="P3758">
        <f t="shared" si="233"/>
        <v>267.64705882352939</v>
      </c>
      <c r="Q3758" t="str">
        <f t="shared" si="235"/>
        <v>theater</v>
      </c>
      <c r="R3758" t="str">
        <f t="shared" si="234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2"/>
        <v>1.0851428571428572</v>
      </c>
      <c r="P3759">
        <f t="shared" si="233"/>
        <v>75.959999999999994</v>
      </c>
      <c r="Q3759" t="str">
        <f t="shared" si="235"/>
        <v>theater</v>
      </c>
      <c r="R3759" t="str">
        <f t="shared" si="234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2"/>
        <v>1.0233333333333334</v>
      </c>
      <c r="P3760">
        <f t="shared" si="233"/>
        <v>59.03846153846154</v>
      </c>
      <c r="Q3760" t="str">
        <f t="shared" si="235"/>
        <v>theater</v>
      </c>
      <c r="R3760" t="str">
        <f t="shared" si="234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2"/>
        <v>1.1024425000000002</v>
      </c>
      <c r="P3761">
        <f t="shared" si="233"/>
        <v>50.111022727272733</v>
      </c>
      <c r="Q3761" t="str">
        <f t="shared" si="235"/>
        <v>theater</v>
      </c>
      <c r="R3761" t="str">
        <f t="shared" si="234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2"/>
        <v>1.010154</v>
      </c>
      <c r="P3762">
        <f t="shared" si="233"/>
        <v>55.502967032967035</v>
      </c>
      <c r="Q3762" t="str">
        <f t="shared" si="235"/>
        <v>theater</v>
      </c>
      <c r="R3762" t="str">
        <f t="shared" si="234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2"/>
        <v>1</v>
      </c>
      <c r="P3763">
        <f t="shared" si="233"/>
        <v>166.66666666666666</v>
      </c>
      <c r="Q3763" t="str">
        <f t="shared" si="235"/>
        <v>theater</v>
      </c>
      <c r="R3763" t="str">
        <f t="shared" si="234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2"/>
        <v>1.0624</v>
      </c>
      <c r="P3764">
        <f t="shared" si="233"/>
        <v>47.428571428571431</v>
      </c>
      <c r="Q3764" t="str">
        <f t="shared" si="235"/>
        <v>theater</v>
      </c>
      <c r="R3764" t="str">
        <f t="shared" si="234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2"/>
        <v>1</v>
      </c>
      <c r="P3765">
        <f t="shared" si="233"/>
        <v>64.935064935064929</v>
      </c>
      <c r="Q3765" t="str">
        <f t="shared" si="235"/>
        <v>theater</v>
      </c>
      <c r="R3765" t="str">
        <f t="shared" si="234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2"/>
        <v>1</v>
      </c>
      <c r="P3766">
        <f t="shared" si="233"/>
        <v>55.555555555555557</v>
      </c>
      <c r="Q3766" t="str">
        <f t="shared" si="235"/>
        <v>theater</v>
      </c>
      <c r="R3766" t="str">
        <f t="shared" si="234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2"/>
        <v>1.1345714285714286</v>
      </c>
      <c r="P3767">
        <f t="shared" si="233"/>
        <v>74.224299065420567</v>
      </c>
      <c r="Q3767" t="str">
        <f t="shared" si="235"/>
        <v>theater</v>
      </c>
      <c r="R3767" t="str">
        <f t="shared" si="234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2"/>
        <v>1.0265010000000001</v>
      </c>
      <c r="P3768">
        <f t="shared" si="233"/>
        <v>106.9271875</v>
      </c>
      <c r="Q3768" t="str">
        <f t="shared" si="235"/>
        <v>theater</v>
      </c>
      <c r="R3768" t="str">
        <f t="shared" si="234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2"/>
        <v>1.1675</v>
      </c>
      <c r="P3769">
        <f t="shared" si="233"/>
        <v>41.696428571428569</v>
      </c>
      <c r="Q3769" t="str">
        <f t="shared" si="235"/>
        <v>theater</v>
      </c>
      <c r="R3769" t="str">
        <f t="shared" si="234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2"/>
        <v>1.0765274999999999</v>
      </c>
      <c r="P3770">
        <f t="shared" si="233"/>
        <v>74.243275862068955</v>
      </c>
      <c r="Q3770" t="str">
        <f t="shared" si="235"/>
        <v>theater</v>
      </c>
      <c r="R3770" t="str">
        <f t="shared" si="234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2"/>
        <v>1</v>
      </c>
      <c r="P3771">
        <f t="shared" si="233"/>
        <v>73.333333333333329</v>
      </c>
      <c r="Q3771" t="str">
        <f t="shared" si="235"/>
        <v>theater</v>
      </c>
      <c r="R3771" t="str">
        <f t="shared" si="234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2"/>
        <v>1</v>
      </c>
      <c r="P3772">
        <f t="shared" si="233"/>
        <v>100</v>
      </c>
      <c r="Q3772" t="str">
        <f t="shared" si="235"/>
        <v>theater</v>
      </c>
      <c r="R3772" t="str">
        <f t="shared" si="234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2"/>
        <v>1.46</v>
      </c>
      <c r="P3773">
        <f t="shared" si="233"/>
        <v>38.421052631578945</v>
      </c>
      <c r="Q3773" t="str">
        <f t="shared" si="235"/>
        <v>theater</v>
      </c>
      <c r="R3773" t="str">
        <f t="shared" si="234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2"/>
        <v>1.1020000000000001</v>
      </c>
      <c r="P3774">
        <f t="shared" si="233"/>
        <v>166.96969696969697</v>
      </c>
      <c r="Q3774" t="str">
        <f t="shared" si="235"/>
        <v>theater</v>
      </c>
      <c r="R3774" t="str">
        <f t="shared" si="234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2"/>
        <v>1.0820000000000001</v>
      </c>
      <c r="P3775">
        <f t="shared" si="233"/>
        <v>94.912280701754383</v>
      </c>
      <c r="Q3775" t="str">
        <f t="shared" si="235"/>
        <v>theater</v>
      </c>
      <c r="R3775" t="str">
        <f t="shared" si="234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2"/>
        <v>1</v>
      </c>
      <c r="P3776">
        <f t="shared" si="233"/>
        <v>100</v>
      </c>
      <c r="Q3776" t="str">
        <f t="shared" si="235"/>
        <v>theater</v>
      </c>
      <c r="R3776" t="str">
        <f t="shared" si="234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2"/>
        <v>1.0024999999999999</v>
      </c>
      <c r="P3777">
        <f t="shared" si="233"/>
        <v>143.21428571428572</v>
      </c>
      <c r="Q3777" t="str">
        <f t="shared" si="235"/>
        <v>theater</v>
      </c>
      <c r="R3777" t="str">
        <f t="shared" si="234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232"/>
        <v>1.0671250000000001</v>
      </c>
      <c r="P3778">
        <f t="shared" si="233"/>
        <v>90.819148936170208</v>
      </c>
      <c r="Q3778" t="str">
        <f t="shared" si="235"/>
        <v>theater</v>
      </c>
      <c r="R3778" t="str">
        <f t="shared" si="234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236">E3779/D3779</f>
        <v>1.4319999999999999</v>
      </c>
      <c r="P3779">
        <f t="shared" ref="P3779:P3842" si="237">E3779/L3779</f>
        <v>48.542372881355931</v>
      </c>
      <c r="Q3779" t="str">
        <f t="shared" si="235"/>
        <v>theater</v>
      </c>
      <c r="R3779" t="str">
        <f t="shared" ref="R3779:R3842" si="238">RIGHT(N3779, LEN(N3779)-FIND("/",N3779))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6"/>
        <v>1.0504166666666668</v>
      </c>
      <c r="P3780">
        <f t="shared" si="237"/>
        <v>70.027777777777771</v>
      </c>
      <c r="Q3780" t="str">
        <f t="shared" ref="Q3780:Q3843" si="239">LEFT(N3780, FIND("/", N3780)-1)</f>
        <v>theater</v>
      </c>
      <c r="R3780" t="str">
        <f t="shared" si="238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6"/>
        <v>1.0398000000000001</v>
      </c>
      <c r="P3781">
        <f t="shared" si="237"/>
        <v>135.62608695652173</v>
      </c>
      <c r="Q3781" t="str">
        <f t="shared" si="239"/>
        <v>theater</v>
      </c>
      <c r="R3781" t="str">
        <f t="shared" si="238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6"/>
        <v>1.2</v>
      </c>
      <c r="P3782">
        <f t="shared" si="237"/>
        <v>100</v>
      </c>
      <c r="Q3782" t="str">
        <f t="shared" si="239"/>
        <v>theater</v>
      </c>
      <c r="R3782" t="str">
        <f t="shared" si="238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6"/>
        <v>1.0966666666666667</v>
      </c>
      <c r="P3783">
        <f t="shared" si="237"/>
        <v>94.90384615384616</v>
      </c>
      <c r="Q3783" t="str">
        <f t="shared" si="239"/>
        <v>theater</v>
      </c>
      <c r="R3783" t="str">
        <f t="shared" si="238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6"/>
        <v>1.0175000000000001</v>
      </c>
      <c r="P3784">
        <f t="shared" si="237"/>
        <v>75.370370370370367</v>
      </c>
      <c r="Q3784" t="str">
        <f t="shared" si="239"/>
        <v>theater</v>
      </c>
      <c r="R3784" t="str">
        <f t="shared" si="238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6"/>
        <v>1.2891666666666666</v>
      </c>
      <c r="P3785">
        <f t="shared" si="237"/>
        <v>64.458333333333329</v>
      </c>
      <c r="Q3785" t="str">
        <f t="shared" si="239"/>
        <v>theater</v>
      </c>
      <c r="R3785" t="str">
        <f t="shared" si="238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236"/>
        <v>1.1499999999999999</v>
      </c>
      <c r="P3786">
        <f t="shared" si="237"/>
        <v>115</v>
      </c>
      <c r="Q3786" t="str">
        <f t="shared" si="239"/>
        <v>theater</v>
      </c>
      <c r="R3786" t="str">
        <f t="shared" si="238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36"/>
        <v>1.5075000000000001</v>
      </c>
      <c r="P3787">
        <f t="shared" si="237"/>
        <v>100.5</v>
      </c>
      <c r="Q3787" t="str">
        <f t="shared" si="239"/>
        <v>theater</v>
      </c>
      <c r="R3787" t="str">
        <f t="shared" si="238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36"/>
        <v>1.1096666666666666</v>
      </c>
      <c r="P3788">
        <f t="shared" si="237"/>
        <v>93.774647887323937</v>
      </c>
      <c r="Q3788" t="str">
        <f t="shared" si="239"/>
        <v>theater</v>
      </c>
      <c r="R3788" t="str">
        <f t="shared" si="238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36"/>
        <v>1.0028571428571429</v>
      </c>
      <c r="P3789">
        <f t="shared" si="237"/>
        <v>35.1</v>
      </c>
      <c r="Q3789" t="str">
        <f t="shared" si="239"/>
        <v>theater</v>
      </c>
      <c r="R3789" t="str">
        <f t="shared" si="238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36"/>
        <v>6.6666666666666671E-3</v>
      </c>
      <c r="P3790">
        <f t="shared" si="237"/>
        <v>500</v>
      </c>
      <c r="Q3790" t="str">
        <f t="shared" si="239"/>
        <v>theater</v>
      </c>
      <c r="R3790" t="str">
        <f t="shared" si="238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36"/>
        <v>3.267605633802817E-2</v>
      </c>
      <c r="P3791">
        <f t="shared" si="237"/>
        <v>29</v>
      </c>
      <c r="Q3791" t="str">
        <f t="shared" si="239"/>
        <v>theater</v>
      </c>
      <c r="R3791" t="str">
        <f t="shared" si="238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36"/>
        <v>0</v>
      </c>
      <c r="P3792" t="e">
        <f t="shared" si="237"/>
        <v>#DIV/0!</v>
      </c>
      <c r="Q3792" t="str">
        <f t="shared" si="239"/>
        <v>theater</v>
      </c>
      <c r="R3792" t="str">
        <f t="shared" si="238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36"/>
        <v>0</v>
      </c>
      <c r="P3793" t="e">
        <f t="shared" si="237"/>
        <v>#DIV/0!</v>
      </c>
      <c r="Q3793" t="str">
        <f t="shared" si="239"/>
        <v>theater</v>
      </c>
      <c r="R3793" t="str">
        <f t="shared" si="238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36"/>
        <v>2.8E-3</v>
      </c>
      <c r="P3794">
        <f t="shared" si="237"/>
        <v>17.5</v>
      </c>
      <c r="Q3794" t="str">
        <f t="shared" si="239"/>
        <v>theater</v>
      </c>
      <c r="R3794" t="str">
        <f t="shared" si="238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36"/>
        <v>0.59657142857142853</v>
      </c>
      <c r="P3795">
        <f t="shared" si="237"/>
        <v>174</v>
      </c>
      <c r="Q3795" t="str">
        <f t="shared" si="239"/>
        <v>theater</v>
      </c>
      <c r="R3795" t="str">
        <f t="shared" si="238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36"/>
        <v>0.01</v>
      </c>
      <c r="P3796">
        <f t="shared" si="237"/>
        <v>50</v>
      </c>
      <c r="Q3796" t="str">
        <f t="shared" si="239"/>
        <v>theater</v>
      </c>
      <c r="R3796" t="str">
        <f t="shared" si="238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36"/>
        <v>1.6666666666666666E-2</v>
      </c>
      <c r="P3797">
        <f t="shared" si="237"/>
        <v>5</v>
      </c>
      <c r="Q3797" t="str">
        <f t="shared" si="239"/>
        <v>theater</v>
      </c>
      <c r="R3797" t="str">
        <f t="shared" si="238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36"/>
        <v>4.4444444444444447E-5</v>
      </c>
      <c r="P3798">
        <f t="shared" si="237"/>
        <v>1</v>
      </c>
      <c r="Q3798" t="str">
        <f t="shared" si="239"/>
        <v>theater</v>
      </c>
      <c r="R3798" t="str">
        <f t="shared" si="238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36"/>
        <v>0.89666666666666661</v>
      </c>
      <c r="P3799">
        <f t="shared" si="237"/>
        <v>145.40540540540542</v>
      </c>
      <c r="Q3799" t="str">
        <f t="shared" si="239"/>
        <v>theater</v>
      </c>
      <c r="R3799" t="str">
        <f t="shared" si="238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36"/>
        <v>1.4642857142857143E-2</v>
      </c>
      <c r="P3800">
        <f t="shared" si="237"/>
        <v>205</v>
      </c>
      <c r="Q3800" t="str">
        <f t="shared" si="239"/>
        <v>theater</v>
      </c>
      <c r="R3800" t="str">
        <f t="shared" si="238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36"/>
        <v>4.02E-2</v>
      </c>
      <c r="P3801">
        <f t="shared" si="237"/>
        <v>100.5</v>
      </c>
      <c r="Q3801" t="str">
        <f t="shared" si="239"/>
        <v>theater</v>
      </c>
      <c r="R3801" t="str">
        <f t="shared" si="238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236"/>
        <v>4.0045454545454544E-2</v>
      </c>
      <c r="P3802">
        <f t="shared" si="237"/>
        <v>55.0625</v>
      </c>
      <c r="Q3802" t="str">
        <f t="shared" si="239"/>
        <v>theater</v>
      </c>
      <c r="R3802" t="str">
        <f t="shared" si="238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36"/>
        <v>8.5199999999999998E-2</v>
      </c>
      <c r="P3803">
        <f t="shared" si="237"/>
        <v>47.333333333333336</v>
      </c>
      <c r="Q3803" t="str">
        <f t="shared" si="239"/>
        <v>theater</v>
      </c>
      <c r="R3803" t="str">
        <f t="shared" si="238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36"/>
        <v>0</v>
      </c>
      <c r="P3804" t="e">
        <f t="shared" si="237"/>
        <v>#DIV/0!</v>
      </c>
      <c r="Q3804" t="str">
        <f t="shared" si="239"/>
        <v>theater</v>
      </c>
      <c r="R3804" t="str">
        <f t="shared" si="238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36"/>
        <v>0.19650000000000001</v>
      </c>
      <c r="P3805">
        <f t="shared" si="237"/>
        <v>58.95</v>
      </c>
      <c r="Q3805" t="str">
        <f t="shared" si="239"/>
        <v>theater</v>
      </c>
      <c r="R3805" t="str">
        <f t="shared" si="238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36"/>
        <v>0</v>
      </c>
      <c r="P3806" t="e">
        <f t="shared" si="237"/>
        <v>#DIV/0!</v>
      </c>
      <c r="Q3806" t="str">
        <f t="shared" si="239"/>
        <v>theater</v>
      </c>
      <c r="R3806" t="str">
        <f t="shared" si="238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36"/>
        <v>2.0000000000000002E-5</v>
      </c>
      <c r="P3807">
        <f t="shared" si="237"/>
        <v>1.5</v>
      </c>
      <c r="Q3807" t="str">
        <f t="shared" si="239"/>
        <v>theater</v>
      </c>
      <c r="R3807" t="str">
        <f t="shared" si="238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36"/>
        <v>6.6666666666666664E-4</v>
      </c>
      <c r="P3808">
        <f t="shared" si="237"/>
        <v>5</v>
      </c>
      <c r="Q3808" t="str">
        <f t="shared" si="239"/>
        <v>theater</v>
      </c>
      <c r="R3808" t="str">
        <f t="shared" si="238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36"/>
        <v>0.30333333333333334</v>
      </c>
      <c r="P3809">
        <f t="shared" si="237"/>
        <v>50.555555555555557</v>
      </c>
      <c r="Q3809" t="str">
        <f t="shared" si="239"/>
        <v>theater</v>
      </c>
      <c r="R3809" t="str">
        <f t="shared" si="238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36"/>
        <v>1</v>
      </c>
      <c r="P3810">
        <f t="shared" si="237"/>
        <v>41.666666666666664</v>
      </c>
      <c r="Q3810" t="str">
        <f t="shared" si="239"/>
        <v>theater</v>
      </c>
      <c r="R3810" t="str">
        <f t="shared" si="238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36"/>
        <v>1.0125</v>
      </c>
      <c r="P3811">
        <f t="shared" si="237"/>
        <v>53.289473684210527</v>
      </c>
      <c r="Q3811" t="str">
        <f t="shared" si="239"/>
        <v>theater</v>
      </c>
      <c r="R3811" t="str">
        <f t="shared" si="238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36"/>
        <v>1.2173333333333334</v>
      </c>
      <c r="P3812">
        <f t="shared" si="237"/>
        <v>70.230769230769226</v>
      </c>
      <c r="Q3812" t="str">
        <f t="shared" si="239"/>
        <v>theater</v>
      </c>
      <c r="R3812" t="str">
        <f t="shared" si="238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36"/>
        <v>3.3</v>
      </c>
      <c r="P3813">
        <f t="shared" si="237"/>
        <v>43.421052631578945</v>
      </c>
      <c r="Q3813" t="str">
        <f t="shared" si="239"/>
        <v>theater</v>
      </c>
      <c r="R3813" t="str">
        <f t="shared" si="238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36"/>
        <v>1.0954999999999999</v>
      </c>
      <c r="P3814">
        <f t="shared" si="237"/>
        <v>199.18181818181819</v>
      </c>
      <c r="Q3814" t="str">
        <f t="shared" si="239"/>
        <v>theater</v>
      </c>
      <c r="R3814" t="str">
        <f t="shared" si="238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36"/>
        <v>1.0095190476190474</v>
      </c>
      <c r="P3815">
        <f t="shared" si="237"/>
        <v>78.518148148148143</v>
      </c>
      <c r="Q3815" t="str">
        <f t="shared" si="239"/>
        <v>theater</v>
      </c>
      <c r="R3815" t="str">
        <f t="shared" si="238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36"/>
        <v>1.4013333333333333</v>
      </c>
      <c r="P3816">
        <f t="shared" si="237"/>
        <v>61.823529411764703</v>
      </c>
      <c r="Q3816" t="str">
        <f t="shared" si="239"/>
        <v>theater</v>
      </c>
      <c r="R3816" t="str">
        <f t="shared" si="238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36"/>
        <v>1.0000100000000001</v>
      </c>
      <c r="P3817">
        <f t="shared" si="237"/>
        <v>50.000500000000002</v>
      </c>
      <c r="Q3817" t="str">
        <f t="shared" si="239"/>
        <v>theater</v>
      </c>
      <c r="R3817" t="str">
        <f t="shared" si="238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36"/>
        <v>1.19238</v>
      </c>
      <c r="P3818">
        <f t="shared" si="237"/>
        <v>48.339729729729726</v>
      </c>
      <c r="Q3818" t="str">
        <f t="shared" si="239"/>
        <v>theater</v>
      </c>
      <c r="R3818" t="str">
        <f t="shared" si="238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36"/>
        <v>1.0725</v>
      </c>
      <c r="P3819">
        <f t="shared" si="237"/>
        <v>107.25</v>
      </c>
      <c r="Q3819" t="str">
        <f t="shared" si="239"/>
        <v>theater</v>
      </c>
      <c r="R3819" t="str">
        <f t="shared" si="238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36"/>
        <v>2.2799999999999998</v>
      </c>
      <c r="P3820">
        <f t="shared" si="237"/>
        <v>57</v>
      </c>
      <c r="Q3820" t="str">
        <f t="shared" si="239"/>
        <v>theater</v>
      </c>
      <c r="R3820" t="str">
        <f t="shared" si="238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36"/>
        <v>1.0640000000000001</v>
      </c>
      <c r="P3821">
        <f t="shared" si="237"/>
        <v>40.92307692307692</v>
      </c>
      <c r="Q3821" t="str">
        <f t="shared" si="239"/>
        <v>theater</v>
      </c>
      <c r="R3821" t="str">
        <f t="shared" si="238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36"/>
        <v>1.4333333333333333</v>
      </c>
      <c r="P3822">
        <f t="shared" si="237"/>
        <v>21.5</v>
      </c>
      <c r="Q3822" t="str">
        <f t="shared" si="239"/>
        <v>theater</v>
      </c>
      <c r="R3822" t="str">
        <f t="shared" si="238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36"/>
        <v>1.0454285714285714</v>
      </c>
      <c r="P3823">
        <f t="shared" si="237"/>
        <v>79.543478260869563</v>
      </c>
      <c r="Q3823" t="str">
        <f t="shared" si="239"/>
        <v>theater</v>
      </c>
      <c r="R3823" t="str">
        <f t="shared" si="238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36"/>
        <v>1.1002000000000001</v>
      </c>
      <c r="P3824">
        <f t="shared" si="237"/>
        <v>72.381578947368425</v>
      </c>
      <c r="Q3824" t="str">
        <f t="shared" si="239"/>
        <v>theater</v>
      </c>
      <c r="R3824" t="str">
        <f t="shared" si="238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36"/>
        <v>1.06</v>
      </c>
      <c r="P3825">
        <f t="shared" si="237"/>
        <v>64.634146341463421</v>
      </c>
      <c r="Q3825" t="str">
        <f t="shared" si="239"/>
        <v>theater</v>
      </c>
      <c r="R3825" t="str">
        <f t="shared" si="238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36"/>
        <v>1.08</v>
      </c>
      <c r="P3826">
        <f t="shared" si="237"/>
        <v>38.571428571428569</v>
      </c>
      <c r="Q3826" t="str">
        <f t="shared" si="239"/>
        <v>theater</v>
      </c>
      <c r="R3826" t="str">
        <f t="shared" si="238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36"/>
        <v>1.0542</v>
      </c>
      <c r="P3827">
        <f t="shared" si="237"/>
        <v>107.57142857142857</v>
      </c>
      <c r="Q3827" t="str">
        <f t="shared" si="239"/>
        <v>theater</v>
      </c>
      <c r="R3827" t="str">
        <f t="shared" si="238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36"/>
        <v>1.1916666666666667</v>
      </c>
      <c r="P3828">
        <f t="shared" si="237"/>
        <v>27.5</v>
      </c>
      <c r="Q3828" t="str">
        <f t="shared" si="239"/>
        <v>theater</v>
      </c>
      <c r="R3828" t="str">
        <f t="shared" si="238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36"/>
        <v>1.5266666666666666</v>
      </c>
      <c r="P3829">
        <f t="shared" si="237"/>
        <v>70.461538461538467</v>
      </c>
      <c r="Q3829" t="str">
        <f t="shared" si="239"/>
        <v>theater</v>
      </c>
      <c r="R3829" t="str">
        <f t="shared" si="238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36"/>
        <v>1</v>
      </c>
      <c r="P3830">
        <f t="shared" si="237"/>
        <v>178.57142857142858</v>
      </c>
      <c r="Q3830" t="str">
        <f t="shared" si="239"/>
        <v>theater</v>
      </c>
      <c r="R3830" t="str">
        <f t="shared" si="238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36"/>
        <v>1.002</v>
      </c>
      <c r="P3831">
        <f t="shared" si="237"/>
        <v>62.625</v>
      </c>
      <c r="Q3831" t="str">
        <f t="shared" si="239"/>
        <v>theater</v>
      </c>
      <c r="R3831" t="str">
        <f t="shared" si="238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36"/>
        <v>2.25</v>
      </c>
      <c r="P3832">
        <f t="shared" si="237"/>
        <v>75</v>
      </c>
      <c r="Q3832" t="str">
        <f t="shared" si="239"/>
        <v>theater</v>
      </c>
      <c r="R3832" t="str">
        <f t="shared" si="238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36"/>
        <v>1.0602199999999999</v>
      </c>
      <c r="P3833">
        <f t="shared" si="237"/>
        <v>58.901111111111113</v>
      </c>
      <c r="Q3833" t="str">
        <f t="shared" si="239"/>
        <v>theater</v>
      </c>
      <c r="R3833" t="str">
        <f t="shared" si="238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36"/>
        <v>1.0466666666666666</v>
      </c>
      <c r="P3834">
        <f t="shared" si="237"/>
        <v>139.55555555555554</v>
      </c>
      <c r="Q3834" t="str">
        <f t="shared" si="239"/>
        <v>theater</v>
      </c>
      <c r="R3834" t="str">
        <f t="shared" si="238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36"/>
        <v>1.1666666666666667</v>
      </c>
      <c r="P3835">
        <f t="shared" si="237"/>
        <v>70</v>
      </c>
      <c r="Q3835" t="str">
        <f t="shared" si="239"/>
        <v>theater</v>
      </c>
      <c r="R3835" t="str">
        <f t="shared" si="238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36"/>
        <v>1.0903333333333334</v>
      </c>
      <c r="P3836">
        <f t="shared" si="237"/>
        <v>57.385964912280699</v>
      </c>
      <c r="Q3836" t="str">
        <f t="shared" si="239"/>
        <v>theater</v>
      </c>
      <c r="R3836" t="str">
        <f t="shared" si="238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36"/>
        <v>1.6</v>
      </c>
      <c r="P3837">
        <f t="shared" si="237"/>
        <v>40</v>
      </c>
      <c r="Q3837" t="str">
        <f t="shared" si="239"/>
        <v>theater</v>
      </c>
      <c r="R3837" t="str">
        <f t="shared" si="238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36"/>
        <v>1.125</v>
      </c>
      <c r="P3838">
        <f t="shared" si="237"/>
        <v>64.285714285714292</v>
      </c>
      <c r="Q3838" t="str">
        <f t="shared" si="239"/>
        <v>theater</v>
      </c>
      <c r="R3838" t="str">
        <f t="shared" si="238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36"/>
        <v>1.0209999999999999</v>
      </c>
      <c r="P3839">
        <f t="shared" si="237"/>
        <v>120.11764705882354</v>
      </c>
      <c r="Q3839" t="str">
        <f t="shared" si="239"/>
        <v>theater</v>
      </c>
      <c r="R3839" t="str">
        <f t="shared" si="238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36"/>
        <v>1.00824</v>
      </c>
      <c r="P3840">
        <f t="shared" si="237"/>
        <v>1008.24</v>
      </c>
      <c r="Q3840" t="str">
        <f t="shared" si="239"/>
        <v>theater</v>
      </c>
      <c r="R3840" t="str">
        <f t="shared" si="238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36"/>
        <v>1.0125</v>
      </c>
      <c r="P3841">
        <f t="shared" si="237"/>
        <v>63.28125</v>
      </c>
      <c r="Q3841" t="str">
        <f t="shared" si="239"/>
        <v>theater</v>
      </c>
      <c r="R3841" t="str">
        <f t="shared" si="238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236"/>
        <v>65</v>
      </c>
      <c r="P3842">
        <f t="shared" si="237"/>
        <v>21.666666666666668</v>
      </c>
      <c r="Q3842" t="str">
        <f t="shared" si="239"/>
        <v>theater</v>
      </c>
      <c r="R3842" t="str">
        <f t="shared" si="238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240">E3843/D3843</f>
        <v>8.72E-2</v>
      </c>
      <c r="P3843">
        <f t="shared" ref="P3843:P3906" si="241">E3843/L3843</f>
        <v>25.647058823529413</v>
      </c>
      <c r="Q3843" t="str">
        <f t="shared" si="239"/>
        <v>theater</v>
      </c>
      <c r="R3843" t="str">
        <f t="shared" ref="R3843:R3906" si="242">RIGHT(N3843, LEN(N3843)-FIND("/",N3843))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0"/>
        <v>0.21940000000000001</v>
      </c>
      <c r="P3844">
        <f t="shared" si="241"/>
        <v>47.695652173913047</v>
      </c>
      <c r="Q3844" t="str">
        <f t="shared" ref="Q3844:Q3907" si="243">LEFT(N3844, FIND("/", N3844)-1)</f>
        <v>theater</v>
      </c>
      <c r="R3844" t="str">
        <f t="shared" si="242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0"/>
        <v>0.21299999999999999</v>
      </c>
      <c r="P3845">
        <f t="shared" si="241"/>
        <v>56.05263157894737</v>
      </c>
      <c r="Q3845" t="str">
        <f t="shared" si="243"/>
        <v>theater</v>
      </c>
      <c r="R3845" t="str">
        <f t="shared" si="242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0"/>
        <v>0.41489795918367345</v>
      </c>
      <c r="P3846">
        <f t="shared" si="241"/>
        <v>81.319999999999993</v>
      </c>
      <c r="Q3846" t="str">
        <f t="shared" si="243"/>
        <v>theater</v>
      </c>
      <c r="R3846" t="str">
        <f t="shared" si="242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0"/>
        <v>2.1049999999999999E-2</v>
      </c>
      <c r="P3847">
        <f t="shared" si="241"/>
        <v>70.166666666666671</v>
      </c>
      <c r="Q3847" t="str">
        <f t="shared" si="243"/>
        <v>theater</v>
      </c>
      <c r="R3847" t="str">
        <f t="shared" si="242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0"/>
        <v>2.7E-2</v>
      </c>
      <c r="P3848">
        <f t="shared" si="241"/>
        <v>23.625</v>
      </c>
      <c r="Q3848" t="str">
        <f t="shared" si="243"/>
        <v>theater</v>
      </c>
      <c r="R3848" t="str">
        <f t="shared" si="242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0"/>
        <v>0.16161904761904761</v>
      </c>
      <c r="P3849">
        <f t="shared" si="241"/>
        <v>188.55555555555554</v>
      </c>
      <c r="Q3849" t="str">
        <f t="shared" si="243"/>
        <v>theater</v>
      </c>
      <c r="R3849" t="str">
        <f t="shared" si="242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240"/>
        <v>0.16376923076923078</v>
      </c>
      <c r="P3850">
        <f t="shared" si="241"/>
        <v>49.511627906976742</v>
      </c>
      <c r="Q3850" t="str">
        <f t="shared" si="243"/>
        <v>theater</v>
      </c>
      <c r="R3850" t="str">
        <f t="shared" si="242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0"/>
        <v>7.0433333333333334E-2</v>
      </c>
      <c r="P3851">
        <f t="shared" si="241"/>
        <v>75.464285714285708</v>
      </c>
      <c r="Q3851" t="str">
        <f t="shared" si="243"/>
        <v>theater</v>
      </c>
      <c r="R3851" t="str">
        <f t="shared" si="242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0"/>
        <v>3.7999999999999999E-2</v>
      </c>
      <c r="P3852">
        <f t="shared" si="241"/>
        <v>9.5</v>
      </c>
      <c r="Q3852" t="str">
        <f t="shared" si="243"/>
        <v>theater</v>
      </c>
      <c r="R3852" t="str">
        <f t="shared" si="242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0"/>
        <v>0.34079999999999999</v>
      </c>
      <c r="P3853">
        <f t="shared" si="241"/>
        <v>35.5</v>
      </c>
      <c r="Q3853" t="str">
        <f t="shared" si="243"/>
        <v>theater</v>
      </c>
      <c r="R3853" t="str">
        <f t="shared" si="242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0"/>
        <v>2E-3</v>
      </c>
      <c r="P3854">
        <f t="shared" si="241"/>
        <v>10</v>
      </c>
      <c r="Q3854" t="str">
        <f t="shared" si="243"/>
        <v>theater</v>
      </c>
      <c r="R3854" t="str">
        <f t="shared" si="242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0"/>
        <v>2.5999999999999998E-4</v>
      </c>
      <c r="P3855">
        <f t="shared" si="241"/>
        <v>13</v>
      </c>
      <c r="Q3855" t="str">
        <f t="shared" si="243"/>
        <v>theater</v>
      </c>
      <c r="R3855" t="str">
        <f t="shared" si="242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0"/>
        <v>0.16254545454545455</v>
      </c>
      <c r="P3856">
        <f t="shared" si="241"/>
        <v>89.4</v>
      </c>
      <c r="Q3856" t="str">
        <f t="shared" si="243"/>
        <v>theater</v>
      </c>
      <c r="R3856" t="str">
        <f t="shared" si="242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0"/>
        <v>2.5000000000000001E-2</v>
      </c>
      <c r="P3857">
        <f t="shared" si="241"/>
        <v>25</v>
      </c>
      <c r="Q3857" t="str">
        <f t="shared" si="243"/>
        <v>theater</v>
      </c>
      <c r="R3857" t="str">
        <f t="shared" si="242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0"/>
        <v>2.0000000000000001E-4</v>
      </c>
      <c r="P3858">
        <f t="shared" si="241"/>
        <v>1</v>
      </c>
      <c r="Q3858" t="str">
        <f t="shared" si="243"/>
        <v>theater</v>
      </c>
      <c r="R3858" t="str">
        <f t="shared" si="242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0"/>
        <v>5.1999999999999998E-2</v>
      </c>
      <c r="P3859">
        <f t="shared" si="241"/>
        <v>65</v>
      </c>
      <c r="Q3859" t="str">
        <f t="shared" si="243"/>
        <v>theater</v>
      </c>
      <c r="R3859" t="str">
        <f t="shared" si="242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0"/>
        <v>0.02</v>
      </c>
      <c r="P3860">
        <f t="shared" si="241"/>
        <v>10</v>
      </c>
      <c r="Q3860" t="str">
        <f t="shared" si="243"/>
        <v>theater</v>
      </c>
      <c r="R3860" t="str">
        <f t="shared" si="242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0"/>
        <v>4.0000000000000002E-4</v>
      </c>
      <c r="P3861">
        <f t="shared" si="241"/>
        <v>1</v>
      </c>
      <c r="Q3861" t="str">
        <f t="shared" si="243"/>
        <v>theater</v>
      </c>
      <c r="R3861" t="str">
        <f t="shared" si="242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0"/>
        <v>0.17666666666666667</v>
      </c>
      <c r="P3862">
        <f t="shared" si="241"/>
        <v>81.538461538461533</v>
      </c>
      <c r="Q3862" t="str">
        <f t="shared" si="243"/>
        <v>theater</v>
      </c>
      <c r="R3862" t="str">
        <f t="shared" si="242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0"/>
        <v>0.05</v>
      </c>
      <c r="P3863">
        <f t="shared" si="241"/>
        <v>100</v>
      </c>
      <c r="Q3863" t="str">
        <f t="shared" si="243"/>
        <v>theater</v>
      </c>
      <c r="R3863" t="str">
        <f t="shared" si="242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0"/>
        <v>1.3333333333333334E-4</v>
      </c>
      <c r="P3864">
        <f t="shared" si="241"/>
        <v>1</v>
      </c>
      <c r="Q3864" t="str">
        <f t="shared" si="243"/>
        <v>theater</v>
      </c>
      <c r="R3864" t="str">
        <f t="shared" si="242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0"/>
        <v>0</v>
      </c>
      <c r="P3865" t="e">
        <f t="shared" si="241"/>
        <v>#DIV/0!</v>
      </c>
      <c r="Q3865" t="str">
        <f t="shared" si="243"/>
        <v>theater</v>
      </c>
      <c r="R3865" t="str">
        <f t="shared" si="242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240"/>
        <v>1.2E-2</v>
      </c>
      <c r="P3866">
        <f t="shared" si="241"/>
        <v>20</v>
      </c>
      <c r="Q3866" t="str">
        <f t="shared" si="243"/>
        <v>theater</v>
      </c>
      <c r="R3866" t="str">
        <f t="shared" si="242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0"/>
        <v>0.26937422295897223</v>
      </c>
      <c r="P3867">
        <f t="shared" si="241"/>
        <v>46.428571428571431</v>
      </c>
      <c r="Q3867" t="str">
        <f t="shared" si="243"/>
        <v>theater</v>
      </c>
      <c r="R3867" t="str">
        <f t="shared" si="242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0"/>
        <v>5.4999999999999997E-3</v>
      </c>
      <c r="P3868">
        <f t="shared" si="241"/>
        <v>5.5</v>
      </c>
      <c r="Q3868" t="str">
        <f t="shared" si="243"/>
        <v>theater</v>
      </c>
      <c r="R3868" t="str">
        <f t="shared" si="242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0"/>
        <v>0.1255</v>
      </c>
      <c r="P3869">
        <f t="shared" si="241"/>
        <v>50.2</v>
      </c>
      <c r="Q3869" t="str">
        <f t="shared" si="243"/>
        <v>theater</v>
      </c>
      <c r="R3869" t="str">
        <f t="shared" si="242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0"/>
        <v>2E-3</v>
      </c>
      <c r="P3870">
        <f t="shared" si="241"/>
        <v>10</v>
      </c>
      <c r="Q3870" t="str">
        <f t="shared" si="243"/>
        <v>theater</v>
      </c>
      <c r="R3870" t="str">
        <f t="shared" si="242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0"/>
        <v>3.44748684310884E-2</v>
      </c>
      <c r="P3871">
        <f t="shared" si="241"/>
        <v>30.133333333333333</v>
      </c>
      <c r="Q3871" t="str">
        <f t="shared" si="243"/>
        <v>theater</v>
      </c>
      <c r="R3871" t="str">
        <f t="shared" si="242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0"/>
        <v>0.15</v>
      </c>
      <c r="P3872">
        <f t="shared" si="241"/>
        <v>150</v>
      </c>
      <c r="Q3872" t="str">
        <f t="shared" si="243"/>
        <v>theater</v>
      </c>
      <c r="R3872" t="str">
        <f t="shared" si="242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0"/>
        <v>2.6666666666666668E-2</v>
      </c>
      <c r="P3873">
        <f t="shared" si="241"/>
        <v>13.333333333333334</v>
      </c>
      <c r="Q3873" t="str">
        <f t="shared" si="243"/>
        <v>theater</v>
      </c>
      <c r="R3873" t="str">
        <f t="shared" si="242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0"/>
        <v>0</v>
      </c>
      <c r="P3874" t="e">
        <f t="shared" si="241"/>
        <v>#DIV/0!</v>
      </c>
      <c r="Q3874" t="str">
        <f t="shared" si="243"/>
        <v>theater</v>
      </c>
      <c r="R3874" t="str">
        <f t="shared" si="242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0"/>
        <v>0</v>
      </c>
      <c r="P3875" t="e">
        <f t="shared" si="241"/>
        <v>#DIV/0!</v>
      </c>
      <c r="Q3875" t="str">
        <f t="shared" si="243"/>
        <v>theater</v>
      </c>
      <c r="R3875" t="str">
        <f t="shared" si="242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0"/>
        <v>0</v>
      </c>
      <c r="P3876" t="e">
        <f t="shared" si="241"/>
        <v>#DIV/0!</v>
      </c>
      <c r="Q3876" t="str">
        <f t="shared" si="243"/>
        <v>theater</v>
      </c>
      <c r="R3876" t="str">
        <f t="shared" si="242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0"/>
        <v>0</v>
      </c>
      <c r="P3877" t="e">
        <f t="shared" si="241"/>
        <v>#DIV/0!</v>
      </c>
      <c r="Q3877" t="str">
        <f t="shared" si="243"/>
        <v>theater</v>
      </c>
      <c r="R3877" t="str">
        <f t="shared" si="242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0"/>
        <v>0.52794871794871789</v>
      </c>
      <c r="P3878">
        <f t="shared" si="241"/>
        <v>44.760869565217391</v>
      </c>
      <c r="Q3878" t="str">
        <f t="shared" si="243"/>
        <v>theater</v>
      </c>
      <c r="R3878" t="str">
        <f t="shared" si="242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0"/>
        <v>4.9639999999999997E-2</v>
      </c>
      <c r="P3879">
        <f t="shared" si="241"/>
        <v>88.642857142857139</v>
      </c>
      <c r="Q3879" t="str">
        <f t="shared" si="243"/>
        <v>theater</v>
      </c>
      <c r="R3879" t="str">
        <f t="shared" si="242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0"/>
        <v>5.5555555555555556E-4</v>
      </c>
      <c r="P3880">
        <f t="shared" si="241"/>
        <v>10</v>
      </c>
      <c r="Q3880" t="str">
        <f t="shared" si="243"/>
        <v>theater</v>
      </c>
      <c r="R3880" t="str">
        <f t="shared" si="242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0"/>
        <v>0</v>
      </c>
      <c r="P3881" t="e">
        <f t="shared" si="241"/>
        <v>#DIV/0!</v>
      </c>
      <c r="Q3881" t="str">
        <f t="shared" si="243"/>
        <v>theater</v>
      </c>
      <c r="R3881" t="str">
        <f t="shared" si="242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0"/>
        <v>0.13066666666666665</v>
      </c>
      <c r="P3882">
        <f t="shared" si="241"/>
        <v>57.647058823529413</v>
      </c>
      <c r="Q3882" t="str">
        <f t="shared" si="243"/>
        <v>theater</v>
      </c>
      <c r="R3882" t="str">
        <f t="shared" si="242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0"/>
        <v>0.05</v>
      </c>
      <c r="P3883">
        <f t="shared" si="241"/>
        <v>25</v>
      </c>
      <c r="Q3883" t="str">
        <f t="shared" si="243"/>
        <v>theater</v>
      </c>
      <c r="R3883" t="str">
        <f t="shared" si="242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0"/>
        <v>0</v>
      </c>
      <c r="P3884" t="e">
        <f t="shared" si="241"/>
        <v>#DIV/0!</v>
      </c>
      <c r="Q3884" t="str">
        <f t="shared" si="243"/>
        <v>theater</v>
      </c>
      <c r="R3884" t="str">
        <f t="shared" si="242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0"/>
        <v>0</v>
      </c>
      <c r="P3885" t="e">
        <f t="shared" si="241"/>
        <v>#DIV/0!</v>
      </c>
      <c r="Q3885" t="str">
        <f t="shared" si="243"/>
        <v>theater</v>
      </c>
      <c r="R3885" t="str">
        <f t="shared" si="242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0"/>
        <v>0</v>
      </c>
      <c r="P3886" t="e">
        <f t="shared" si="241"/>
        <v>#DIV/0!</v>
      </c>
      <c r="Q3886" t="str">
        <f t="shared" si="243"/>
        <v>theater</v>
      </c>
      <c r="R3886" t="str">
        <f t="shared" si="242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0"/>
        <v>0</v>
      </c>
      <c r="P3887" t="e">
        <f t="shared" si="241"/>
        <v>#DIV/0!</v>
      </c>
      <c r="Q3887" t="str">
        <f t="shared" si="243"/>
        <v>theater</v>
      </c>
      <c r="R3887" t="str">
        <f t="shared" si="242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0"/>
        <v>0</v>
      </c>
      <c r="P3888" t="e">
        <f t="shared" si="241"/>
        <v>#DIV/0!</v>
      </c>
      <c r="Q3888" t="str">
        <f t="shared" si="243"/>
        <v>theater</v>
      </c>
      <c r="R3888" t="str">
        <f t="shared" si="242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0"/>
        <v>1.7500000000000002E-2</v>
      </c>
      <c r="P3889">
        <f t="shared" si="241"/>
        <v>17.5</v>
      </c>
      <c r="Q3889" t="str">
        <f t="shared" si="243"/>
        <v>theater</v>
      </c>
      <c r="R3889" t="str">
        <f t="shared" si="242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0"/>
        <v>0.27100000000000002</v>
      </c>
      <c r="P3890">
        <f t="shared" si="241"/>
        <v>38.714285714285715</v>
      </c>
      <c r="Q3890" t="str">
        <f t="shared" si="243"/>
        <v>theater</v>
      </c>
      <c r="R3890" t="str">
        <f t="shared" si="242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0"/>
        <v>1.4749999999999999E-2</v>
      </c>
      <c r="P3891">
        <f t="shared" si="241"/>
        <v>13.111111111111111</v>
      </c>
      <c r="Q3891" t="str">
        <f t="shared" si="243"/>
        <v>theater</v>
      </c>
      <c r="R3891" t="str">
        <f t="shared" si="242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0"/>
        <v>0.16826666666666668</v>
      </c>
      <c r="P3892">
        <f t="shared" si="241"/>
        <v>315.5</v>
      </c>
      <c r="Q3892" t="str">
        <f t="shared" si="243"/>
        <v>theater</v>
      </c>
      <c r="R3892" t="str">
        <f t="shared" si="242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0"/>
        <v>0.32500000000000001</v>
      </c>
      <c r="P3893">
        <f t="shared" si="241"/>
        <v>37.142857142857146</v>
      </c>
      <c r="Q3893" t="str">
        <f t="shared" si="243"/>
        <v>theater</v>
      </c>
      <c r="R3893" t="str">
        <f t="shared" si="242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0"/>
        <v>0</v>
      </c>
      <c r="P3894" t="e">
        <f t="shared" si="241"/>
        <v>#DIV/0!</v>
      </c>
      <c r="Q3894" t="str">
        <f t="shared" si="243"/>
        <v>theater</v>
      </c>
      <c r="R3894" t="str">
        <f t="shared" si="242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0"/>
        <v>0.2155</v>
      </c>
      <c r="P3895">
        <f t="shared" si="241"/>
        <v>128.27380952380952</v>
      </c>
      <c r="Q3895" t="str">
        <f t="shared" si="243"/>
        <v>theater</v>
      </c>
      <c r="R3895" t="str">
        <f t="shared" si="242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0"/>
        <v>3.4666666666666665E-2</v>
      </c>
      <c r="P3896">
        <f t="shared" si="241"/>
        <v>47.272727272727273</v>
      </c>
      <c r="Q3896" t="str">
        <f t="shared" si="243"/>
        <v>theater</v>
      </c>
      <c r="R3896" t="str">
        <f t="shared" si="242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0"/>
        <v>0.05</v>
      </c>
      <c r="P3897">
        <f t="shared" si="241"/>
        <v>50</v>
      </c>
      <c r="Q3897" t="str">
        <f t="shared" si="243"/>
        <v>theater</v>
      </c>
      <c r="R3897" t="str">
        <f t="shared" si="242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0"/>
        <v>0.10625</v>
      </c>
      <c r="P3898">
        <f t="shared" si="241"/>
        <v>42.5</v>
      </c>
      <c r="Q3898" t="str">
        <f t="shared" si="243"/>
        <v>theater</v>
      </c>
      <c r="R3898" t="str">
        <f t="shared" si="242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0"/>
        <v>0.17599999999999999</v>
      </c>
      <c r="P3899">
        <f t="shared" si="241"/>
        <v>44</v>
      </c>
      <c r="Q3899" t="str">
        <f t="shared" si="243"/>
        <v>theater</v>
      </c>
      <c r="R3899" t="str">
        <f t="shared" si="242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0"/>
        <v>0.3256</v>
      </c>
      <c r="P3900">
        <f t="shared" si="241"/>
        <v>50.875</v>
      </c>
      <c r="Q3900" t="str">
        <f t="shared" si="243"/>
        <v>theater</v>
      </c>
      <c r="R3900" t="str">
        <f t="shared" si="242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0"/>
        <v>1.2500000000000001E-2</v>
      </c>
      <c r="P3901">
        <f t="shared" si="241"/>
        <v>62.5</v>
      </c>
      <c r="Q3901" t="str">
        <f t="shared" si="243"/>
        <v>theater</v>
      </c>
      <c r="R3901" t="str">
        <f t="shared" si="242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0"/>
        <v>5.3999999999999999E-2</v>
      </c>
      <c r="P3902">
        <f t="shared" si="241"/>
        <v>27</v>
      </c>
      <c r="Q3902" t="str">
        <f t="shared" si="243"/>
        <v>theater</v>
      </c>
      <c r="R3902" t="str">
        <f t="shared" si="242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0"/>
        <v>8.3333333333333332E-3</v>
      </c>
      <c r="P3903">
        <f t="shared" si="241"/>
        <v>25</v>
      </c>
      <c r="Q3903" t="str">
        <f t="shared" si="243"/>
        <v>theater</v>
      </c>
      <c r="R3903" t="str">
        <f t="shared" si="242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0"/>
        <v>0.48833333333333334</v>
      </c>
      <c r="P3904">
        <f t="shared" si="241"/>
        <v>47.258064516129032</v>
      </c>
      <c r="Q3904" t="str">
        <f t="shared" si="243"/>
        <v>theater</v>
      </c>
      <c r="R3904" t="str">
        <f t="shared" si="242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0"/>
        <v>0</v>
      </c>
      <c r="P3905" t="e">
        <f t="shared" si="241"/>
        <v>#DIV/0!</v>
      </c>
      <c r="Q3905" t="str">
        <f t="shared" si="243"/>
        <v>theater</v>
      </c>
      <c r="R3905" t="str">
        <f t="shared" si="242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240"/>
        <v>2.9999999999999997E-4</v>
      </c>
      <c r="P3906">
        <f t="shared" si="241"/>
        <v>1.5</v>
      </c>
      <c r="Q3906" t="str">
        <f t="shared" si="243"/>
        <v>theater</v>
      </c>
      <c r="R3906" t="str">
        <f t="shared" si="242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244">E3907/D3907</f>
        <v>0.11533333333333333</v>
      </c>
      <c r="P3907">
        <f t="shared" ref="P3907:P3970" si="245">E3907/L3907</f>
        <v>24.714285714285715</v>
      </c>
      <c r="Q3907" t="str">
        <f t="shared" si="243"/>
        <v>theater</v>
      </c>
      <c r="R3907" t="str">
        <f t="shared" ref="R3907:R3970" si="246">RIGHT(N3907, LEN(N3907)-FIND("/",N3907))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4"/>
        <v>0.67333333333333334</v>
      </c>
      <c r="P3908">
        <f t="shared" si="245"/>
        <v>63.125</v>
      </c>
      <c r="Q3908" t="str">
        <f t="shared" ref="Q3908:Q3971" si="247">LEFT(N3908, FIND("/", N3908)-1)</f>
        <v>theater</v>
      </c>
      <c r="R3908" t="str">
        <f t="shared" si="246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4"/>
        <v>0.153</v>
      </c>
      <c r="P3909">
        <f t="shared" si="245"/>
        <v>38.25</v>
      </c>
      <c r="Q3909" t="str">
        <f t="shared" si="247"/>
        <v>theater</v>
      </c>
      <c r="R3909" t="str">
        <f t="shared" si="246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4"/>
        <v>8.666666666666667E-2</v>
      </c>
      <c r="P3910">
        <f t="shared" si="245"/>
        <v>16.25</v>
      </c>
      <c r="Q3910" t="str">
        <f t="shared" si="247"/>
        <v>theater</v>
      </c>
      <c r="R3910" t="str">
        <f t="shared" si="246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4"/>
        <v>2.2499999999999998E-3</v>
      </c>
      <c r="P3911">
        <f t="shared" si="245"/>
        <v>33.75</v>
      </c>
      <c r="Q3911" t="str">
        <f t="shared" si="247"/>
        <v>theater</v>
      </c>
      <c r="R3911" t="str">
        <f t="shared" si="246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4"/>
        <v>3.0833333333333334E-2</v>
      </c>
      <c r="P3912">
        <f t="shared" si="245"/>
        <v>61.666666666666664</v>
      </c>
      <c r="Q3912" t="str">
        <f t="shared" si="247"/>
        <v>theater</v>
      </c>
      <c r="R3912" t="str">
        <f t="shared" si="246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4"/>
        <v>0.37412499999999999</v>
      </c>
      <c r="P3913">
        <f t="shared" si="245"/>
        <v>83.138888888888886</v>
      </c>
      <c r="Q3913" t="str">
        <f t="shared" si="247"/>
        <v>theater</v>
      </c>
      <c r="R3913" t="str">
        <f t="shared" si="246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244"/>
        <v>6.666666666666667E-5</v>
      </c>
      <c r="P3914">
        <f t="shared" si="245"/>
        <v>1</v>
      </c>
      <c r="Q3914" t="str">
        <f t="shared" si="247"/>
        <v>theater</v>
      </c>
      <c r="R3914" t="str">
        <f t="shared" si="246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4"/>
        <v>0.1</v>
      </c>
      <c r="P3915">
        <f t="shared" si="245"/>
        <v>142.85714285714286</v>
      </c>
      <c r="Q3915" t="str">
        <f t="shared" si="247"/>
        <v>theater</v>
      </c>
      <c r="R3915" t="str">
        <f t="shared" si="246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4"/>
        <v>0.36359999999999998</v>
      </c>
      <c r="P3916">
        <f t="shared" si="245"/>
        <v>33.666666666666664</v>
      </c>
      <c r="Q3916" t="str">
        <f t="shared" si="247"/>
        <v>theater</v>
      </c>
      <c r="R3916" t="str">
        <f t="shared" si="246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4"/>
        <v>3.3333333333333335E-3</v>
      </c>
      <c r="P3917">
        <f t="shared" si="245"/>
        <v>5</v>
      </c>
      <c r="Q3917" t="str">
        <f t="shared" si="247"/>
        <v>theater</v>
      </c>
      <c r="R3917" t="str">
        <f t="shared" si="246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4"/>
        <v>0</v>
      </c>
      <c r="P3918" t="e">
        <f t="shared" si="245"/>
        <v>#DIV/0!</v>
      </c>
      <c r="Q3918" t="str">
        <f t="shared" si="247"/>
        <v>theater</v>
      </c>
      <c r="R3918" t="str">
        <f t="shared" si="246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4"/>
        <v>2.8571428571428571E-3</v>
      </c>
      <c r="P3919">
        <f t="shared" si="245"/>
        <v>10</v>
      </c>
      <c r="Q3919" t="str">
        <f t="shared" si="247"/>
        <v>theater</v>
      </c>
      <c r="R3919" t="str">
        <f t="shared" si="246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4"/>
        <v>2E-3</v>
      </c>
      <c r="P3920">
        <f t="shared" si="245"/>
        <v>40</v>
      </c>
      <c r="Q3920" t="str">
        <f t="shared" si="247"/>
        <v>theater</v>
      </c>
      <c r="R3920" t="str">
        <f t="shared" si="246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4"/>
        <v>1.7999999999999999E-2</v>
      </c>
      <c r="P3921">
        <f t="shared" si="245"/>
        <v>30</v>
      </c>
      <c r="Q3921" t="str">
        <f t="shared" si="247"/>
        <v>theater</v>
      </c>
      <c r="R3921" t="str">
        <f t="shared" si="246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4"/>
        <v>5.3999999999999999E-2</v>
      </c>
      <c r="P3922">
        <f t="shared" si="245"/>
        <v>45</v>
      </c>
      <c r="Q3922" t="str">
        <f t="shared" si="247"/>
        <v>theater</v>
      </c>
      <c r="R3922" t="str">
        <f t="shared" si="246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4"/>
        <v>0</v>
      </c>
      <c r="P3923" t="e">
        <f t="shared" si="245"/>
        <v>#DIV/0!</v>
      </c>
      <c r="Q3923" t="str">
        <f t="shared" si="247"/>
        <v>theater</v>
      </c>
      <c r="R3923" t="str">
        <f t="shared" si="246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4"/>
        <v>8.1333333333333327E-2</v>
      </c>
      <c r="P3924">
        <f t="shared" si="245"/>
        <v>10.166666666666666</v>
      </c>
      <c r="Q3924" t="str">
        <f t="shared" si="247"/>
        <v>theater</v>
      </c>
      <c r="R3924" t="str">
        <f t="shared" si="246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4"/>
        <v>0.12034782608695652</v>
      </c>
      <c r="P3925">
        <f t="shared" si="245"/>
        <v>81.411764705882348</v>
      </c>
      <c r="Q3925" t="str">
        <f t="shared" si="247"/>
        <v>theater</v>
      </c>
      <c r="R3925" t="str">
        <f t="shared" si="246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4"/>
        <v>0.15266666666666667</v>
      </c>
      <c r="P3926">
        <f t="shared" si="245"/>
        <v>57.25</v>
      </c>
      <c r="Q3926" t="str">
        <f t="shared" si="247"/>
        <v>theater</v>
      </c>
      <c r="R3926" t="str">
        <f t="shared" si="246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4"/>
        <v>0.1</v>
      </c>
      <c r="P3927">
        <f t="shared" si="245"/>
        <v>5</v>
      </c>
      <c r="Q3927" t="str">
        <f t="shared" si="247"/>
        <v>theater</v>
      </c>
      <c r="R3927" t="str">
        <f t="shared" si="246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4"/>
        <v>3.0000000000000001E-3</v>
      </c>
      <c r="P3928">
        <f t="shared" si="245"/>
        <v>15</v>
      </c>
      <c r="Q3928" t="str">
        <f t="shared" si="247"/>
        <v>theater</v>
      </c>
      <c r="R3928" t="str">
        <f t="shared" si="246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4"/>
        <v>0.01</v>
      </c>
      <c r="P3929">
        <f t="shared" si="245"/>
        <v>12.5</v>
      </c>
      <c r="Q3929" t="str">
        <f t="shared" si="247"/>
        <v>theater</v>
      </c>
      <c r="R3929" t="str">
        <f t="shared" si="246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244"/>
        <v>0.13020000000000001</v>
      </c>
      <c r="P3930">
        <f t="shared" si="245"/>
        <v>93</v>
      </c>
      <c r="Q3930" t="str">
        <f t="shared" si="247"/>
        <v>theater</v>
      </c>
      <c r="R3930" t="str">
        <f t="shared" si="246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4"/>
        <v>2.265E-2</v>
      </c>
      <c r="P3931">
        <f t="shared" si="245"/>
        <v>32.357142857142854</v>
      </c>
      <c r="Q3931" t="str">
        <f t="shared" si="247"/>
        <v>theater</v>
      </c>
      <c r="R3931" t="str">
        <f t="shared" si="246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4"/>
        <v>0</v>
      </c>
      <c r="P3932" t="e">
        <f t="shared" si="245"/>
        <v>#DIV/0!</v>
      </c>
      <c r="Q3932" t="str">
        <f t="shared" si="247"/>
        <v>theater</v>
      </c>
      <c r="R3932" t="str">
        <f t="shared" si="246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4"/>
        <v>0</v>
      </c>
      <c r="P3933" t="e">
        <f t="shared" si="245"/>
        <v>#DIV/0!</v>
      </c>
      <c r="Q3933" t="str">
        <f t="shared" si="247"/>
        <v>theater</v>
      </c>
      <c r="R3933" t="str">
        <f t="shared" si="246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4"/>
        <v>8.3333333333333331E-5</v>
      </c>
      <c r="P3934">
        <f t="shared" si="245"/>
        <v>1</v>
      </c>
      <c r="Q3934" t="str">
        <f t="shared" si="247"/>
        <v>theater</v>
      </c>
      <c r="R3934" t="str">
        <f t="shared" si="246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4"/>
        <v>0.15742857142857142</v>
      </c>
      <c r="P3935">
        <f t="shared" si="245"/>
        <v>91.833333333333329</v>
      </c>
      <c r="Q3935" t="str">
        <f t="shared" si="247"/>
        <v>theater</v>
      </c>
      <c r="R3935" t="str">
        <f t="shared" si="246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4"/>
        <v>0.11</v>
      </c>
      <c r="P3936">
        <f t="shared" si="245"/>
        <v>45.833333333333336</v>
      </c>
      <c r="Q3936" t="str">
        <f t="shared" si="247"/>
        <v>theater</v>
      </c>
      <c r="R3936" t="str">
        <f t="shared" si="246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4"/>
        <v>0.43833333333333335</v>
      </c>
      <c r="P3937">
        <f t="shared" si="245"/>
        <v>57.173913043478258</v>
      </c>
      <c r="Q3937" t="str">
        <f t="shared" si="247"/>
        <v>theater</v>
      </c>
      <c r="R3937" t="str">
        <f t="shared" si="246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4"/>
        <v>0</v>
      </c>
      <c r="P3938" t="e">
        <f t="shared" si="245"/>
        <v>#DIV/0!</v>
      </c>
      <c r="Q3938" t="str">
        <f t="shared" si="247"/>
        <v>theater</v>
      </c>
      <c r="R3938" t="str">
        <f t="shared" si="246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4"/>
        <v>0.86135181975736563</v>
      </c>
      <c r="P3939">
        <f t="shared" si="245"/>
        <v>248.5</v>
      </c>
      <c r="Q3939" t="str">
        <f t="shared" si="247"/>
        <v>theater</v>
      </c>
      <c r="R3939" t="str">
        <f t="shared" si="246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4"/>
        <v>0.12196620583717357</v>
      </c>
      <c r="P3940">
        <f t="shared" si="245"/>
        <v>79.400000000000006</v>
      </c>
      <c r="Q3940" t="str">
        <f t="shared" si="247"/>
        <v>theater</v>
      </c>
      <c r="R3940" t="str">
        <f t="shared" si="246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4"/>
        <v>1E-3</v>
      </c>
      <c r="P3941">
        <f t="shared" si="245"/>
        <v>5</v>
      </c>
      <c r="Q3941" t="str">
        <f t="shared" si="247"/>
        <v>theater</v>
      </c>
      <c r="R3941" t="str">
        <f t="shared" si="246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4"/>
        <v>2.2000000000000001E-3</v>
      </c>
      <c r="P3942">
        <f t="shared" si="245"/>
        <v>5.5</v>
      </c>
      <c r="Q3942" t="str">
        <f t="shared" si="247"/>
        <v>theater</v>
      </c>
      <c r="R3942" t="str">
        <f t="shared" si="246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4"/>
        <v>9.0909090909090905E-3</v>
      </c>
      <c r="P3943">
        <f t="shared" si="245"/>
        <v>25</v>
      </c>
      <c r="Q3943" t="str">
        <f t="shared" si="247"/>
        <v>theater</v>
      </c>
      <c r="R3943" t="str">
        <f t="shared" si="246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4"/>
        <v>0</v>
      </c>
      <c r="P3944" t="e">
        <f t="shared" si="245"/>
        <v>#DIV/0!</v>
      </c>
      <c r="Q3944" t="str">
        <f t="shared" si="247"/>
        <v>theater</v>
      </c>
      <c r="R3944" t="str">
        <f t="shared" si="246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4"/>
        <v>0.35639999999999999</v>
      </c>
      <c r="P3945">
        <f t="shared" si="245"/>
        <v>137.07692307692307</v>
      </c>
      <c r="Q3945" t="str">
        <f t="shared" si="247"/>
        <v>theater</v>
      </c>
      <c r="R3945" t="str">
        <f t="shared" si="246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4"/>
        <v>0</v>
      </c>
      <c r="P3946" t="e">
        <f t="shared" si="245"/>
        <v>#DIV/0!</v>
      </c>
      <c r="Q3946" t="str">
        <f t="shared" si="247"/>
        <v>theater</v>
      </c>
      <c r="R3946" t="str">
        <f t="shared" si="246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4"/>
        <v>2.5000000000000001E-3</v>
      </c>
      <c r="P3947">
        <f t="shared" si="245"/>
        <v>5</v>
      </c>
      <c r="Q3947" t="str">
        <f t="shared" si="247"/>
        <v>theater</v>
      </c>
      <c r="R3947" t="str">
        <f t="shared" si="246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4"/>
        <v>3.2500000000000001E-2</v>
      </c>
      <c r="P3948">
        <f t="shared" si="245"/>
        <v>39</v>
      </c>
      <c r="Q3948" t="str">
        <f t="shared" si="247"/>
        <v>theater</v>
      </c>
      <c r="R3948" t="str">
        <f t="shared" si="246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4"/>
        <v>3.3666666666666664E-2</v>
      </c>
      <c r="P3949">
        <f t="shared" si="245"/>
        <v>50.5</v>
      </c>
      <c r="Q3949" t="str">
        <f t="shared" si="247"/>
        <v>theater</v>
      </c>
      <c r="R3949" t="str">
        <f t="shared" si="246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4"/>
        <v>0</v>
      </c>
      <c r="P3950" t="e">
        <f t="shared" si="245"/>
        <v>#DIV/0!</v>
      </c>
      <c r="Q3950" t="str">
        <f t="shared" si="247"/>
        <v>theater</v>
      </c>
      <c r="R3950" t="str">
        <f t="shared" si="246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4"/>
        <v>0.15770000000000001</v>
      </c>
      <c r="P3951">
        <f t="shared" si="245"/>
        <v>49.28125</v>
      </c>
      <c r="Q3951" t="str">
        <f t="shared" si="247"/>
        <v>theater</v>
      </c>
      <c r="R3951" t="str">
        <f t="shared" si="246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4"/>
        <v>6.2500000000000003E-3</v>
      </c>
      <c r="P3952">
        <f t="shared" si="245"/>
        <v>25</v>
      </c>
      <c r="Q3952" t="str">
        <f t="shared" si="247"/>
        <v>theater</v>
      </c>
      <c r="R3952" t="str">
        <f t="shared" si="246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4"/>
        <v>5.0000000000000004E-6</v>
      </c>
      <c r="P3953">
        <f t="shared" si="245"/>
        <v>1</v>
      </c>
      <c r="Q3953" t="str">
        <f t="shared" si="247"/>
        <v>theater</v>
      </c>
      <c r="R3953" t="str">
        <f t="shared" si="246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4"/>
        <v>9.6153846153846159E-4</v>
      </c>
      <c r="P3954">
        <f t="shared" si="245"/>
        <v>25</v>
      </c>
      <c r="Q3954" t="str">
        <f t="shared" si="247"/>
        <v>theater</v>
      </c>
      <c r="R3954" t="str">
        <f t="shared" si="246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4"/>
        <v>0</v>
      </c>
      <c r="P3955" t="e">
        <f t="shared" si="245"/>
        <v>#DIV/0!</v>
      </c>
      <c r="Q3955" t="str">
        <f t="shared" si="247"/>
        <v>theater</v>
      </c>
      <c r="R3955" t="str">
        <f t="shared" si="246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4"/>
        <v>0</v>
      </c>
      <c r="P3956" t="e">
        <f t="shared" si="245"/>
        <v>#DIV/0!</v>
      </c>
      <c r="Q3956" t="str">
        <f t="shared" si="247"/>
        <v>theater</v>
      </c>
      <c r="R3956" t="str">
        <f t="shared" si="246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4"/>
        <v>0.24285714285714285</v>
      </c>
      <c r="P3957">
        <f t="shared" si="245"/>
        <v>53.125</v>
      </c>
      <c r="Q3957" t="str">
        <f t="shared" si="247"/>
        <v>theater</v>
      </c>
      <c r="R3957" t="str">
        <f t="shared" si="246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4"/>
        <v>0</v>
      </c>
      <c r="P3958" t="e">
        <f t="shared" si="245"/>
        <v>#DIV/0!</v>
      </c>
      <c r="Q3958" t="str">
        <f t="shared" si="247"/>
        <v>theater</v>
      </c>
      <c r="R3958" t="str">
        <f t="shared" si="246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4"/>
        <v>2.5000000000000001E-4</v>
      </c>
      <c r="P3959">
        <f t="shared" si="245"/>
        <v>7</v>
      </c>
      <c r="Q3959" t="str">
        <f t="shared" si="247"/>
        <v>theater</v>
      </c>
      <c r="R3959" t="str">
        <f t="shared" si="246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4"/>
        <v>0.32050000000000001</v>
      </c>
      <c r="P3960">
        <f t="shared" si="245"/>
        <v>40.0625</v>
      </c>
      <c r="Q3960" t="str">
        <f t="shared" si="247"/>
        <v>theater</v>
      </c>
      <c r="R3960" t="str">
        <f t="shared" si="246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4"/>
        <v>0.24333333333333335</v>
      </c>
      <c r="P3961">
        <f t="shared" si="245"/>
        <v>24.333333333333332</v>
      </c>
      <c r="Q3961" t="str">
        <f t="shared" si="247"/>
        <v>theater</v>
      </c>
      <c r="R3961" t="str">
        <f t="shared" si="246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4"/>
        <v>1.4999999999999999E-2</v>
      </c>
      <c r="P3962">
        <f t="shared" si="245"/>
        <v>11.25</v>
      </c>
      <c r="Q3962" t="str">
        <f t="shared" si="247"/>
        <v>theater</v>
      </c>
      <c r="R3962" t="str">
        <f t="shared" si="246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4"/>
        <v>4.1999999999999997E-3</v>
      </c>
      <c r="P3963">
        <f t="shared" si="245"/>
        <v>10.5</v>
      </c>
      <c r="Q3963" t="str">
        <f t="shared" si="247"/>
        <v>theater</v>
      </c>
      <c r="R3963" t="str">
        <f t="shared" si="246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4"/>
        <v>3.214285714285714E-2</v>
      </c>
      <c r="P3964">
        <f t="shared" si="245"/>
        <v>15</v>
      </c>
      <c r="Q3964" t="str">
        <f t="shared" si="247"/>
        <v>theater</v>
      </c>
      <c r="R3964" t="str">
        <f t="shared" si="246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4"/>
        <v>0</v>
      </c>
      <c r="P3965" t="e">
        <f t="shared" si="245"/>
        <v>#DIV/0!</v>
      </c>
      <c r="Q3965" t="str">
        <f t="shared" si="247"/>
        <v>theater</v>
      </c>
      <c r="R3965" t="str">
        <f t="shared" si="246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4"/>
        <v>6.3E-2</v>
      </c>
      <c r="P3966">
        <f t="shared" si="245"/>
        <v>42</v>
      </c>
      <c r="Q3966" t="str">
        <f t="shared" si="247"/>
        <v>theater</v>
      </c>
      <c r="R3966" t="str">
        <f t="shared" si="246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4"/>
        <v>0.14249999999999999</v>
      </c>
      <c r="P3967">
        <f t="shared" si="245"/>
        <v>71.25</v>
      </c>
      <c r="Q3967" t="str">
        <f t="shared" si="247"/>
        <v>theater</v>
      </c>
      <c r="R3967" t="str">
        <f t="shared" si="246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4"/>
        <v>6.0000000000000001E-3</v>
      </c>
      <c r="P3968">
        <f t="shared" si="245"/>
        <v>22.5</v>
      </c>
      <c r="Q3968" t="str">
        <f t="shared" si="247"/>
        <v>theater</v>
      </c>
      <c r="R3968" t="str">
        <f t="shared" si="246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4"/>
        <v>0.2411764705882353</v>
      </c>
      <c r="P3969">
        <f t="shared" si="245"/>
        <v>41</v>
      </c>
      <c r="Q3969" t="str">
        <f t="shared" si="247"/>
        <v>theater</v>
      </c>
      <c r="R3969" t="str">
        <f t="shared" si="246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244"/>
        <v>0.10539999999999999</v>
      </c>
      <c r="P3970">
        <f t="shared" si="245"/>
        <v>47.909090909090907</v>
      </c>
      <c r="Q3970" t="str">
        <f t="shared" si="247"/>
        <v>theater</v>
      </c>
      <c r="R3970" t="str">
        <f t="shared" si="246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248">E3971/D3971</f>
        <v>7.4690265486725665E-2</v>
      </c>
      <c r="P3971">
        <f t="shared" ref="P3971:P4034" si="249">E3971/L3971</f>
        <v>35.166666666666664</v>
      </c>
      <c r="Q3971" t="str">
        <f t="shared" si="247"/>
        <v>theater</v>
      </c>
      <c r="R3971" t="str">
        <f t="shared" ref="R3971:R4034" si="250">RIGHT(N3971, LEN(N3971)-FIND("/",N3971))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8"/>
        <v>7.3333333333333334E-4</v>
      </c>
      <c r="P3972">
        <f t="shared" si="249"/>
        <v>5.5</v>
      </c>
      <c r="Q3972" t="str">
        <f t="shared" ref="Q3972:Q4035" si="251">LEFT(N3972, FIND("/", N3972)-1)</f>
        <v>theater</v>
      </c>
      <c r="R3972" t="str">
        <f t="shared" si="250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8"/>
        <v>9.7142857142857135E-3</v>
      </c>
      <c r="P3973">
        <f t="shared" si="249"/>
        <v>22.666666666666668</v>
      </c>
      <c r="Q3973" t="str">
        <f t="shared" si="251"/>
        <v>theater</v>
      </c>
      <c r="R3973" t="str">
        <f t="shared" si="250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8"/>
        <v>0.21099999999999999</v>
      </c>
      <c r="P3974">
        <f t="shared" si="249"/>
        <v>26.375</v>
      </c>
      <c r="Q3974" t="str">
        <f t="shared" si="251"/>
        <v>theater</v>
      </c>
      <c r="R3974" t="str">
        <f t="shared" si="250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8"/>
        <v>0.78100000000000003</v>
      </c>
      <c r="P3975">
        <f t="shared" si="249"/>
        <v>105.54054054054055</v>
      </c>
      <c r="Q3975" t="str">
        <f t="shared" si="251"/>
        <v>theater</v>
      </c>
      <c r="R3975" t="str">
        <f t="shared" si="250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8"/>
        <v>0.32</v>
      </c>
      <c r="P3976">
        <f t="shared" si="249"/>
        <v>29.09090909090909</v>
      </c>
      <c r="Q3976" t="str">
        <f t="shared" si="251"/>
        <v>theater</v>
      </c>
      <c r="R3976" t="str">
        <f t="shared" si="250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8"/>
        <v>0</v>
      </c>
      <c r="P3977" t="e">
        <f t="shared" si="249"/>
        <v>#DIV/0!</v>
      </c>
      <c r="Q3977" t="str">
        <f t="shared" si="251"/>
        <v>theater</v>
      </c>
      <c r="R3977" t="str">
        <f t="shared" si="250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248"/>
        <v>0.47692307692307695</v>
      </c>
      <c r="P3978">
        <f t="shared" si="249"/>
        <v>62</v>
      </c>
      <c r="Q3978" t="str">
        <f t="shared" si="251"/>
        <v>theater</v>
      </c>
      <c r="R3978" t="str">
        <f t="shared" si="250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48"/>
        <v>1.4500000000000001E-2</v>
      </c>
      <c r="P3979">
        <f t="shared" si="249"/>
        <v>217.5</v>
      </c>
      <c r="Q3979" t="str">
        <f t="shared" si="251"/>
        <v>theater</v>
      </c>
      <c r="R3979" t="str">
        <f t="shared" si="250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48"/>
        <v>0.107</v>
      </c>
      <c r="P3980">
        <f t="shared" si="249"/>
        <v>26.75</v>
      </c>
      <c r="Q3980" t="str">
        <f t="shared" si="251"/>
        <v>theater</v>
      </c>
      <c r="R3980" t="str">
        <f t="shared" si="250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48"/>
        <v>1.8333333333333333E-2</v>
      </c>
      <c r="P3981">
        <f t="shared" si="249"/>
        <v>18.333333333333332</v>
      </c>
      <c r="Q3981" t="str">
        <f t="shared" si="251"/>
        <v>theater</v>
      </c>
      <c r="R3981" t="str">
        <f t="shared" si="250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48"/>
        <v>0.18</v>
      </c>
      <c r="P3982">
        <f t="shared" si="249"/>
        <v>64.285714285714292</v>
      </c>
      <c r="Q3982" t="str">
        <f t="shared" si="251"/>
        <v>theater</v>
      </c>
      <c r="R3982" t="str">
        <f t="shared" si="250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48"/>
        <v>4.0833333333333333E-2</v>
      </c>
      <c r="P3983">
        <f t="shared" si="249"/>
        <v>175</v>
      </c>
      <c r="Q3983" t="str">
        <f t="shared" si="251"/>
        <v>theater</v>
      </c>
      <c r="R3983" t="str">
        <f t="shared" si="250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48"/>
        <v>0.2</v>
      </c>
      <c r="P3984">
        <f t="shared" si="249"/>
        <v>34</v>
      </c>
      <c r="Q3984" t="str">
        <f t="shared" si="251"/>
        <v>theater</v>
      </c>
      <c r="R3984" t="str">
        <f t="shared" si="250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48"/>
        <v>0.34802513464991025</v>
      </c>
      <c r="P3985">
        <f t="shared" si="249"/>
        <v>84.282608695652172</v>
      </c>
      <c r="Q3985" t="str">
        <f t="shared" si="251"/>
        <v>theater</v>
      </c>
      <c r="R3985" t="str">
        <f t="shared" si="250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48"/>
        <v>6.3333333333333339E-2</v>
      </c>
      <c r="P3986">
        <f t="shared" si="249"/>
        <v>9.5</v>
      </c>
      <c r="Q3986" t="str">
        <f t="shared" si="251"/>
        <v>theater</v>
      </c>
      <c r="R3986" t="str">
        <f t="shared" si="250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48"/>
        <v>0.32050000000000001</v>
      </c>
      <c r="P3987">
        <f t="shared" si="249"/>
        <v>33.736842105263158</v>
      </c>
      <c r="Q3987" t="str">
        <f t="shared" si="251"/>
        <v>theater</v>
      </c>
      <c r="R3987" t="str">
        <f t="shared" si="250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48"/>
        <v>9.7600000000000006E-2</v>
      </c>
      <c r="P3988">
        <f t="shared" si="249"/>
        <v>37.53846153846154</v>
      </c>
      <c r="Q3988" t="str">
        <f t="shared" si="251"/>
        <v>theater</v>
      </c>
      <c r="R3988" t="str">
        <f t="shared" si="250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48"/>
        <v>0.3775</v>
      </c>
      <c r="P3989">
        <f t="shared" si="249"/>
        <v>11.615384615384615</v>
      </c>
      <c r="Q3989" t="str">
        <f t="shared" si="251"/>
        <v>theater</v>
      </c>
      <c r="R3989" t="str">
        <f t="shared" si="250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48"/>
        <v>2.1333333333333333E-2</v>
      </c>
      <c r="P3990">
        <f t="shared" si="249"/>
        <v>8</v>
      </c>
      <c r="Q3990" t="str">
        <f t="shared" si="251"/>
        <v>theater</v>
      </c>
      <c r="R3990" t="str">
        <f t="shared" si="250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48"/>
        <v>0</v>
      </c>
      <c r="P3991" t="e">
        <f t="shared" si="249"/>
        <v>#DIV/0!</v>
      </c>
      <c r="Q3991" t="str">
        <f t="shared" si="251"/>
        <v>theater</v>
      </c>
      <c r="R3991" t="str">
        <f t="shared" si="250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48"/>
        <v>4.1818181818181817E-2</v>
      </c>
      <c r="P3992">
        <f t="shared" si="249"/>
        <v>23</v>
      </c>
      <c r="Q3992" t="str">
        <f t="shared" si="251"/>
        <v>theater</v>
      </c>
      <c r="R3992" t="str">
        <f t="shared" si="250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48"/>
        <v>0.2</v>
      </c>
      <c r="P3993">
        <f t="shared" si="249"/>
        <v>100</v>
      </c>
      <c r="Q3993" t="str">
        <f t="shared" si="251"/>
        <v>theater</v>
      </c>
      <c r="R3993" t="str">
        <f t="shared" si="250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248"/>
        <v>5.4100000000000002E-2</v>
      </c>
      <c r="P3994">
        <f t="shared" si="249"/>
        <v>60.111111111111114</v>
      </c>
      <c r="Q3994" t="str">
        <f t="shared" si="251"/>
        <v>theater</v>
      </c>
      <c r="R3994" t="str">
        <f t="shared" si="250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48"/>
        <v>6.0000000000000002E-5</v>
      </c>
      <c r="P3995">
        <f t="shared" si="249"/>
        <v>3</v>
      </c>
      <c r="Q3995" t="str">
        <f t="shared" si="251"/>
        <v>theater</v>
      </c>
      <c r="R3995" t="str">
        <f t="shared" si="250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48"/>
        <v>2.5000000000000001E-3</v>
      </c>
      <c r="P3996">
        <f t="shared" si="249"/>
        <v>5</v>
      </c>
      <c r="Q3996" t="str">
        <f t="shared" si="251"/>
        <v>theater</v>
      </c>
      <c r="R3996" t="str">
        <f t="shared" si="250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48"/>
        <v>0.35</v>
      </c>
      <c r="P3997">
        <f t="shared" si="249"/>
        <v>17.5</v>
      </c>
      <c r="Q3997" t="str">
        <f t="shared" si="251"/>
        <v>theater</v>
      </c>
      <c r="R3997" t="str">
        <f t="shared" si="250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48"/>
        <v>0.16566666666666666</v>
      </c>
      <c r="P3998">
        <f t="shared" si="249"/>
        <v>29.235294117647058</v>
      </c>
      <c r="Q3998" t="str">
        <f t="shared" si="251"/>
        <v>theater</v>
      </c>
      <c r="R3998" t="str">
        <f t="shared" si="250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48"/>
        <v>0</v>
      </c>
      <c r="P3999" t="e">
        <f t="shared" si="249"/>
        <v>#DIV/0!</v>
      </c>
      <c r="Q3999" t="str">
        <f t="shared" si="251"/>
        <v>theater</v>
      </c>
      <c r="R3999" t="str">
        <f t="shared" si="250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48"/>
        <v>0.57199999999999995</v>
      </c>
      <c r="P4000">
        <f t="shared" si="249"/>
        <v>59.583333333333336</v>
      </c>
      <c r="Q4000" t="str">
        <f t="shared" si="251"/>
        <v>theater</v>
      </c>
      <c r="R4000" t="str">
        <f t="shared" si="250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48"/>
        <v>0.16514285714285715</v>
      </c>
      <c r="P4001">
        <f t="shared" si="249"/>
        <v>82.571428571428569</v>
      </c>
      <c r="Q4001" t="str">
        <f t="shared" si="251"/>
        <v>theater</v>
      </c>
      <c r="R4001" t="str">
        <f t="shared" si="250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48"/>
        <v>1.25E-3</v>
      </c>
      <c r="P4002">
        <f t="shared" si="249"/>
        <v>10</v>
      </c>
      <c r="Q4002" t="str">
        <f t="shared" si="251"/>
        <v>theater</v>
      </c>
      <c r="R4002" t="str">
        <f t="shared" si="250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48"/>
        <v>0.3775</v>
      </c>
      <c r="P4003">
        <f t="shared" si="249"/>
        <v>32.357142857142854</v>
      </c>
      <c r="Q4003" t="str">
        <f t="shared" si="251"/>
        <v>theater</v>
      </c>
      <c r="R4003" t="str">
        <f t="shared" si="250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48"/>
        <v>1.84E-2</v>
      </c>
      <c r="P4004">
        <f t="shared" si="249"/>
        <v>5.75</v>
      </c>
      <c r="Q4004" t="str">
        <f t="shared" si="251"/>
        <v>theater</v>
      </c>
      <c r="R4004" t="str">
        <f t="shared" si="250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48"/>
        <v>0.10050000000000001</v>
      </c>
      <c r="P4005">
        <f t="shared" si="249"/>
        <v>100.5</v>
      </c>
      <c r="Q4005" t="str">
        <f t="shared" si="251"/>
        <v>theater</v>
      </c>
      <c r="R4005" t="str">
        <f t="shared" si="250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48"/>
        <v>2E-3</v>
      </c>
      <c r="P4006">
        <f t="shared" si="249"/>
        <v>1</v>
      </c>
      <c r="Q4006" t="str">
        <f t="shared" si="251"/>
        <v>theater</v>
      </c>
      <c r="R4006" t="str">
        <f t="shared" si="250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48"/>
        <v>1.3333333333333334E-2</v>
      </c>
      <c r="P4007">
        <f t="shared" si="249"/>
        <v>20</v>
      </c>
      <c r="Q4007" t="str">
        <f t="shared" si="251"/>
        <v>theater</v>
      </c>
      <c r="R4007" t="str">
        <f t="shared" si="250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48"/>
        <v>6.666666666666667E-5</v>
      </c>
      <c r="P4008">
        <f t="shared" si="249"/>
        <v>2</v>
      </c>
      <c r="Q4008" t="str">
        <f t="shared" si="251"/>
        <v>theater</v>
      </c>
      <c r="R4008" t="str">
        <f t="shared" si="250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48"/>
        <v>2.5000000000000001E-3</v>
      </c>
      <c r="P4009">
        <f t="shared" si="249"/>
        <v>5</v>
      </c>
      <c r="Q4009" t="str">
        <f t="shared" si="251"/>
        <v>theater</v>
      </c>
      <c r="R4009" t="str">
        <f t="shared" si="250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48"/>
        <v>0.06</v>
      </c>
      <c r="P4010">
        <f t="shared" si="249"/>
        <v>15</v>
      </c>
      <c r="Q4010" t="str">
        <f t="shared" si="251"/>
        <v>theater</v>
      </c>
      <c r="R4010" t="str">
        <f t="shared" si="250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48"/>
        <v>3.8860103626943004E-2</v>
      </c>
      <c r="P4011">
        <f t="shared" si="249"/>
        <v>25</v>
      </c>
      <c r="Q4011" t="str">
        <f t="shared" si="251"/>
        <v>theater</v>
      </c>
      <c r="R4011" t="str">
        <f t="shared" si="250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48"/>
        <v>0.24194444444444443</v>
      </c>
      <c r="P4012">
        <f t="shared" si="249"/>
        <v>45.842105263157897</v>
      </c>
      <c r="Q4012" t="str">
        <f t="shared" si="251"/>
        <v>theater</v>
      </c>
      <c r="R4012" t="str">
        <f t="shared" si="250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48"/>
        <v>7.5999999999999998E-2</v>
      </c>
      <c r="P4013">
        <f t="shared" si="249"/>
        <v>4.75</v>
      </c>
      <c r="Q4013" t="str">
        <f t="shared" si="251"/>
        <v>theater</v>
      </c>
      <c r="R4013" t="str">
        <f t="shared" si="250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48"/>
        <v>0</v>
      </c>
      <c r="P4014" t="e">
        <f t="shared" si="249"/>
        <v>#DIV/0!</v>
      </c>
      <c r="Q4014" t="str">
        <f t="shared" si="251"/>
        <v>theater</v>
      </c>
      <c r="R4014" t="str">
        <f t="shared" si="250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48"/>
        <v>1.2999999999999999E-2</v>
      </c>
      <c r="P4015">
        <f t="shared" si="249"/>
        <v>13</v>
      </c>
      <c r="Q4015" t="str">
        <f t="shared" si="251"/>
        <v>theater</v>
      </c>
      <c r="R4015" t="str">
        <f t="shared" si="250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48"/>
        <v>0</v>
      </c>
      <c r="P4016" t="e">
        <f t="shared" si="249"/>
        <v>#DIV/0!</v>
      </c>
      <c r="Q4016" t="str">
        <f t="shared" si="251"/>
        <v>theater</v>
      </c>
      <c r="R4016" t="str">
        <f t="shared" si="250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48"/>
        <v>1.4285714285714287E-4</v>
      </c>
      <c r="P4017">
        <f t="shared" si="249"/>
        <v>1</v>
      </c>
      <c r="Q4017" t="str">
        <f t="shared" si="251"/>
        <v>theater</v>
      </c>
      <c r="R4017" t="str">
        <f t="shared" si="250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48"/>
        <v>0.14000000000000001</v>
      </c>
      <c r="P4018">
        <f t="shared" si="249"/>
        <v>10</v>
      </c>
      <c r="Q4018" t="str">
        <f t="shared" si="251"/>
        <v>theater</v>
      </c>
      <c r="R4018" t="str">
        <f t="shared" si="250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48"/>
        <v>1.0500000000000001E-2</v>
      </c>
      <c r="P4019">
        <f t="shared" si="249"/>
        <v>52.5</v>
      </c>
      <c r="Q4019" t="str">
        <f t="shared" si="251"/>
        <v>theater</v>
      </c>
      <c r="R4019" t="str">
        <f t="shared" si="250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48"/>
        <v>8.666666666666667E-2</v>
      </c>
      <c r="P4020">
        <f t="shared" si="249"/>
        <v>32.5</v>
      </c>
      <c r="Q4020" t="str">
        <f t="shared" si="251"/>
        <v>theater</v>
      </c>
      <c r="R4020" t="str">
        <f t="shared" si="250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48"/>
        <v>8.2857142857142851E-3</v>
      </c>
      <c r="P4021">
        <f t="shared" si="249"/>
        <v>7.25</v>
      </c>
      <c r="Q4021" t="str">
        <f t="shared" si="251"/>
        <v>theater</v>
      </c>
      <c r="R4021" t="str">
        <f t="shared" si="250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48"/>
        <v>0.16666666666666666</v>
      </c>
      <c r="P4022">
        <f t="shared" si="249"/>
        <v>33.333333333333336</v>
      </c>
      <c r="Q4022" t="str">
        <f t="shared" si="251"/>
        <v>theater</v>
      </c>
      <c r="R4022" t="str">
        <f t="shared" si="250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48"/>
        <v>8.3333333333333332E-3</v>
      </c>
      <c r="P4023">
        <f t="shared" si="249"/>
        <v>62.5</v>
      </c>
      <c r="Q4023" t="str">
        <f t="shared" si="251"/>
        <v>theater</v>
      </c>
      <c r="R4023" t="str">
        <f t="shared" si="250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48"/>
        <v>0.69561111111111107</v>
      </c>
      <c r="P4024">
        <f t="shared" si="249"/>
        <v>63.558375634517766</v>
      </c>
      <c r="Q4024" t="str">
        <f t="shared" si="251"/>
        <v>theater</v>
      </c>
      <c r="R4024" t="str">
        <f t="shared" si="250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48"/>
        <v>0</v>
      </c>
      <c r="P4025" t="e">
        <f t="shared" si="249"/>
        <v>#DIV/0!</v>
      </c>
      <c r="Q4025" t="str">
        <f t="shared" si="251"/>
        <v>theater</v>
      </c>
      <c r="R4025" t="str">
        <f t="shared" si="250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48"/>
        <v>1.2500000000000001E-2</v>
      </c>
      <c r="P4026">
        <f t="shared" si="249"/>
        <v>10</v>
      </c>
      <c r="Q4026" t="str">
        <f t="shared" si="251"/>
        <v>theater</v>
      </c>
      <c r="R4026" t="str">
        <f t="shared" si="250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48"/>
        <v>0.05</v>
      </c>
      <c r="P4027">
        <f t="shared" si="249"/>
        <v>62.5</v>
      </c>
      <c r="Q4027" t="str">
        <f t="shared" si="251"/>
        <v>theater</v>
      </c>
      <c r="R4027" t="str">
        <f t="shared" si="250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48"/>
        <v>0</v>
      </c>
      <c r="P4028" t="e">
        <f t="shared" si="249"/>
        <v>#DIV/0!</v>
      </c>
      <c r="Q4028" t="str">
        <f t="shared" si="251"/>
        <v>theater</v>
      </c>
      <c r="R4028" t="str">
        <f t="shared" si="250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48"/>
        <v>7.166666666666667E-2</v>
      </c>
      <c r="P4029">
        <f t="shared" si="249"/>
        <v>30.714285714285715</v>
      </c>
      <c r="Q4029" t="str">
        <f t="shared" si="251"/>
        <v>theater</v>
      </c>
      <c r="R4029" t="str">
        <f t="shared" si="250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48"/>
        <v>0.28050000000000003</v>
      </c>
      <c r="P4030">
        <f t="shared" si="249"/>
        <v>51</v>
      </c>
      <c r="Q4030" t="str">
        <f t="shared" si="251"/>
        <v>theater</v>
      </c>
      <c r="R4030" t="str">
        <f t="shared" si="250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48"/>
        <v>0</v>
      </c>
      <c r="P4031" t="e">
        <f t="shared" si="249"/>
        <v>#DIV/0!</v>
      </c>
      <c r="Q4031" t="str">
        <f t="shared" si="251"/>
        <v>theater</v>
      </c>
      <c r="R4031" t="str">
        <f t="shared" si="250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48"/>
        <v>0.16</v>
      </c>
      <c r="P4032">
        <f t="shared" si="249"/>
        <v>66.666666666666671</v>
      </c>
      <c r="Q4032" t="str">
        <f t="shared" si="251"/>
        <v>theater</v>
      </c>
      <c r="R4032" t="str">
        <f t="shared" si="250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48"/>
        <v>0</v>
      </c>
      <c r="P4033" t="e">
        <f t="shared" si="249"/>
        <v>#DIV/0!</v>
      </c>
      <c r="Q4033" t="str">
        <f t="shared" si="251"/>
        <v>theater</v>
      </c>
      <c r="R4033" t="str">
        <f t="shared" si="250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248"/>
        <v>6.8287037037037035E-2</v>
      </c>
      <c r="P4034">
        <f t="shared" si="249"/>
        <v>59</v>
      </c>
      <c r="Q4034" t="str">
        <f t="shared" si="251"/>
        <v>theater</v>
      </c>
      <c r="R4034" t="str">
        <f t="shared" si="250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252">E4035/D4035</f>
        <v>0.25698702928870293</v>
      </c>
      <c r="P4035">
        <f t="shared" ref="P4035:P4098" si="253">E4035/L4035</f>
        <v>65.340319148936175</v>
      </c>
      <c r="Q4035" t="str">
        <f t="shared" si="251"/>
        <v>theater</v>
      </c>
      <c r="R4035" t="str">
        <f t="shared" ref="R4035:R4098" si="254">RIGHT(N4035, LEN(N4035)-FIND("/",N4035))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2"/>
        <v>1.4814814814814815E-2</v>
      </c>
      <c r="P4036">
        <f t="shared" si="253"/>
        <v>100</v>
      </c>
      <c r="Q4036" t="str">
        <f t="shared" ref="Q4036:Q4099" si="255">LEFT(N4036, FIND("/", N4036)-1)</f>
        <v>theater</v>
      </c>
      <c r="R4036" t="str">
        <f t="shared" si="254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2"/>
        <v>0.36849999999999999</v>
      </c>
      <c r="P4037">
        <f t="shared" si="253"/>
        <v>147.4</v>
      </c>
      <c r="Q4037" t="str">
        <f t="shared" si="255"/>
        <v>theater</v>
      </c>
      <c r="R4037" t="str">
        <f t="shared" si="254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2"/>
        <v>0.47049999999999997</v>
      </c>
      <c r="P4038">
        <f t="shared" si="253"/>
        <v>166.05882352941177</v>
      </c>
      <c r="Q4038" t="str">
        <f t="shared" si="255"/>
        <v>theater</v>
      </c>
      <c r="R4038" t="str">
        <f t="shared" si="254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2"/>
        <v>0.11428571428571428</v>
      </c>
      <c r="P4039">
        <f t="shared" si="253"/>
        <v>40</v>
      </c>
      <c r="Q4039" t="str">
        <f t="shared" si="255"/>
        <v>theater</v>
      </c>
      <c r="R4039" t="str">
        <f t="shared" si="254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2"/>
        <v>0.12039999999999999</v>
      </c>
      <c r="P4040">
        <f t="shared" si="253"/>
        <v>75.25</v>
      </c>
      <c r="Q4040" t="str">
        <f t="shared" si="255"/>
        <v>theater</v>
      </c>
      <c r="R4040" t="str">
        <f t="shared" si="254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2"/>
        <v>0.6</v>
      </c>
      <c r="P4041">
        <f t="shared" si="253"/>
        <v>60</v>
      </c>
      <c r="Q4041" t="str">
        <f t="shared" si="255"/>
        <v>theater</v>
      </c>
      <c r="R4041" t="str">
        <f t="shared" si="254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252"/>
        <v>0.3125</v>
      </c>
      <c r="P4042">
        <f t="shared" si="253"/>
        <v>1250</v>
      </c>
      <c r="Q4042" t="str">
        <f t="shared" si="255"/>
        <v>theater</v>
      </c>
      <c r="R4042" t="str">
        <f t="shared" si="254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2"/>
        <v>4.1999999999999997E-3</v>
      </c>
      <c r="P4043">
        <f t="shared" si="253"/>
        <v>10.5</v>
      </c>
      <c r="Q4043" t="str">
        <f t="shared" si="255"/>
        <v>theater</v>
      </c>
      <c r="R4043" t="str">
        <f t="shared" si="254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2"/>
        <v>2.0999999999999999E-3</v>
      </c>
      <c r="P4044">
        <f t="shared" si="253"/>
        <v>7</v>
      </c>
      <c r="Q4044" t="str">
        <f t="shared" si="255"/>
        <v>theater</v>
      </c>
      <c r="R4044" t="str">
        <f t="shared" si="254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2"/>
        <v>0</v>
      </c>
      <c r="P4045" t="e">
        <f t="shared" si="253"/>
        <v>#DIV/0!</v>
      </c>
      <c r="Q4045" t="str">
        <f t="shared" si="255"/>
        <v>theater</v>
      </c>
      <c r="R4045" t="str">
        <f t="shared" si="254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2"/>
        <v>0.375</v>
      </c>
      <c r="P4046">
        <f t="shared" si="253"/>
        <v>56.25</v>
      </c>
      <c r="Q4046" t="str">
        <f t="shared" si="255"/>
        <v>theater</v>
      </c>
      <c r="R4046" t="str">
        <f t="shared" si="254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2"/>
        <v>2.0000000000000001E-4</v>
      </c>
      <c r="P4047">
        <f t="shared" si="253"/>
        <v>1</v>
      </c>
      <c r="Q4047" t="str">
        <f t="shared" si="255"/>
        <v>theater</v>
      </c>
      <c r="R4047" t="str">
        <f t="shared" si="254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2"/>
        <v>8.2142857142857142E-2</v>
      </c>
      <c r="P4048">
        <f t="shared" si="253"/>
        <v>38.333333333333336</v>
      </c>
      <c r="Q4048" t="str">
        <f t="shared" si="255"/>
        <v>theater</v>
      </c>
      <c r="R4048" t="str">
        <f t="shared" si="254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2"/>
        <v>2.1999999999999999E-2</v>
      </c>
      <c r="P4049">
        <f t="shared" si="253"/>
        <v>27.5</v>
      </c>
      <c r="Q4049" t="str">
        <f t="shared" si="255"/>
        <v>theater</v>
      </c>
      <c r="R4049" t="str">
        <f t="shared" si="254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2"/>
        <v>0.17652941176470588</v>
      </c>
      <c r="P4050">
        <f t="shared" si="253"/>
        <v>32.978021978021978</v>
      </c>
      <c r="Q4050" t="str">
        <f t="shared" si="255"/>
        <v>theater</v>
      </c>
      <c r="R4050" t="str">
        <f t="shared" si="254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2"/>
        <v>8.0000000000000004E-4</v>
      </c>
      <c r="P4051">
        <f t="shared" si="253"/>
        <v>16</v>
      </c>
      <c r="Q4051" t="str">
        <f t="shared" si="255"/>
        <v>theater</v>
      </c>
      <c r="R4051" t="str">
        <f t="shared" si="254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2"/>
        <v>6.6666666666666664E-4</v>
      </c>
      <c r="P4052">
        <f t="shared" si="253"/>
        <v>1</v>
      </c>
      <c r="Q4052" t="str">
        <f t="shared" si="255"/>
        <v>theater</v>
      </c>
      <c r="R4052" t="str">
        <f t="shared" si="254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2"/>
        <v>0</v>
      </c>
      <c r="P4053" t="e">
        <f t="shared" si="253"/>
        <v>#DIV/0!</v>
      </c>
      <c r="Q4053" t="str">
        <f t="shared" si="255"/>
        <v>theater</v>
      </c>
      <c r="R4053" t="str">
        <f t="shared" si="254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2"/>
        <v>0.37533333333333335</v>
      </c>
      <c r="P4054">
        <f t="shared" si="253"/>
        <v>86.615384615384613</v>
      </c>
      <c r="Q4054" t="str">
        <f t="shared" si="255"/>
        <v>theater</v>
      </c>
      <c r="R4054" t="str">
        <f t="shared" si="254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2"/>
        <v>0.22</v>
      </c>
      <c r="P4055">
        <f t="shared" si="253"/>
        <v>55</v>
      </c>
      <c r="Q4055" t="str">
        <f t="shared" si="255"/>
        <v>theater</v>
      </c>
      <c r="R4055" t="str">
        <f t="shared" si="254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2"/>
        <v>0</v>
      </c>
      <c r="P4056" t="e">
        <f t="shared" si="253"/>
        <v>#DIV/0!</v>
      </c>
      <c r="Q4056" t="str">
        <f t="shared" si="255"/>
        <v>theater</v>
      </c>
      <c r="R4056" t="str">
        <f t="shared" si="254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2"/>
        <v>0.1762</v>
      </c>
      <c r="P4057">
        <f t="shared" si="253"/>
        <v>41.952380952380949</v>
      </c>
      <c r="Q4057" t="str">
        <f t="shared" si="255"/>
        <v>theater</v>
      </c>
      <c r="R4057" t="str">
        <f t="shared" si="254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252"/>
        <v>0.53</v>
      </c>
      <c r="P4058">
        <f t="shared" si="253"/>
        <v>88.333333333333329</v>
      </c>
      <c r="Q4058" t="str">
        <f t="shared" si="255"/>
        <v>theater</v>
      </c>
      <c r="R4058" t="str">
        <f t="shared" si="254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2"/>
        <v>0.22142857142857142</v>
      </c>
      <c r="P4059">
        <f t="shared" si="253"/>
        <v>129.16666666666666</v>
      </c>
      <c r="Q4059" t="str">
        <f t="shared" si="255"/>
        <v>theater</v>
      </c>
      <c r="R4059" t="str">
        <f t="shared" si="254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2"/>
        <v>2.5333333333333333E-2</v>
      </c>
      <c r="P4060">
        <f t="shared" si="253"/>
        <v>23.75</v>
      </c>
      <c r="Q4060" t="str">
        <f t="shared" si="255"/>
        <v>theater</v>
      </c>
      <c r="R4060" t="str">
        <f t="shared" si="254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2"/>
        <v>2.5000000000000001E-2</v>
      </c>
      <c r="P4061">
        <f t="shared" si="253"/>
        <v>35.714285714285715</v>
      </c>
      <c r="Q4061" t="str">
        <f t="shared" si="255"/>
        <v>theater</v>
      </c>
      <c r="R4061" t="str">
        <f t="shared" si="254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2"/>
        <v>2.8500000000000001E-2</v>
      </c>
      <c r="P4062">
        <f t="shared" si="253"/>
        <v>57</v>
      </c>
      <c r="Q4062" t="str">
        <f t="shared" si="255"/>
        <v>theater</v>
      </c>
      <c r="R4062" t="str">
        <f t="shared" si="254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2"/>
        <v>0</v>
      </c>
      <c r="P4063" t="e">
        <f t="shared" si="253"/>
        <v>#DIV/0!</v>
      </c>
      <c r="Q4063" t="str">
        <f t="shared" si="255"/>
        <v>theater</v>
      </c>
      <c r="R4063" t="str">
        <f t="shared" si="254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2"/>
        <v>2.4500000000000001E-2</v>
      </c>
      <c r="P4064">
        <f t="shared" si="253"/>
        <v>163.33333333333334</v>
      </c>
      <c r="Q4064" t="str">
        <f t="shared" si="255"/>
        <v>theater</v>
      </c>
      <c r="R4064" t="str">
        <f t="shared" si="254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2"/>
        <v>1.4210526315789474E-2</v>
      </c>
      <c r="P4065">
        <f t="shared" si="253"/>
        <v>15</v>
      </c>
      <c r="Q4065" t="str">
        <f t="shared" si="255"/>
        <v>theater</v>
      </c>
      <c r="R4065" t="str">
        <f t="shared" si="254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2"/>
        <v>0.1925</v>
      </c>
      <c r="P4066">
        <f t="shared" si="253"/>
        <v>64.166666666666671</v>
      </c>
      <c r="Q4066" t="str">
        <f t="shared" si="255"/>
        <v>theater</v>
      </c>
      <c r="R4066" t="str">
        <f t="shared" si="254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2"/>
        <v>6.7499999999999999E-3</v>
      </c>
      <c r="P4067">
        <f t="shared" si="253"/>
        <v>6.75</v>
      </c>
      <c r="Q4067" t="str">
        <f t="shared" si="255"/>
        <v>theater</v>
      </c>
      <c r="R4067" t="str">
        <f t="shared" si="254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2"/>
        <v>1.6666666666666668E-3</v>
      </c>
      <c r="P4068">
        <f t="shared" si="253"/>
        <v>25</v>
      </c>
      <c r="Q4068" t="str">
        <f t="shared" si="255"/>
        <v>theater</v>
      </c>
      <c r="R4068" t="str">
        <f t="shared" si="254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2"/>
        <v>0.60899999999999999</v>
      </c>
      <c r="P4069">
        <f t="shared" si="253"/>
        <v>179.11764705882354</v>
      </c>
      <c r="Q4069" t="str">
        <f t="shared" si="255"/>
        <v>theater</v>
      </c>
      <c r="R4069" t="str">
        <f t="shared" si="254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2"/>
        <v>0.01</v>
      </c>
      <c r="P4070">
        <f t="shared" si="253"/>
        <v>34.950000000000003</v>
      </c>
      <c r="Q4070" t="str">
        <f t="shared" si="255"/>
        <v>theater</v>
      </c>
      <c r="R4070" t="str">
        <f t="shared" si="254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2"/>
        <v>0.34399999999999997</v>
      </c>
      <c r="P4071">
        <f t="shared" si="253"/>
        <v>33.07692307692308</v>
      </c>
      <c r="Q4071" t="str">
        <f t="shared" si="255"/>
        <v>theater</v>
      </c>
      <c r="R4071" t="str">
        <f t="shared" si="254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2"/>
        <v>0.16500000000000001</v>
      </c>
      <c r="P4072">
        <f t="shared" si="253"/>
        <v>27.5</v>
      </c>
      <c r="Q4072" t="str">
        <f t="shared" si="255"/>
        <v>theater</v>
      </c>
      <c r="R4072" t="str">
        <f t="shared" si="254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2"/>
        <v>0</v>
      </c>
      <c r="P4073" t="e">
        <f t="shared" si="253"/>
        <v>#DIV/0!</v>
      </c>
      <c r="Q4073" t="str">
        <f t="shared" si="255"/>
        <v>theater</v>
      </c>
      <c r="R4073" t="str">
        <f t="shared" si="254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2"/>
        <v>4.0000000000000001E-3</v>
      </c>
      <c r="P4074">
        <f t="shared" si="253"/>
        <v>2</v>
      </c>
      <c r="Q4074" t="str">
        <f t="shared" si="255"/>
        <v>theater</v>
      </c>
      <c r="R4074" t="str">
        <f t="shared" si="254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2"/>
        <v>1.0571428571428572E-2</v>
      </c>
      <c r="P4075">
        <f t="shared" si="253"/>
        <v>18.5</v>
      </c>
      <c r="Q4075" t="str">
        <f t="shared" si="255"/>
        <v>theater</v>
      </c>
      <c r="R4075" t="str">
        <f t="shared" si="254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2"/>
        <v>0.26727272727272727</v>
      </c>
      <c r="P4076">
        <f t="shared" si="253"/>
        <v>35</v>
      </c>
      <c r="Q4076" t="str">
        <f t="shared" si="255"/>
        <v>theater</v>
      </c>
      <c r="R4076" t="str">
        <f t="shared" si="254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2"/>
        <v>0.28799999999999998</v>
      </c>
      <c r="P4077">
        <f t="shared" si="253"/>
        <v>44.307692307692307</v>
      </c>
      <c r="Q4077" t="str">
        <f t="shared" si="255"/>
        <v>theater</v>
      </c>
      <c r="R4077" t="str">
        <f t="shared" si="254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2"/>
        <v>0</v>
      </c>
      <c r="P4078" t="e">
        <f t="shared" si="253"/>
        <v>#DIV/0!</v>
      </c>
      <c r="Q4078" t="str">
        <f t="shared" si="255"/>
        <v>theater</v>
      </c>
      <c r="R4078" t="str">
        <f t="shared" si="254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2"/>
        <v>8.8999999999999996E-2</v>
      </c>
      <c r="P4079">
        <f t="shared" si="253"/>
        <v>222.5</v>
      </c>
      <c r="Q4079" t="str">
        <f t="shared" si="255"/>
        <v>theater</v>
      </c>
      <c r="R4079" t="str">
        <f t="shared" si="254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2"/>
        <v>0</v>
      </c>
      <c r="P4080" t="e">
        <f t="shared" si="253"/>
        <v>#DIV/0!</v>
      </c>
      <c r="Q4080" t="str">
        <f t="shared" si="255"/>
        <v>theater</v>
      </c>
      <c r="R4080" t="str">
        <f t="shared" si="254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2"/>
        <v>1.6666666666666668E-3</v>
      </c>
      <c r="P4081">
        <f t="shared" si="253"/>
        <v>5</v>
      </c>
      <c r="Q4081" t="str">
        <f t="shared" si="255"/>
        <v>theater</v>
      </c>
      <c r="R4081" t="str">
        <f t="shared" si="254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2"/>
        <v>0</v>
      </c>
      <c r="P4082" t="e">
        <f t="shared" si="253"/>
        <v>#DIV/0!</v>
      </c>
      <c r="Q4082" t="str">
        <f t="shared" si="255"/>
        <v>theater</v>
      </c>
      <c r="R4082" t="str">
        <f t="shared" si="254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2"/>
        <v>0.15737410071942445</v>
      </c>
      <c r="P4083">
        <f t="shared" si="253"/>
        <v>29.166666666666668</v>
      </c>
      <c r="Q4083" t="str">
        <f t="shared" si="255"/>
        <v>theater</v>
      </c>
      <c r="R4083" t="str">
        <f t="shared" si="254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2"/>
        <v>0.02</v>
      </c>
      <c r="P4084">
        <f t="shared" si="253"/>
        <v>1.5</v>
      </c>
      <c r="Q4084" t="str">
        <f t="shared" si="255"/>
        <v>theater</v>
      </c>
      <c r="R4084" t="str">
        <f t="shared" si="254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2"/>
        <v>0.21685714285714286</v>
      </c>
      <c r="P4085">
        <f t="shared" si="253"/>
        <v>126.5</v>
      </c>
      <c r="Q4085" t="str">
        <f t="shared" si="255"/>
        <v>theater</v>
      </c>
      <c r="R4085" t="str">
        <f t="shared" si="254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2"/>
        <v>3.3333333333333335E-3</v>
      </c>
      <c r="P4086">
        <f t="shared" si="253"/>
        <v>10</v>
      </c>
      <c r="Q4086" t="str">
        <f t="shared" si="255"/>
        <v>theater</v>
      </c>
      <c r="R4086" t="str">
        <f t="shared" si="254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2"/>
        <v>2.8571428571428571E-3</v>
      </c>
      <c r="P4087">
        <f t="shared" si="253"/>
        <v>10</v>
      </c>
      <c r="Q4087" t="str">
        <f t="shared" si="255"/>
        <v>theater</v>
      </c>
      <c r="R4087" t="str">
        <f t="shared" si="254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2"/>
        <v>4.7E-2</v>
      </c>
      <c r="P4088">
        <f t="shared" si="253"/>
        <v>9.4</v>
      </c>
      <c r="Q4088" t="str">
        <f t="shared" si="255"/>
        <v>theater</v>
      </c>
      <c r="R4088" t="str">
        <f t="shared" si="254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2"/>
        <v>0</v>
      </c>
      <c r="P4089" t="e">
        <f t="shared" si="253"/>
        <v>#DIV/0!</v>
      </c>
      <c r="Q4089" t="str">
        <f t="shared" si="255"/>
        <v>theater</v>
      </c>
      <c r="R4089" t="str">
        <f t="shared" si="254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2"/>
        <v>0.108</v>
      </c>
      <c r="P4090">
        <f t="shared" si="253"/>
        <v>72</v>
      </c>
      <c r="Q4090" t="str">
        <f t="shared" si="255"/>
        <v>theater</v>
      </c>
      <c r="R4090" t="str">
        <f t="shared" si="254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2"/>
        <v>4.8000000000000001E-2</v>
      </c>
      <c r="P4091">
        <f t="shared" si="253"/>
        <v>30</v>
      </c>
      <c r="Q4091" t="str">
        <f t="shared" si="255"/>
        <v>theater</v>
      </c>
      <c r="R4091" t="str">
        <f t="shared" si="254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2"/>
        <v>3.2000000000000001E-2</v>
      </c>
      <c r="P4092">
        <f t="shared" si="253"/>
        <v>10.666666666666666</v>
      </c>
      <c r="Q4092" t="str">
        <f t="shared" si="255"/>
        <v>theater</v>
      </c>
      <c r="R4092" t="str">
        <f t="shared" si="254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2"/>
        <v>0.1275</v>
      </c>
      <c r="P4093">
        <f t="shared" si="253"/>
        <v>25.5</v>
      </c>
      <c r="Q4093" t="str">
        <f t="shared" si="255"/>
        <v>theater</v>
      </c>
      <c r="R4093" t="str">
        <f t="shared" si="254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2"/>
        <v>1.8181818181818181E-4</v>
      </c>
      <c r="P4094">
        <f t="shared" si="253"/>
        <v>20</v>
      </c>
      <c r="Q4094" t="str">
        <f t="shared" si="255"/>
        <v>theater</v>
      </c>
      <c r="R4094" t="str">
        <f t="shared" si="254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2"/>
        <v>2.4E-2</v>
      </c>
      <c r="P4095">
        <f t="shared" si="253"/>
        <v>15</v>
      </c>
      <c r="Q4095" t="str">
        <f t="shared" si="255"/>
        <v>theater</v>
      </c>
      <c r="R4095" t="str">
        <f t="shared" si="254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2"/>
        <v>0.36499999999999999</v>
      </c>
      <c r="P4096">
        <f t="shared" si="253"/>
        <v>91.25</v>
      </c>
      <c r="Q4096" t="str">
        <f t="shared" si="255"/>
        <v>theater</v>
      </c>
      <c r="R4096" t="str">
        <f t="shared" si="254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2"/>
        <v>2.6666666666666668E-2</v>
      </c>
      <c r="P4097">
        <f t="shared" si="253"/>
        <v>800</v>
      </c>
      <c r="Q4097" t="str">
        <f t="shared" si="255"/>
        <v>theater</v>
      </c>
      <c r="R4097" t="str">
        <f t="shared" si="254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252"/>
        <v>0.11428571428571428</v>
      </c>
      <c r="P4098">
        <f t="shared" si="253"/>
        <v>80</v>
      </c>
      <c r="Q4098" t="str">
        <f t="shared" si="255"/>
        <v>theater</v>
      </c>
      <c r="R4098" t="str">
        <f t="shared" si="254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256">E4099/D4099</f>
        <v>0</v>
      </c>
      <c r="P4099" t="e">
        <f t="shared" ref="P4099:P4115" si="257">E4099/L4099</f>
        <v>#DIV/0!</v>
      </c>
      <c r="Q4099" t="str">
        <f t="shared" si="255"/>
        <v>theater</v>
      </c>
      <c r="R4099" t="str">
        <f t="shared" ref="R4099:R4115" si="258">RIGHT(N4099, LEN(N4099)-FIND("/",N4099))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6"/>
        <v>0</v>
      </c>
      <c r="P4100" t="e">
        <f t="shared" si="257"/>
        <v>#DIV/0!</v>
      </c>
      <c r="Q4100" t="str">
        <f t="shared" ref="Q4100:Q4115" si="259">LEFT(N4100, FIND("/", N4100)-1)</f>
        <v>theater</v>
      </c>
      <c r="R4100" t="str">
        <f t="shared" si="258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6"/>
        <v>1.1111111111111112E-2</v>
      </c>
      <c r="P4101">
        <f t="shared" si="257"/>
        <v>50</v>
      </c>
      <c r="Q4101" t="str">
        <f t="shared" si="259"/>
        <v>theater</v>
      </c>
      <c r="R4101" t="str">
        <f t="shared" si="258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6"/>
        <v>0</v>
      </c>
      <c r="P4102" t="e">
        <f t="shared" si="257"/>
        <v>#DIV/0!</v>
      </c>
      <c r="Q4102" t="str">
        <f t="shared" si="259"/>
        <v>theater</v>
      </c>
      <c r="R4102" t="str">
        <f t="shared" si="258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6"/>
        <v>0</v>
      </c>
      <c r="P4103" t="e">
        <f t="shared" si="257"/>
        <v>#DIV/0!</v>
      </c>
      <c r="Q4103" t="str">
        <f t="shared" si="259"/>
        <v>theater</v>
      </c>
      <c r="R4103" t="str">
        <f t="shared" si="258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6"/>
        <v>0.27400000000000002</v>
      </c>
      <c r="P4104">
        <f t="shared" si="257"/>
        <v>22.833333333333332</v>
      </c>
      <c r="Q4104" t="str">
        <f t="shared" si="259"/>
        <v>theater</v>
      </c>
      <c r="R4104" t="str">
        <f t="shared" si="258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6"/>
        <v>0.1</v>
      </c>
      <c r="P4105">
        <f t="shared" si="257"/>
        <v>16.666666666666668</v>
      </c>
      <c r="Q4105" t="str">
        <f t="shared" si="259"/>
        <v>theater</v>
      </c>
      <c r="R4105" t="str">
        <f t="shared" si="258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256"/>
        <v>0.21366666666666667</v>
      </c>
      <c r="P4106">
        <f t="shared" si="257"/>
        <v>45.785714285714285</v>
      </c>
      <c r="Q4106" t="str">
        <f t="shared" si="259"/>
        <v>theater</v>
      </c>
      <c r="R4106" t="str">
        <f t="shared" si="258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56"/>
        <v>6.9696969696969702E-2</v>
      </c>
      <c r="P4107">
        <f t="shared" si="257"/>
        <v>383.33333333333331</v>
      </c>
      <c r="Q4107" t="str">
        <f t="shared" si="259"/>
        <v>theater</v>
      </c>
      <c r="R4107" t="str">
        <f t="shared" si="258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56"/>
        <v>0.70599999999999996</v>
      </c>
      <c r="P4108">
        <f t="shared" si="257"/>
        <v>106.96969696969697</v>
      </c>
      <c r="Q4108" t="str">
        <f t="shared" si="259"/>
        <v>theater</v>
      </c>
      <c r="R4108" t="str">
        <f t="shared" si="258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56"/>
        <v>2.0500000000000001E-2</v>
      </c>
      <c r="P4109">
        <f t="shared" si="257"/>
        <v>10.25</v>
      </c>
      <c r="Q4109" t="str">
        <f t="shared" si="259"/>
        <v>theater</v>
      </c>
      <c r="R4109" t="str">
        <f t="shared" si="258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56"/>
        <v>1.9666666666666666E-2</v>
      </c>
      <c r="P4110">
        <f t="shared" si="257"/>
        <v>59</v>
      </c>
      <c r="Q4110" t="str">
        <f t="shared" si="259"/>
        <v>theater</v>
      </c>
      <c r="R4110" t="str">
        <f t="shared" si="258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56"/>
        <v>0</v>
      </c>
      <c r="P4111" t="e">
        <f t="shared" si="257"/>
        <v>#DIV/0!</v>
      </c>
      <c r="Q4111" t="str">
        <f t="shared" si="259"/>
        <v>theater</v>
      </c>
      <c r="R4111" t="str">
        <f t="shared" si="258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56"/>
        <v>0.28666666666666668</v>
      </c>
      <c r="P4112">
        <f t="shared" si="257"/>
        <v>14.333333333333334</v>
      </c>
      <c r="Q4112" t="str">
        <f t="shared" si="259"/>
        <v>theater</v>
      </c>
      <c r="R4112" t="str">
        <f t="shared" si="258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56"/>
        <v>3.1333333333333331E-2</v>
      </c>
      <c r="P4113">
        <f t="shared" si="257"/>
        <v>15.666666666666666</v>
      </c>
      <c r="Q4113" t="str">
        <f t="shared" si="259"/>
        <v>theater</v>
      </c>
      <c r="R4113" t="str">
        <f t="shared" si="258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56"/>
        <v>4.0000000000000002E-4</v>
      </c>
      <c r="P4114">
        <f t="shared" si="257"/>
        <v>1</v>
      </c>
      <c r="Q4114" t="str">
        <f t="shared" si="259"/>
        <v>theater</v>
      </c>
      <c r="R4114" t="str">
        <f t="shared" si="258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56"/>
        <v>2E-3</v>
      </c>
      <c r="P4115">
        <f t="shared" si="257"/>
        <v>1</v>
      </c>
      <c r="Q4115" t="str">
        <f t="shared" si="259"/>
        <v>theater</v>
      </c>
      <c r="R4115" t="str">
        <f t="shared" si="258"/>
        <v>plays</v>
      </c>
    </row>
  </sheetData>
  <conditionalFormatting sqref="F1:F1048576">
    <cfRule type="containsText" dxfId="0" priority="7" operator="containsText" text="succesful">
      <formula>NOT(ISERROR(SEARCH("succesful",F1)))</formula>
    </cfRule>
    <cfRule type="containsText" dxfId="1" priority="6" operator="containsText" text="successful">
      <formula>NOT(ISERROR(SEARCH("successful",F1)))</formula>
    </cfRule>
    <cfRule type="containsText" dxfId="2" priority="5" operator="containsText" text="failed">
      <formula>NOT(ISERROR(SEARCH("failed",F1)))</formula>
    </cfRule>
    <cfRule type="containsText" dxfId="3" priority="4" operator="containsText" text="canceled">
      <formula>NOT(ISERROR(SEARCH("canceled",F1)))</formula>
    </cfRule>
    <cfRule type="containsText" dxfId="4" priority="3" operator="containsText" text="live">
      <formula>NOT(ISERROR(SEARCH("live",F1)))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Calvin Cusick</cp:lastModifiedBy>
  <dcterms:created xsi:type="dcterms:W3CDTF">2017-04-20T15:17:24Z</dcterms:created>
  <dcterms:modified xsi:type="dcterms:W3CDTF">2021-12-16T00:22:30Z</dcterms:modified>
</cp:coreProperties>
</file>