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X\CommerceCX\Restaurant365 - General\4.0-Discovery\"/>
    </mc:Choice>
  </mc:AlternateContent>
  <xr:revisionPtr revIDLastSave="1566" documentId="13_ncr:1_{DBE15740-587C-4B71-828B-5193D13411BE}" xr6:coauthVersionLast="47" xr6:coauthVersionMax="47" xr10:uidLastSave="{991B9DBA-B691-4D98-8F4A-03090859EFFE}"/>
  <bookViews>
    <workbookView xWindow="4665" yWindow="-16320" windowWidth="29040" windowHeight="15840" tabRatio="906" firstSheet="5" activeTab="5" xr2:uid="{97FC8C94-5555-4E10-A4A1-ABC14C428EF8}"/>
  </bookViews>
  <sheets>
    <sheet name="UC1a-Create Quote for Direct" sheetId="1" r:id="rId1"/>
    <sheet name="UC1b-Create Quote for Indirect" sheetId="2" r:id="rId2"/>
    <sheet name="UC2a-Configure Product Direct" sheetId="3" r:id="rId3"/>
    <sheet name="UC2b-Configure Product Strategi" sheetId="4" r:id="rId4"/>
    <sheet name="UC2c-Configure Product Channel" sheetId="10" r:id="rId5"/>
    <sheet name="UC2d-Configure Product Amend" sheetId="6" r:id="rId6"/>
    <sheet name="UC3a-Amendment Add-on" sheetId="7" r:id="rId7"/>
    <sheet name="UC3b-Amendment Upgrade" sheetId="8" r:id="rId8"/>
    <sheet name="UC4-Renewal" sheetId="9" r:id="rId9"/>
  </sheets>
  <definedNames>
    <definedName name="_xlnm.Print_Area" localSheetId="1">'UC1b-Create Quote for Indirect'!$A$1:$D$46</definedName>
    <definedName name="_xlnm.Print_Area" localSheetId="2">'UC2a-Configure Product Direct'!$B$1:$L$82</definedName>
    <definedName name="_xlnm.Print_Area" localSheetId="3">'UC2b-Configure Product Strategi'!$B$1:$I$35</definedName>
    <definedName name="_xlnm.Print_Area" localSheetId="4">'UC2c-Configure Product Channel'!$B$1:$L$75</definedName>
    <definedName name="_xlnm.Print_Area" localSheetId="5">'UC2d-Configure Product Amend'!$C$1:$I$15</definedName>
    <definedName name="_xlnm.Print_Area" localSheetId="6">'UC3a-Amendment Add-on'!$A$1:$K$125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10" l="1"/>
  <c r="I66" i="10"/>
  <c r="I65" i="10"/>
  <c r="I63" i="10"/>
  <c r="I62" i="10"/>
  <c r="I61" i="10"/>
  <c r="I60" i="10"/>
  <c r="I59" i="10"/>
  <c r="I58" i="10"/>
  <c r="I70" i="10" s="1"/>
  <c r="F68" i="10" l="1"/>
  <c r="I52" i="9"/>
  <c r="H52" i="9"/>
  <c r="I49" i="9"/>
  <c r="H49" i="9"/>
  <c r="J52" i="9"/>
  <c r="J51" i="9"/>
  <c r="J50" i="9"/>
  <c r="J49" i="9"/>
  <c r="F40" i="9"/>
  <c r="F35" i="9"/>
  <c r="J10" i="9"/>
  <c r="I8" i="9"/>
  <c r="J7" i="9"/>
  <c r="F25" i="9" s="1"/>
  <c r="J6" i="9"/>
  <c r="I5" i="9"/>
  <c r="J5" i="9" s="1"/>
  <c r="F124" i="8"/>
  <c r="E116" i="8"/>
  <c r="F115" i="8"/>
  <c r="I109" i="8"/>
  <c r="H101" i="8"/>
  <c r="I101" i="8" s="1"/>
  <c r="I103" i="8"/>
  <c r="H100" i="8"/>
  <c r="I100" i="8" s="1"/>
  <c r="I106" i="8" s="1"/>
  <c r="F40" i="8"/>
  <c r="F35" i="8"/>
  <c r="I10" i="8"/>
  <c r="H8" i="8"/>
  <c r="I7" i="8"/>
  <c r="F25" i="8" s="1"/>
  <c r="F119" i="8" s="1"/>
  <c r="I6" i="8"/>
  <c r="H5" i="8"/>
  <c r="I5" i="8" s="1"/>
  <c r="F124" i="7"/>
  <c r="F123" i="7"/>
  <c r="F122" i="7"/>
  <c r="F119" i="7"/>
  <c r="F118" i="7"/>
  <c r="F117" i="7"/>
  <c r="F42" i="7"/>
  <c r="F40" i="7"/>
  <c r="F35" i="7"/>
  <c r="H8" i="7"/>
  <c r="H105" i="7"/>
  <c r="I105" i="7" s="1"/>
  <c r="I104" i="7"/>
  <c r="I102" i="7"/>
  <c r="H103" i="7"/>
  <c r="I103" i="7" s="1"/>
  <c r="I101" i="7"/>
  <c r="H100" i="7"/>
  <c r="I100" i="7" s="1"/>
  <c r="I108" i="7" s="1"/>
  <c r="H5" i="7"/>
  <c r="I10" i="7"/>
  <c r="I7" i="7"/>
  <c r="F25" i="7" s="1"/>
  <c r="I6" i="7"/>
  <c r="I5" i="7"/>
  <c r="F22" i="7" s="1"/>
  <c r="I73" i="10" l="1"/>
  <c r="H68" i="10"/>
  <c r="I68" i="10" s="1"/>
  <c r="I71" i="10" s="1"/>
  <c r="I72" i="10" s="1"/>
  <c r="F121" i="8"/>
  <c r="F120" i="8"/>
  <c r="F22" i="9"/>
  <c r="F28" i="9"/>
  <c r="F26" i="9"/>
  <c r="F30" i="9"/>
  <c r="J8" i="9"/>
  <c r="J13" i="9" s="1"/>
  <c r="F38" i="9"/>
  <c r="F36" i="9"/>
  <c r="F43" i="9"/>
  <c r="F42" i="9"/>
  <c r="F41" i="9"/>
  <c r="J55" i="9"/>
  <c r="F22" i="8"/>
  <c r="F23" i="8" s="1"/>
  <c r="F28" i="8"/>
  <c r="F26" i="8"/>
  <c r="F30" i="8"/>
  <c r="I8" i="8"/>
  <c r="I13" i="8" s="1"/>
  <c r="F38" i="8"/>
  <c r="F36" i="8"/>
  <c r="F43" i="8"/>
  <c r="F42" i="8"/>
  <c r="F41" i="8"/>
  <c r="E104" i="8"/>
  <c r="F43" i="7"/>
  <c r="F41" i="7"/>
  <c r="F38" i="7"/>
  <c r="F36" i="7"/>
  <c r="F23" i="7"/>
  <c r="F28" i="7"/>
  <c r="F26" i="7"/>
  <c r="I8" i="7"/>
  <c r="I13" i="7" s="1"/>
  <c r="F30" i="7"/>
  <c r="E106" i="7"/>
  <c r="I111" i="7" s="1"/>
  <c r="E11" i="7"/>
  <c r="I16" i="7" s="1"/>
  <c r="I74" i="10" l="1"/>
  <c r="E11" i="9"/>
  <c r="F33" i="9"/>
  <c r="F31" i="9"/>
  <c r="F23" i="9"/>
  <c r="H104" i="8"/>
  <c r="I104" i="8" s="1"/>
  <c r="I107" i="8" s="1"/>
  <c r="I108" i="8" s="1"/>
  <c r="E11" i="8"/>
  <c r="F33" i="8"/>
  <c r="F31" i="8"/>
  <c r="F33" i="7"/>
  <c r="F31" i="7"/>
  <c r="H106" i="7"/>
  <c r="I106" i="7" s="1"/>
  <c r="I109" i="7" s="1"/>
  <c r="I110" i="7" s="1"/>
  <c r="H11" i="7"/>
  <c r="I11" i="7" s="1"/>
  <c r="I14" i="7" s="1"/>
  <c r="I15" i="7" s="1"/>
  <c r="I75" i="3"/>
  <c r="I74" i="3"/>
  <c r="I73" i="3"/>
  <c r="I71" i="3"/>
  <c r="I70" i="3"/>
  <c r="I69" i="3"/>
  <c r="I68" i="3"/>
  <c r="I67" i="3"/>
  <c r="I66" i="3"/>
  <c r="I78" i="3" s="1"/>
  <c r="I25" i="4"/>
  <c r="H28" i="4"/>
  <c r="I28" i="4" s="1"/>
  <c r="I26" i="4"/>
  <c r="I27" i="4"/>
  <c r="J16" i="9" l="1"/>
  <c r="I11" i="9"/>
  <c r="J11" i="9" s="1"/>
  <c r="J14" i="9" s="1"/>
  <c r="J15" i="9" s="1"/>
  <c r="J58" i="9"/>
  <c r="J56" i="9"/>
  <c r="J57" i="9" s="1"/>
  <c r="F116" i="8"/>
  <c r="I16" i="8"/>
  <c r="H11" i="8"/>
  <c r="I11" i="8" s="1"/>
  <c r="I14" i="8" s="1"/>
  <c r="I15" i="8" s="1"/>
  <c r="I110" i="8"/>
  <c r="I112" i="7"/>
  <c r="I17" i="7"/>
  <c r="F76" i="3"/>
  <c r="I31" i="4"/>
  <c r="J59" i="9" l="1"/>
  <c r="J17" i="9"/>
  <c r="I17" i="8"/>
  <c r="I81" i="3"/>
  <c r="H76" i="3"/>
  <c r="I76" i="3" s="1"/>
  <c r="I79" i="3" s="1"/>
  <c r="I80" i="3" s="1"/>
  <c r="F29" i="4"/>
  <c r="I82" i="3" l="1"/>
  <c r="H29" i="4"/>
  <c r="I29" i="4" s="1"/>
  <c r="I32" i="4" s="1"/>
  <c r="I33" i="4" s="1"/>
  <c r="I34" i="4"/>
  <c r="I35" i="4" s="1"/>
</calcChain>
</file>

<file path=xl/sharedStrings.xml><?xml version="1.0" encoding="utf-8"?>
<sst xmlns="http://schemas.openxmlformats.org/spreadsheetml/2006/main" count="828" uniqueCount="223">
  <si>
    <t>Create Quote for Direct customer</t>
  </si>
  <si>
    <t>Record Type</t>
  </si>
  <si>
    <t>Operator</t>
  </si>
  <si>
    <t>Account Name</t>
  </si>
  <si>
    <t>Matt's Test Direct Restaurant</t>
  </si>
  <si>
    <t>Partner Account</t>
  </si>
  <si>
    <t>null</t>
  </si>
  <si>
    <t>Billing Address</t>
  </si>
  <si>
    <t>can be filled in later if there is a Closed-Won opportunity</t>
  </si>
  <si>
    <t>Location Count</t>
  </si>
  <si>
    <t>manual entry by sales rep</t>
  </si>
  <si>
    <t>Market Segment</t>
  </si>
  <si>
    <t>MM</t>
  </si>
  <si>
    <t>automatically set based on Location Count number</t>
  </si>
  <si>
    <t>Activated Location Count</t>
  </si>
  <si>
    <t>automatically set based on number of locations activated during ordering process</t>
  </si>
  <si>
    <t>Primary Contact</t>
  </si>
  <si>
    <t>can be filled in later if there is a Closed-Won opportunity.</t>
  </si>
  <si>
    <t>Create Opportunity</t>
  </si>
  <si>
    <t>Direct</t>
  </si>
  <si>
    <t>auto populated because Partner Account is null</t>
  </si>
  <si>
    <t>Opportunity Name</t>
  </si>
  <si>
    <t>Matt's Direct Opportunity</t>
  </si>
  <si>
    <t>Account</t>
  </si>
  <si>
    <t>auto populated</t>
  </si>
  <si>
    <t>Type</t>
  </si>
  <si>
    <t>Conquest</t>
  </si>
  <si>
    <t>defaulted to Conquest because Harvest opportunity is only created during amendment process</t>
  </si>
  <si>
    <t>Stage</t>
  </si>
  <si>
    <t>1.SQL</t>
  </si>
  <si>
    <t>defaulted to 1.SQL</t>
  </si>
  <si>
    <t>Contract Start Date</t>
  </si>
  <si>
    <t>can be filled in later if the stage is changed to Closed-Won</t>
  </si>
  <si>
    <t>Contract End Date</t>
  </si>
  <si>
    <t>auto populate to 1 year after Contract Start Date</t>
  </si>
  <si>
    <t>Create Quote</t>
  </si>
  <si>
    <t>auto populated because Opportunity record type is Direct and Market Segment is MM</t>
  </si>
  <si>
    <t>Quote Number</t>
  </si>
  <si>
    <t>Q-0001</t>
  </si>
  <si>
    <t>auto populate</t>
  </si>
  <si>
    <t>Quote Name</t>
  </si>
  <si>
    <t>Matt Test Quote Jan8</t>
  </si>
  <si>
    <t>R365 to provide naming convention for auto populate</t>
  </si>
  <si>
    <t>Primary</t>
  </si>
  <si>
    <t>check</t>
  </si>
  <si>
    <t>auto check</t>
  </si>
  <si>
    <t>Opportunity</t>
  </si>
  <si>
    <t>Start Date</t>
  </si>
  <si>
    <t>default to 1 day after current date, can be modified if needed</t>
  </si>
  <si>
    <t>Subscription Term</t>
  </si>
  <si>
    <t>locked to 12</t>
  </si>
  <si>
    <t>End Date</t>
  </si>
  <si>
    <t>Price Book</t>
  </si>
  <si>
    <t>Will be defaulted based on Opportunity / Account record type and it will be readonly. User can not change the price book.</t>
  </si>
  <si>
    <t>Status</t>
  </si>
  <si>
    <t>Draft</t>
  </si>
  <si>
    <t>Default Value is Draft. Other status (In Review, Draft, Denied, Presented, Approved, Accepted, Rejected, Expired)</t>
  </si>
  <si>
    <t>Bill To Address</t>
  </si>
  <si>
    <t>Will be copied from Account</t>
  </si>
  <si>
    <t>Expires On</t>
  </si>
  <si>
    <t>Input. Defaulted to the end of the month</t>
  </si>
  <si>
    <t>Defaulted from Primary contact from Account</t>
  </si>
  <si>
    <t>Sales Rep</t>
  </si>
  <si>
    <t>Defaulted by user who is creating a quote and it will be read only</t>
  </si>
  <si>
    <t>Quote</t>
  </si>
  <si>
    <t>Readonly. Available values (Quote, Renewal, Amendment, Re-Quote)</t>
  </si>
  <si>
    <t>Payment Term</t>
  </si>
  <si>
    <t>net30</t>
  </si>
  <si>
    <t>Customer URL</t>
  </si>
  <si>
    <t>POS</t>
  </si>
  <si>
    <t>Multi Picklist</t>
  </si>
  <si>
    <t>Billing Frequency</t>
  </si>
  <si>
    <t>Monthly</t>
  </si>
  <si>
    <t>Default to Monthly. "Monthly, Quaterly, Semi-Annually, Annually"</t>
  </si>
  <si>
    <t>Create Quote for Indirect customer</t>
  </si>
  <si>
    <t>Matt's Test Indirect Restaurant</t>
  </si>
  <si>
    <t>CommerceCX</t>
  </si>
  <si>
    <t>Badge</t>
  </si>
  <si>
    <t>Silver</t>
  </si>
  <si>
    <t>Partner Activated Loaction Count</t>
  </si>
  <si>
    <t>auto populate based on Partner Account info</t>
  </si>
  <si>
    <t>Partner Discount Percentage</t>
  </si>
  <si>
    <t>auto populate based on Partner Discount Tier</t>
  </si>
  <si>
    <t>Payment Method</t>
  </si>
  <si>
    <t>ACH</t>
  </si>
  <si>
    <t>Defaulted to ACH. If Credit card, there will be 3% processing fee</t>
  </si>
  <si>
    <t>Indirect</t>
  </si>
  <si>
    <t>auto populated because Partner Account is not null</t>
  </si>
  <si>
    <t>Matt's Indirect Opportunity</t>
  </si>
  <si>
    <t>Opportunity Start Date</t>
  </si>
  <si>
    <t>Opportunity End Date</t>
  </si>
  <si>
    <t>auto populated because Opportunity record type is Indirect</t>
  </si>
  <si>
    <t>Q-0002</t>
  </si>
  <si>
    <t>defaulted to 12</t>
  </si>
  <si>
    <t>Will be defaulted to Partner Account</t>
  </si>
  <si>
    <t>Defaulted from Primary contact from Partner Account</t>
  </si>
  <si>
    <t>Picklist</t>
  </si>
  <si>
    <t>Create Quote for Direct SMB/MM customer</t>
  </si>
  <si>
    <t>Add Products</t>
  </si>
  <si>
    <t>Select</t>
  </si>
  <si>
    <t>Product Name</t>
  </si>
  <si>
    <t>Add-Ons</t>
  </si>
  <si>
    <t>R365 Basic</t>
  </si>
  <si>
    <t>Basic bundle Add-ons</t>
  </si>
  <si>
    <t>Scheduler365 Integrated</t>
  </si>
  <si>
    <t>Delete this</t>
  </si>
  <si>
    <t>Enhanced Add-ons</t>
  </si>
  <si>
    <t>Advanced Accounting Package</t>
  </si>
  <si>
    <t>Catering</t>
  </si>
  <si>
    <t>Commissary</t>
  </si>
  <si>
    <t>Franchising</t>
  </si>
  <si>
    <t>R365 Core</t>
  </si>
  <si>
    <t>Core bundle Attributes</t>
  </si>
  <si>
    <t>Scheduler Module</t>
  </si>
  <si>
    <t>User have to pick one of these to be included in the bundle for free. If Inventory is picked, then user cannot select Scheduler anymore as additional add-on</t>
  </si>
  <si>
    <t>Inventory Module</t>
  </si>
  <si>
    <t>R365 Essential</t>
  </si>
  <si>
    <t>R365 Professional</t>
  </si>
  <si>
    <t>SMB Outsourced Accounting w/ Essential</t>
  </si>
  <si>
    <t>Only available with SMB customers</t>
  </si>
  <si>
    <t>Scheduler 365 Non-Integrated</t>
  </si>
  <si>
    <t>Only two products can be sold without a bundle. If one of them is selected, then Scheduler365 setup should be auto selected. None of the other products will be available if these products are selected</t>
  </si>
  <si>
    <t>AP Payments</t>
  </si>
  <si>
    <t>AP Invoice Capture</t>
  </si>
  <si>
    <t>AP Invoice Capture Overage</t>
  </si>
  <si>
    <t>Franchisee Polling</t>
  </si>
  <si>
    <t>Can only be selected if Franchising is selected or R365 Professional is the bundle</t>
  </si>
  <si>
    <t>Recipe Management</t>
  </si>
  <si>
    <t>Inventory Management</t>
  </si>
  <si>
    <t>POS Only Integration</t>
  </si>
  <si>
    <t>FYISoft</t>
  </si>
  <si>
    <t>AP Payments Setup</t>
  </si>
  <si>
    <t>Scheduler365/Scheduler365 Integrated Setup</t>
  </si>
  <si>
    <t>Inventory Entry</t>
  </si>
  <si>
    <t>Recipe Entry</t>
  </si>
  <si>
    <t>Vendor Integration</t>
  </si>
  <si>
    <t>Bank Integration</t>
  </si>
  <si>
    <t>Custom POS Build</t>
  </si>
  <si>
    <t>Additional Imports</t>
  </si>
  <si>
    <t>Additional GL Imports</t>
  </si>
  <si>
    <t>Custom Dev</t>
  </si>
  <si>
    <t>System Wellness Check</t>
  </si>
  <si>
    <t>Standard Implementation (1-5 locations)</t>
  </si>
  <si>
    <t>Standard Implementation (6-30 locations)</t>
  </si>
  <si>
    <t>Only available with MM customers</t>
  </si>
  <si>
    <t>Standard Plus Implementation (1-5 locations)</t>
  </si>
  <si>
    <t>Standard Plus Implementation (6-30 locations)</t>
  </si>
  <si>
    <t>Setup &amp; Implementation - Enterprise</t>
  </si>
  <si>
    <t>Only available with Enterprise customers</t>
  </si>
  <si>
    <t>Quantity</t>
  </si>
  <si>
    <t>List Price</t>
  </si>
  <si>
    <t>Additional Discount</t>
  </si>
  <si>
    <t>Net Unit Price</t>
  </si>
  <si>
    <t>Net Total</t>
  </si>
  <si>
    <t>Scheduler365</t>
  </si>
  <si>
    <t>Quantity might have to be 10</t>
  </si>
  <si>
    <t>Scheduler365 Setup</t>
  </si>
  <si>
    <t>Setup &amp; Implementation</t>
  </si>
  <si>
    <t>Subscription Fee</t>
  </si>
  <si>
    <t>Implementation Fee</t>
  </si>
  <si>
    <t>Total</t>
  </si>
  <si>
    <t>Discounted Amount</t>
  </si>
  <si>
    <t>Discount Percentage</t>
  </si>
  <si>
    <t>Create Quote for Strategic EFA customer</t>
  </si>
  <si>
    <t>X</t>
  </si>
  <si>
    <t>R365 Financials for Enterprise</t>
  </si>
  <si>
    <t>Restaurant Operations</t>
  </si>
  <si>
    <t>Delete this bundle, configure to R365 Financials for Enterprise instead</t>
  </si>
  <si>
    <t>POS Integration Only Operations</t>
  </si>
  <si>
    <t>Store Level Account</t>
  </si>
  <si>
    <t>Store Level Account w/ POS</t>
  </si>
  <si>
    <t>R365 Core Operations</t>
  </si>
  <si>
    <t>R365 Enterprise</t>
  </si>
  <si>
    <t>Can only be selected if Store Level Account or higher is selected with Operations</t>
  </si>
  <si>
    <t>Can only be selected if R365 Core or higher is selected with Operations</t>
  </si>
  <si>
    <t>Restaurant Financials</t>
  </si>
  <si>
    <t xml:space="preserve">          R365 Core</t>
  </si>
  <si>
    <t>Restaurant Financials for Channel Customer</t>
  </si>
  <si>
    <t>Core bundle Add-ons</t>
  </si>
  <si>
    <t>Setup &amp; Implementation - Channel</t>
  </si>
  <si>
    <t>Following items will be available IN ADDITION TO the products that are already offered to the customer segment</t>
  </si>
  <si>
    <t>Training / Assistance Per Hour</t>
  </si>
  <si>
    <t>Onsite Training Visits</t>
  </si>
  <si>
    <t>POS Swap</t>
  </si>
  <si>
    <t>Fixed Assets Setup</t>
  </si>
  <si>
    <t>Scheduler365 Upgrade</t>
  </si>
  <si>
    <t>Static Database</t>
  </si>
  <si>
    <t>This is only available if all the other subscriptions are removed from the order</t>
  </si>
  <si>
    <t>Setup &amp; Implementation - Harvest</t>
  </si>
  <si>
    <t>The other Setup &amp; Implementation products should not be available anymore</t>
  </si>
  <si>
    <t>Billing Start Date</t>
  </si>
  <si>
    <t>Charge Type</t>
  </si>
  <si>
    <t>Subscription</t>
  </si>
  <si>
    <t>Semi-annually</t>
  </si>
  <si>
    <t>Quantity might have to equal to 10</t>
  </si>
  <si>
    <t>Usage</t>
  </si>
  <si>
    <t>Since this is Usage, should the list price by $0?</t>
  </si>
  <si>
    <t>One Time</t>
  </si>
  <si>
    <t>Quarterly</t>
  </si>
  <si>
    <t>Milestone</t>
  </si>
  <si>
    <t>Billing Schedule</t>
  </si>
  <si>
    <t>BS Name</t>
  </si>
  <si>
    <t>Amount</t>
  </si>
  <si>
    <t>BS1</t>
  </si>
  <si>
    <t>BS2</t>
  </si>
  <si>
    <t>...</t>
  </si>
  <si>
    <t>BS12</t>
  </si>
  <si>
    <t>BS3</t>
  </si>
  <si>
    <t>BS4</t>
  </si>
  <si>
    <t>Amend</t>
  </si>
  <si>
    <t>Essential bundle Add-ons</t>
  </si>
  <si>
    <t>Basic/Core bundle Add-ons</t>
  </si>
  <si>
    <t>Manager Logbook*</t>
  </si>
  <si>
    <t>Historical Data Import</t>
  </si>
  <si>
    <t>Accounting Training/Assistance</t>
  </si>
  <si>
    <t>Operations Training/Assistance</t>
  </si>
  <si>
    <t>White Glove Implementation</t>
  </si>
  <si>
    <t>Amendment Date</t>
  </si>
  <si>
    <t>BS13</t>
  </si>
  <si>
    <t>BS14</t>
  </si>
  <si>
    <t>Renew</t>
  </si>
  <si>
    <t>Uplift Percentage</t>
  </si>
  <si>
    <t>Adjusted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</si>
</sst>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D0CECE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CE4D6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Fill="1" applyAlignme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3" fillId="0" borderId="0" xfId="0" applyFont="1"/>
    <xf numFmtId="0" fontId="0" fillId="0" borderId="0" xfId="0" applyAlignment="1">
      <alignment vertical="center" wrapText="1"/>
    </xf>
    <xf numFmtId="49" fontId="0" fillId="0" borderId="0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5" fillId="0" borderId="0" xfId="0" applyFont="1" applyAlignment="1">
      <alignment wrapText="1"/>
    </xf>
    <xf numFmtId="6" fontId="0" fillId="0" borderId="0" xfId="0" applyNumberFormat="1"/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vertical="center" wrapText="1"/>
    </xf>
    <xf numFmtId="6" fontId="0" fillId="0" borderId="2" xfId="0" applyNumberFormat="1" applyBorder="1"/>
    <xf numFmtId="9" fontId="0" fillId="0" borderId="2" xfId="0" applyNumberForma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0" borderId="0" xfId="0" applyFont="1" applyFill="1"/>
    <xf numFmtId="0" fontId="6" fillId="0" borderId="0" xfId="0" applyFont="1" applyAlignment="1">
      <alignment horizontal="center"/>
    </xf>
    <xf numFmtId="49" fontId="6" fillId="0" borderId="0" xfId="0" applyNumberFormat="1" applyFont="1" applyBorder="1" applyAlignment="1">
      <alignment wrapText="1"/>
    </xf>
    <xf numFmtId="6" fontId="1" fillId="0" borderId="0" xfId="0" applyNumberFormat="1" applyFont="1"/>
    <xf numFmtId="9" fontId="4" fillId="0" borderId="0" xfId="0" applyNumberFormat="1" applyFont="1"/>
    <xf numFmtId="0" fontId="0" fillId="0" borderId="0" xfId="0" applyBorder="1" applyAlignment="1">
      <alignment vertical="center" wrapText="1"/>
    </xf>
    <xf numFmtId="0" fontId="0" fillId="0" borderId="0" xfId="0" applyBorder="1"/>
    <xf numFmtId="6" fontId="0" fillId="0" borderId="0" xfId="0" applyNumberFormat="1" applyBorder="1"/>
    <xf numFmtId="9" fontId="0" fillId="0" borderId="0" xfId="0" applyNumberFormat="1" applyBorder="1"/>
    <xf numFmtId="49" fontId="4" fillId="0" borderId="0" xfId="0" applyNumberFormat="1" applyFont="1" applyBorder="1" applyAlignment="1">
      <alignment wrapText="1"/>
    </xf>
    <xf numFmtId="49" fontId="5" fillId="0" borderId="0" xfId="0" applyNumberFormat="1" applyFont="1" applyBorder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9" fontId="0" fillId="0" borderId="0" xfId="0" applyNumberFormat="1"/>
    <xf numFmtId="164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2" xfId="0" applyNumberFormat="1" applyBorder="1"/>
    <xf numFmtId="164" fontId="1" fillId="0" borderId="0" xfId="0" applyNumberFormat="1" applyFont="1"/>
    <xf numFmtId="164" fontId="4" fillId="0" borderId="0" xfId="0" applyNumberFormat="1" applyFont="1"/>
    <xf numFmtId="10" fontId="4" fillId="0" borderId="0" xfId="0" applyNumberFormat="1" applyFont="1"/>
    <xf numFmtId="164" fontId="0" fillId="0" borderId="0" xfId="0" applyNumberFormat="1" applyBorder="1"/>
    <xf numFmtId="15" fontId="0" fillId="0" borderId="0" xfId="0" applyNumberFormat="1"/>
    <xf numFmtId="49" fontId="7" fillId="0" borderId="0" xfId="0" applyNumberFormat="1" applyFont="1" applyBorder="1" applyAlignment="1">
      <alignment wrapText="1"/>
    </xf>
    <xf numFmtId="0" fontId="0" fillId="3" borderId="0" xfId="0" applyFill="1"/>
    <xf numFmtId="49" fontId="1" fillId="0" borderId="0" xfId="0" applyNumberFormat="1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164" fontId="0" fillId="0" borderId="0" xfId="0" applyNumberFormat="1" applyFont="1"/>
    <xf numFmtId="164" fontId="6" fillId="0" borderId="0" xfId="0" applyNumberFormat="1" applyFont="1"/>
    <xf numFmtId="0" fontId="6" fillId="0" borderId="2" xfId="0" applyFont="1" applyBorder="1"/>
    <xf numFmtId="49" fontId="4" fillId="0" borderId="0" xfId="0" applyNumberFormat="1" applyFont="1" applyBorder="1" applyAlignment="1"/>
    <xf numFmtId="0" fontId="0" fillId="0" borderId="0" xfId="0" applyFont="1" applyFill="1" applyBorder="1"/>
    <xf numFmtId="49" fontId="6" fillId="0" borderId="0" xfId="0" applyNumberFormat="1" applyFont="1" applyFill="1" applyAlignment="1"/>
    <xf numFmtId="0" fontId="1" fillId="0" borderId="0" xfId="0" applyFont="1" applyFill="1" applyBorder="1" applyAlignment="1">
      <alignment horizontal="center" wrapText="1"/>
    </xf>
    <xf numFmtId="9" fontId="0" fillId="0" borderId="2" xfId="0" applyNumberFormat="1" applyBorder="1" applyAlignment="1">
      <alignment wrapText="1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/>
    <xf numFmtId="0" fontId="9" fillId="4" borderId="0" xfId="0" applyFont="1" applyFill="1" applyBorder="1"/>
    <xf numFmtId="0" fontId="8" fillId="4" borderId="0" xfId="0" applyFont="1" applyFill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5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Fill="1" applyBorder="1"/>
    <xf numFmtId="49" fontId="5" fillId="0" borderId="0" xfId="0" applyNumberFormat="1" applyFont="1" applyFill="1" applyBorder="1" applyAlignment="1">
      <alignment wrapText="1"/>
    </xf>
    <xf numFmtId="0" fontId="6" fillId="0" borderId="0" xfId="0" applyFont="1" applyFill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6" fillId="3" borderId="0" xfId="0" applyFont="1" applyFill="1" applyBorder="1"/>
    <xf numFmtId="49" fontId="6" fillId="0" borderId="0" xfId="0" applyNumberFormat="1" applyFont="1" applyFill="1" applyBorder="1" applyAlignment="1">
      <alignment wrapText="1"/>
    </xf>
    <xf numFmtId="0" fontId="10" fillId="5" borderId="0" xfId="0" applyFont="1" applyFill="1" applyAlignment="1">
      <alignment horizontal="center"/>
    </xf>
    <xf numFmtId="0" fontId="10" fillId="5" borderId="0" xfId="0" applyFont="1" applyFill="1"/>
    <xf numFmtId="0" fontId="1" fillId="6" borderId="0" xfId="0" applyFont="1" applyFill="1" applyBorder="1"/>
    <xf numFmtId="0" fontId="0" fillId="6" borderId="0" xfId="0" applyFill="1" applyBorder="1"/>
    <xf numFmtId="49" fontId="0" fillId="3" borderId="0" xfId="0" applyNumberFormat="1" applyFill="1" applyBorder="1" applyAlignment="1">
      <alignment wrapText="1"/>
    </xf>
    <xf numFmtId="49" fontId="0" fillId="3" borderId="0" xfId="0" applyNumberFormat="1" applyFont="1" applyFill="1" applyAlignment="1">
      <alignment wrapText="1"/>
    </xf>
    <xf numFmtId="0" fontId="4" fillId="0" borderId="0" xfId="0" applyFont="1" applyBorder="1" applyAlignment="1">
      <alignment horizontal="left" wrapText="1"/>
    </xf>
    <xf numFmtId="49" fontId="6" fillId="3" borderId="0" xfId="0" applyNumberFormat="1" applyFont="1" applyFill="1" applyBorder="1" applyAlignment="1"/>
    <xf numFmtId="0" fontId="3" fillId="6" borderId="0" xfId="0" applyFont="1" applyFill="1"/>
    <xf numFmtId="0" fontId="4" fillId="0" borderId="0" xfId="0" applyFon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wrapText="1"/>
    </xf>
    <xf numFmtId="0" fontId="2" fillId="0" borderId="0" xfId="0" applyFont="1" applyAlignment="1">
      <alignment horizontal="left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DC6F-63C1-4A9A-8E08-0208586C2984}">
  <dimension ref="A1:D43"/>
  <sheetViews>
    <sheetView zoomScaleNormal="100" workbookViewId="0">
      <selection activeCell="C37" sqref="C37"/>
    </sheetView>
  </sheetViews>
  <sheetFormatPr defaultRowHeight="14.45"/>
  <cols>
    <col min="1" max="1" width="13.140625" bestFit="1" customWidth="1"/>
    <col min="2" max="2" width="21.85546875" bestFit="1" customWidth="1"/>
    <col min="3" max="3" width="28.7109375" bestFit="1" customWidth="1"/>
    <col min="4" max="4" width="79.28515625" style="9" bestFit="1" customWidth="1"/>
  </cols>
  <sheetData>
    <row r="1" spans="1:4">
      <c r="A1" s="104" t="s">
        <v>0</v>
      </c>
      <c r="B1" s="104"/>
      <c r="C1" s="104"/>
    </row>
    <row r="2" spans="1:4">
      <c r="A2" s="2"/>
      <c r="B2" s="2"/>
      <c r="C2" s="2"/>
    </row>
    <row r="3" spans="1:4">
      <c r="B3" t="s">
        <v>1</v>
      </c>
      <c r="C3" t="s">
        <v>2</v>
      </c>
    </row>
    <row r="4" spans="1:4">
      <c r="B4" t="s">
        <v>3</v>
      </c>
      <c r="C4" t="s">
        <v>4</v>
      </c>
    </row>
    <row r="5" spans="1:4">
      <c r="B5" t="s">
        <v>5</v>
      </c>
      <c r="C5" t="s">
        <v>6</v>
      </c>
    </row>
    <row r="6" spans="1:4">
      <c r="B6" t="s">
        <v>7</v>
      </c>
      <c r="D6" s="9" t="s">
        <v>8</v>
      </c>
    </row>
    <row r="7" spans="1:4">
      <c r="B7" t="s">
        <v>9</v>
      </c>
      <c r="C7" s="2">
        <v>12</v>
      </c>
      <c r="D7" s="9" t="s">
        <v>10</v>
      </c>
    </row>
    <row r="8" spans="1:4">
      <c r="B8" t="s">
        <v>11</v>
      </c>
      <c r="C8" t="s">
        <v>12</v>
      </c>
      <c r="D8" s="9" t="s">
        <v>13</v>
      </c>
    </row>
    <row r="9" spans="1:4">
      <c r="B9" t="s">
        <v>14</v>
      </c>
      <c r="C9" s="2">
        <v>0</v>
      </c>
      <c r="D9" s="9" t="s">
        <v>15</v>
      </c>
    </row>
    <row r="10" spans="1:4">
      <c r="B10" t="s">
        <v>16</v>
      </c>
      <c r="D10" s="9" t="s">
        <v>17</v>
      </c>
    </row>
    <row r="11" spans="1:4" ht="15" thickBot="1"/>
    <row r="12" spans="1:4" ht="15" thickBot="1">
      <c r="B12" s="3" t="s">
        <v>18</v>
      </c>
      <c r="C12" s="1"/>
      <c r="D12" s="10"/>
    </row>
    <row r="14" spans="1:4">
      <c r="B14" t="s">
        <v>1</v>
      </c>
      <c r="C14" t="s">
        <v>19</v>
      </c>
      <c r="D14" s="9" t="s">
        <v>20</v>
      </c>
    </row>
    <row r="15" spans="1:4">
      <c r="B15" t="s">
        <v>21</v>
      </c>
      <c r="C15" t="s">
        <v>22</v>
      </c>
    </row>
    <row r="16" spans="1:4">
      <c r="B16" t="s">
        <v>23</v>
      </c>
      <c r="C16" t="s">
        <v>4</v>
      </c>
      <c r="D16" s="9" t="s">
        <v>24</v>
      </c>
    </row>
    <row r="17" spans="1:4" ht="29.1">
      <c r="B17" t="s">
        <v>25</v>
      </c>
      <c r="C17" t="s">
        <v>26</v>
      </c>
      <c r="D17" s="9" t="s">
        <v>27</v>
      </c>
    </row>
    <row r="18" spans="1:4">
      <c r="B18" t="s">
        <v>28</v>
      </c>
      <c r="C18" t="s">
        <v>29</v>
      </c>
      <c r="D18" s="9" t="s">
        <v>30</v>
      </c>
    </row>
    <row r="19" spans="1:4">
      <c r="B19" t="s">
        <v>31</v>
      </c>
      <c r="D19" s="9" t="s">
        <v>32</v>
      </c>
    </row>
    <row r="20" spans="1:4">
      <c r="B20" t="s">
        <v>33</v>
      </c>
      <c r="D20" s="9" t="s">
        <v>34</v>
      </c>
    </row>
    <row r="21" spans="1:4" ht="15" thickBot="1"/>
    <row r="22" spans="1:4" ht="15" thickBot="1">
      <c r="A22" s="1"/>
      <c r="B22" s="3" t="s">
        <v>35</v>
      </c>
      <c r="C22" s="1"/>
      <c r="D22" s="10"/>
    </row>
    <row r="23" spans="1:4">
      <c r="A23" s="1"/>
      <c r="B23" s="4"/>
      <c r="C23" s="1"/>
      <c r="D23" s="10"/>
    </row>
    <row r="24" spans="1:4">
      <c r="B24" t="s">
        <v>1</v>
      </c>
      <c r="C24" t="s">
        <v>19</v>
      </c>
      <c r="D24" s="9" t="s">
        <v>36</v>
      </c>
    </row>
    <row r="25" spans="1:4">
      <c r="B25" t="s">
        <v>37</v>
      </c>
      <c r="C25" t="s">
        <v>38</v>
      </c>
      <c r="D25" s="9" t="s">
        <v>39</v>
      </c>
    </row>
    <row r="26" spans="1:4">
      <c r="B26" t="s">
        <v>40</v>
      </c>
      <c r="C26" t="s">
        <v>41</v>
      </c>
      <c r="D26" s="28" t="s">
        <v>42</v>
      </c>
    </row>
    <row r="27" spans="1:4">
      <c r="B27" t="s">
        <v>43</v>
      </c>
      <c r="C27" t="s">
        <v>44</v>
      </c>
      <c r="D27" s="9" t="s">
        <v>45</v>
      </c>
    </row>
    <row r="28" spans="1:4">
      <c r="B28" t="s">
        <v>23</v>
      </c>
      <c r="C28" t="s">
        <v>4</v>
      </c>
      <c r="D28" s="9" t="s">
        <v>39</v>
      </c>
    </row>
    <row r="29" spans="1:4">
      <c r="B29" t="s">
        <v>46</v>
      </c>
      <c r="C29" t="s">
        <v>22</v>
      </c>
      <c r="D29" s="9" t="s">
        <v>39</v>
      </c>
    </row>
    <row r="30" spans="1:4">
      <c r="B30" t="s">
        <v>47</v>
      </c>
      <c r="C30" s="5">
        <v>43862</v>
      </c>
      <c r="D30" s="9" t="s">
        <v>48</v>
      </c>
    </row>
    <row r="31" spans="1:4">
      <c r="B31" t="s">
        <v>49</v>
      </c>
      <c r="C31" s="2">
        <v>12</v>
      </c>
      <c r="D31" s="9" t="s">
        <v>50</v>
      </c>
    </row>
    <row r="32" spans="1:4">
      <c r="B32" t="s">
        <v>51</v>
      </c>
      <c r="C32" s="5">
        <v>44227</v>
      </c>
      <c r="D32" s="9" t="s">
        <v>39</v>
      </c>
    </row>
    <row r="33" spans="1:4" ht="29.1">
      <c r="B33" t="s">
        <v>52</v>
      </c>
      <c r="D33" s="9" t="s">
        <v>53</v>
      </c>
    </row>
    <row r="34" spans="1:4" ht="29.1">
      <c r="B34" t="s">
        <v>54</v>
      </c>
      <c r="C34" t="s">
        <v>55</v>
      </c>
      <c r="D34" s="9" t="s">
        <v>56</v>
      </c>
    </row>
    <row r="35" spans="1:4">
      <c r="A35" s="1"/>
      <c r="B35" s="1" t="s">
        <v>57</v>
      </c>
      <c r="C35" s="1"/>
      <c r="D35" s="10" t="s">
        <v>58</v>
      </c>
    </row>
    <row r="36" spans="1:4">
      <c r="B36" t="s">
        <v>59</v>
      </c>
      <c r="D36" s="9" t="s">
        <v>60</v>
      </c>
    </row>
    <row r="37" spans="1:4">
      <c r="B37" t="s">
        <v>16</v>
      </c>
      <c r="D37" s="9" t="s">
        <v>61</v>
      </c>
    </row>
    <row r="38" spans="1:4">
      <c r="B38" t="s">
        <v>62</v>
      </c>
      <c r="D38" s="9" t="s">
        <v>63</v>
      </c>
    </row>
    <row r="39" spans="1:4">
      <c r="B39" t="s">
        <v>25</v>
      </c>
      <c r="C39" t="s">
        <v>64</v>
      </c>
      <c r="D39" s="9" t="s">
        <v>65</v>
      </c>
    </row>
    <row r="40" spans="1:4">
      <c r="B40" t="s">
        <v>66</v>
      </c>
      <c r="C40" t="s">
        <v>67</v>
      </c>
    </row>
    <row r="41" spans="1:4">
      <c r="B41" t="s">
        <v>68</v>
      </c>
    </row>
    <row r="42" spans="1:4">
      <c r="B42" t="s">
        <v>69</v>
      </c>
      <c r="D42" s="9" t="s">
        <v>70</v>
      </c>
    </row>
    <row r="43" spans="1:4">
      <c r="B43" t="s">
        <v>71</v>
      </c>
      <c r="C43" t="s">
        <v>72</v>
      </c>
      <c r="D43" s="9" t="s">
        <v>73</v>
      </c>
    </row>
  </sheetData>
  <mergeCells count="1">
    <mergeCell ref="A1:C1"/>
  </mergeCells>
  <pageMargins left="0.7" right="0.7" top="0.75" bottom="0.75" header="0.3" footer="0.3"/>
  <pageSetup scale="63" orientation="landscape" r:id="rId1"/>
  <headerFooter>
    <oddHeader>&amp;C&amp;A</oddHeader>
    <oddFooter>&amp;C&amp;F&amp;RPrinted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9717-BE55-441F-9C6B-8BE6E23FD34E}">
  <dimension ref="A1:D46"/>
  <sheetViews>
    <sheetView zoomScaleNormal="100" workbookViewId="0">
      <selection activeCell="C37" sqref="C37"/>
    </sheetView>
  </sheetViews>
  <sheetFormatPr defaultRowHeight="14.45"/>
  <cols>
    <col min="1" max="1" width="13.140625" bestFit="1" customWidth="1"/>
    <col min="2" max="2" width="28.42578125" bestFit="1" customWidth="1"/>
    <col min="3" max="3" width="28.7109375" bestFit="1" customWidth="1"/>
    <col min="4" max="4" width="93.5703125" bestFit="1" customWidth="1"/>
  </cols>
  <sheetData>
    <row r="1" spans="1:4">
      <c r="A1" s="104" t="s">
        <v>74</v>
      </c>
      <c r="B1" s="104"/>
      <c r="C1" s="104"/>
    </row>
    <row r="2" spans="1:4">
      <c r="A2" s="2"/>
      <c r="B2" s="2"/>
      <c r="C2" s="2"/>
    </row>
    <row r="3" spans="1:4">
      <c r="B3" t="s">
        <v>1</v>
      </c>
      <c r="C3" t="s">
        <v>2</v>
      </c>
    </row>
    <row r="4" spans="1:4">
      <c r="B4" t="s">
        <v>3</v>
      </c>
      <c r="C4" t="s">
        <v>75</v>
      </c>
    </row>
    <row r="5" spans="1:4">
      <c r="B5" t="s">
        <v>5</v>
      </c>
      <c r="C5" t="s">
        <v>76</v>
      </c>
    </row>
    <row r="6" spans="1:4">
      <c r="B6" t="s">
        <v>7</v>
      </c>
      <c r="D6" t="s">
        <v>8</v>
      </c>
    </row>
    <row r="7" spans="1:4">
      <c r="B7" t="s">
        <v>77</v>
      </c>
      <c r="C7" t="s">
        <v>78</v>
      </c>
    </row>
    <row r="8" spans="1:4">
      <c r="B8" t="s">
        <v>9</v>
      </c>
      <c r="C8" s="2">
        <v>12</v>
      </c>
      <c r="D8" t="s">
        <v>10</v>
      </c>
    </row>
    <row r="9" spans="1:4">
      <c r="B9" t="s">
        <v>14</v>
      </c>
      <c r="C9" s="2">
        <v>0</v>
      </c>
      <c r="D9" t="s">
        <v>15</v>
      </c>
    </row>
    <row r="10" spans="1:4">
      <c r="B10" t="s">
        <v>79</v>
      </c>
      <c r="C10" s="2">
        <v>68</v>
      </c>
      <c r="D10" t="s">
        <v>80</v>
      </c>
    </row>
    <row r="11" spans="1:4">
      <c r="B11" t="s">
        <v>81</v>
      </c>
      <c r="C11" s="2">
        <v>10</v>
      </c>
      <c r="D11" t="s">
        <v>82</v>
      </c>
    </row>
    <row r="12" spans="1:4">
      <c r="B12" t="s">
        <v>16</v>
      </c>
      <c r="D12" t="s">
        <v>17</v>
      </c>
    </row>
    <row r="13" spans="1:4">
      <c r="B13" t="s">
        <v>83</v>
      </c>
      <c r="C13" t="s">
        <v>84</v>
      </c>
      <c r="D13" s="9" t="s">
        <v>85</v>
      </c>
    </row>
    <row r="14" spans="1:4" ht="15" thickBot="1"/>
    <row r="15" spans="1:4" ht="15" thickBot="1">
      <c r="B15" s="3" t="s">
        <v>18</v>
      </c>
      <c r="C15" s="1"/>
      <c r="D15" s="1"/>
    </row>
    <row r="17" spans="1:4">
      <c r="B17" t="s">
        <v>1</v>
      </c>
      <c r="C17" t="s">
        <v>86</v>
      </c>
      <c r="D17" t="s">
        <v>87</v>
      </c>
    </row>
    <row r="18" spans="1:4">
      <c r="B18" t="s">
        <v>21</v>
      </c>
      <c r="C18" t="s">
        <v>88</v>
      </c>
    </row>
    <row r="19" spans="1:4">
      <c r="B19" t="s">
        <v>23</v>
      </c>
      <c r="C19" t="s">
        <v>75</v>
      </c>
      <c r="D19" t="s">
        <v>24</v>
      </c>
    </row>
    <row r="20" spans="1:4">
      <c r="B20" t="s">
        <v>25</v>
      </c>
      <c r="C20" t="s">
        <v>26</v>
      </c>
      <c r="D20" t="s">
        <v>27</v>
      </c>
    </row>
    <row r="21" spans="1:4">
      <c r="B21" t="s">
        <v>28</v>
      </c>
      <c r="C21" t="s">
        <v>29</v>
      </c>
      <c r="D21" t="s">
        <v>30</v>
      </c>
    </row>
    <row r="22" spans="1:4">
      <c r="B22" t="s">
        <v>89</v>
      </c>
      <c r="D22" t="s">
        <v>32</v>
      </c>
    </row>
    <row r="23" spans="1:4">
      <c r="B23" t="s">
        <v>90</v>
      </c>
      <c r="D23" t="s">
        <v>34</v>
      </c>
    </row>
    <row r="24" spans="1:4" ht="15" thickBot="1"/>
    <row r="25" spans="1:4" ht="15" thickBot="1">
      <c r="A25" s="1"/>
      <c r="B25" s="3" t="s">
        <v>35</v>
      </c>
      <c r="C25" s="1"/>
      <c r="D25" s="1"/>
    </row>
    <row r="26" spans="1:4">
      <c r="A26" s="1"/>
      <c r="B26" s="4"/>
      <c r="C26" s="1"/>
      <c r="D26" s="1"/>
    </row>
    <row r="27" spans="1:4">
      <c r="B27" t="s">
        <v>1</v>
      </c>
      <c r="C27" t="s">
        <v>86</v>
      </c>
      <c r="D27" t="s">
        <v>91</v>
      </c>
    </row>
    <row r="28" spans="1:4">
      <c r="B28" t="s">
        <v>37</v>
      </c>
      <c r="C28" t="s">
        <v>92</v>
      </c>
      <c r="D28" t="s">
        <v>39</v>
      </c>
    </row>
    <row r="29" spans="1:4">
      <c r="B29" t="s">
        <v>40</v>
      </c>
    </row>
    <row r="30" spans="1:4">
      <c r="B30" t="s">
        <v>43</v>
      </c>
      <c r="C30" t="s">
        <v>44</v>
      </c>
      <c r="D30" t="s">
        <v>45</v>
      </c>
    </row>
    <row r="31" spans="1:4">
      <c r="B31" t="s">
        <v>23</v>
      </c>
      <c r="C31" t="s">
        <v>75</v>
      </c>
      <c r="D31" t="s">
        <v>39</v>
      </c>
    </row>
    <row r="32" spans="1:4">
      <c r="B32" t="s">
        <v>46</v>
      </c>
      <c r="C32" t="s">
        <v>88</v>
      </c>
      <c r="D32" t="s">
        <v>39</v>
      </c>
    </row>
    <row r="33" spans="2:4">
      <c r="B33" t="s">
        <v>47</v>
      </c>
      <c r="C33" s="5">
        <v>43862</v>
      </c>
    </row>
    <row r="34" spans="2:4">
      <c r="B34" t="s">
        <v>49</v>
      </c>
      <c r="C34" s="2">
        <v>12</v>
      </c>
      <c r="D34" t="s">
        <v>93</v>
      </c>
    </row>
    <row r="35" spans="2:4">
      <c r="B35" t="s">
        <v>51</v>
      </c>
      <c r="C35" s="5">
        <v>44227</v>
      </c>
      <c r="D35" t="s">
        <v>39</v>
      </c>
    </row>
    <row r="36" spans="2:4">
      <c r="B36" t="s">
        <v>52</v>
      </c>
    </row>
    <row r="37" spans="2:4" ht="29.1">
      <c r="B37" t="s">
        <v>54</v>
      </c>
      <c r="C37" t="s">
        <v>55</v>
      </c>
      <c r="D37" s="9" t="s">
        <v>56</v>
      </c>
    </row>
    <row r="38" spans="2:4">
      <c r="B38" t="s">
        <v>57</v>
      </c>
      <c r="D38" s="9" t="s">
        <v>94</v>
      </c>
    </row>
    <row r="39" spans="2:4">
      <c r="B39" t="s">
        <v>59</v>
      </c>
      <c r="D39" s="9" t="s">
        <v>60</v>
      </c>
    </row>
    <row r="40" spans="2:4">
      <c r="B40" t="s">
        <v>16</v>
      </c>
      <c r="D40" s="9" t="s">
        <v>95</v>
      </c>
    </row>
    <row r="41" spans="2:4">
      <c r="B41" t="s">
        <v>62</v>
      </c>
      <c r="D41" s="9" t="s">
        <v>63</v>
      </c>
    </row>
    <row r="42" spans="2:4">
      <c r="B42" t="s">
        <v>25</v>
      </c>
      <c r="C42" t="s">
        <v>64</v>
      </c>
      <c r="D42" s="9" t="s">
        <v>65</v>
      </c>
    </row>
    <row r="43" spans="2:4">
      <c r="B43" t="s">
        <v>66</v>
      </c>
      <c r="C43" t="s">
        <v>67</v>
      </c>
      <c r="D43" s="9"/>
    </row>
    <row r="44" spans="2:4">
      <c r="B44" t="s">
        <v>68</v>
      </c>
      <c r="D44" s="9"/>
    </row>
    <row r="45" spans="2:4">
      <c r="B45" t="s">
        <v>69</v>
      </c>
      <c r="D45" s="9" t="s">
        <v>96</v>
      </c>
    </row>
    <row r="46" spans="2:4">
      <c r="B46" t="s">
        <v>71</v>
      </c>
      <c r="C46" t="s">
        <v>72</v>
      </c>
      <c r="D46" s="9" t="s">
        <v>73</v>
      </c>
    </row>
  </sheetData>
  <mergeCells count="1">
    <mergeCell ref="A1:C1"/>
  </mergeCells>
  <pageMargins left="0.7" right="0.7" top="0.75" bottom="0.75" header="0.3" footer="0.3"/>
  <pageSetup scale="55" orientation="landscape" r:id="rId1"/>
  <headerFooter>
    <oddHeader>&amp;C&amp;A</oddHeader>
    <oddFooter>&amp;C&amp;F&amp;RPrinted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7EE1-CC80-4E5A-A8C1-3040871F2731}">
  <dimension ref="C1:L82"/>
  <sheetViews>
    <sheetView topLeftCell="A7" zoomScaleNormal="100" workbookViewId="0">
      <selection activeCell="D14" sqref="D14"/>
    </sheetView>
  </sheetViews>
  <sheetFormatPr defaultRowHeight="14.45"/>
  <cols>
    <col min="3" max="3" width="5.7109375" style="11" customWidth="1"/>
    <col min="4" max="4" width="43.140625" bestFit="1" customWidth="1"/>
    <col min="5" max="5" width="8.85546875" style="11" bestFit="1" customWidth="1"/>
    <col min="6" max="6" width="28.140625" customWidth="1"/>
    <col min="7" max="7" width="37.85546875" style="40" customWidth="1"/>
    <col min="8" max="8" width="28.140625" customWidth="1"/>
    <col min="9" max="9" width="12.85546875" bestFit="1" customWidth="1"/>
    <col min="12" max="12" width="12.5703125" customWidth="1"/>
  </cols>
  <sheetData>
    <row r="1" spans="3:12">
      <c r="C1" s="104" t="s">
        <v>97</v>
      </c>
      <c r="D1" s="104"/>
      <c r="E1" s="104"/>
      <c r="F1" s="104"/>
      <c r="G1" s="104"/>
      <c r="H1" s="104"/>
    </row>
    <row r="2" spans="3:12">
      <c r="D2" s="2"/>
      <c r="F2" s="2"/>
      <c r="H2" s="2"/>
    </row>
    <row r="3" spans="3:12">
      <c r="D3" s="3" t="s">
        <v>98</v>
      </c>
      <c r="E3" s="4"/>
      <c r="F3" s="4"/>
      <c r="G3" s="61"/>
      <c r="H3" s="4"/>
    </row>
    <row r="5" spans="3:12">
      <c r="C5" s="63" t="s">
        <v>99</v>
      </c>
      <c r="D5" s="64" t="s">
        <v>100</v>
      </c>
      <c r="E5" s="63"/>
      <c r="F5" s="65" t="s">
        <v>101</v>
      </c>
      <c r="G5" s="66"/>
      <c r="H5" s="35"/>
      <c r="I5" s="67"/>
      <c r="J5" s="35"/>
      <c r="K5" s="35"/>
      <c r="L5" s="35"/>
    </row>
    <row r="6" spans="3:12">
      <c r="C6" s="68"/>
      <c r="D6" s="69" t="s">
        <v>102</v>
      </c>
      <c r="E6" s="70"/>
      <c r="F6" s="67"/>
      <c r="G6" s="71"/>
      <c r="H6" s="35"/>
      <c r="I6" s="67"/>
      <c r="J6" s="35"/>
      <c r="K6" s="35"/>
      <c r="L6" s="35"/>
    </row>
    <row r="7" spans="3:12">
      <c r="C7" s="68"/>
      <c r="D7" s="69"/>
      <c r="E7" s="70"/>
      <c r="F7" s="95" t="s">
        <v>103</v>
      </c>
      <c r="G7" s="71"/>
      <c r="H7" s="35"/>
      <c r="I7" s="67"/>
      <c r="J7" s="35"/>
      <c r="K7" s="35"/>
      <c r="L7" s="35"/>
    </row>
    <row r="8" spans="3:12" ht="15" customHeight="1">
      <c r="C8" s="68"/>
      <c r="D8" s="35"/>
      <c r="E8" s="68"/>
      <c r="F8" s="96" t="s">
        <v>104</v>
      </c>
      <c r="G8" s="99" t="s">
        <v>105</v>
      </c>
      <c r="H8" s="35"/>
      <c r="I8" s="35"/>
      <c r="J8" s="35"/>
      <c r="K8" s="35"/>
      <c r="L8" s="35"/>
    </row>
    <row r="9" spans="3:12" ht="15" customHeight="1">
      <c r="C9" s="68"/>
      <c r="D9" s="69"/>
      <c r="E9" s="68"/>
      <c r="F9" s="67" t="s">
        <v>106</v>
      </c>
      <c r="G9" s="72"/>
      <c r="H9" s="35"/>
      <c r="I9" s="35"/>
      <c r="J9" s="35"/>
      <c r="K9" s="35"/>
      <c r="L9" s="35"/>
    </row>
    <row r="10" spans="3:12" ht="15" customHeight="1">
      <c r="C10" s="68"/>
      <c r="D10" s="69"/>
      <c r="E10" s="68"/>
      <c r="F10" s="73" t="s">
        <v>107</v>
      </c>
      <c r="G10" s="72"/>
      <c r="H10" s="35"/>
      <c r="I10" s="35"/>
      <c r="J10" s="35"/>
      <c r="K10" s="35"/>
      <c r="L10" s="35"/>
    </row>
    <row r="11" spans="3:12" ht="15" customHeight="1">
      <c r="C11" s="68"/>
      <c r="D11" s="35"/>
      <c r="E11" s="74"/>
      <c r="F11" s="75" t="s">
        <v>108</v>
      </c>
      <c r="G11" s="72"/>
      <c r="H11" s="35"/>
      <c r="I11" s="35"/>
      <c r="J11" s="35"/>
      <c r="K11" s="35"/>
      <c r="L11" s="35"/>
    </row>
    <row r="12" spans="3:12">
      <c r="C12" s="68"/>
      <c r="D12" s="35"/>
      <c r="E12" s="68"/>
      <c r="F12" s="75" t="s">
        <v>109</v>
      </c>
      <c r="G12" s="72"/>
      <c r="H12" s="75"/>
      <c r="I12" s="35"/>
      <c r="J12" s="35"/>
      <c r="K12" s="35"/>
      <c r="L12" s="35"/>
    </row>
    <row r="13" spans="3:12">
      <c r="C13" s="68"/>
      <c r="D13" s="35"/>
      <c r="E13" s="68"/>
      <c r="F13" s="75" t="s">
        <v>110</v>
      </c>
      <c r="G13" s="72"/>
      <c r="H13" s="75"/>
      <c r="I13" s="35"/>
      <c r="J13" s="35"/>
      <c r="K13" s="35"/>
      <c r="L13" s="35"/>
    </row>
    <row r="14" spans="3:12">
      <c r="C14" s="68"/>
      <c r="D14" s="35" t="s">
        <v>111</v>
      </c>
      <c r="E14" s="68"/>
      <c r="F14" s="75"/>
      <c r="G14" s="72"/>
      <c r="H14" s="75"/>
      <c r="I14" s="35"/>
      <c r="J14" s="35"/>
      <c r="K14" s="35"/>
      <c r="L14" s="35"/>
    </row>
    <row r="15" spans="3:12">
      <c r="C15" s="68"/>
      <c r="D15" s="76"/>
      <c r="E15" s="70"/>
      <c r="F15" s="67" t="s">
        <v>112</v>
      </c>
      <c r="G15" s="71"/>
      <c r="H15" s="35"/>
      <c r="I15" s="35"/>
      <c r="J15" s="35"/>
      <c r="K15" s="35"/>
      <c r="L15" s="35"/>
    </row>
    <row r="16" spans="3:12" ht="33" customHeight="1">
      <c r="C16" s="68"/>
      <c r="D16" s="35"/>
      <c r="E16" s="68"/>
      <c r="F16" s="77" t="s">
        <v>113</v>
      </c>
      <c r="G16" s="105" t="s">
        <v>114</v>
      </c>
      <c r="H16" s="78"/>
      <c r="I16" s="78"/>
      <c r="J16" s="78"/>
      <c r="K16" s="78"/>
      <c r="L16" s="78"/>
    </row>
    <row r="17" spans="3:12" ht="33" customHeight="1">
      <c r="C17" s="68"/>
      <c r="D17" s="35"/>
      <c r="E17" s="74"/>
      <c r="F17" s="77" t="s">
        <v>115</v>
      </c>
      <c r="G17" s="105"/>
      <c r="H17" s="78"/>
      <c r="I17" s="78"/>
      <c r="J17" s="78"/>
      <c r="K17" s="78"/>
      <c r="L17" s="78"/>
    </row>
    <row r="18" spans="3:12" ht="15" customHeight="1">
      <c r="C18" s="68"/>
      <c r="D18" s="35"/>
      <c r="E18" s="74"/>
      <c r="F18" s="67" t="s">
        <v>106</v>
      </c>
      <c r="G18" s="72"/>
      <c r="H18" s="77"/>
      <c r="I18" s="35"/>
      <c r="J18" s="35"/>
      <c r="K18" s="35"/>
      <c r="L18" s="35"/>
    </row>
    <row r="19" spans="3:12" ht="15" customHeight="1">
      <c r="C19" s="68"/>
      <c r="D19" s="35"/>
      <c r="E19" s="74"/>
      <c r="F19" s="73" t="s">
        <v>107</v>
      </c>
      <c r="G19" s="72"/>
      <c r="H19" s="77"/>
      <c r="I19" s="35"/>
      <c r="J19" s="35"/>
      <c r="K19" s="35"/>
      <c r="L19" s="35"/>
    </row>
    <row r="20" spans="3:12" ht="15" customHeight="1">
      <c r="C20" s="68"/>
      <c r="D20" s="35"/>
      <c r="E20" s="74"/>
      <c r="F20" s="75" t="s">
        <v>108</v>
      </c>
      <c r="G20" s="72"/>
      <c r="H20" s="77"/>
      <c r="I20" s="35"/>
      <c r="J20" s="35"/>
      <c r="K20" s="35"/>
      <c r="L20" s="35"/>
    </row>
    <row r="21" spans="3:12">
      <c r="C21" s="68"/>
      <c r="D21" s="35"/>
      <c r="E21" s="68"/>
      <c r="F21" s="75" t="s">
        <v>109</v>
      </c>
      <c r="G21" s="72"/>
      <c r="H21" s="35"/>
      <c r="I21" s="35"/>
      <c r="J21" s="35"/>
      <c r="K21" s="35"/>
      <c r="L21" s="35"/>
    </row>
    <row r="22" spans="3:12">
      <c r="C22" s="68"/>
      <c r="D22" s="35"/>
      <c r="E22" s="68"/>
      <c r="F22" s="75" t="s">
        <v>110</v>
      </c>
      <c r="G22" s="72"/>
      <c r="H22" s="75"/>
      <c r="I22" s="35"/>
      <c r="J22" s="35"/>
      <c r="K22" s="35"/>
      <c r="L22" s="35"/>
    </row>
    <row r="23" spans="3:12">
      <c r="C23" s="68"/>
      <c r="D23" s="35" t="s">
        <v>116</v>
      </c>
      <c r="E23" s="68"/>
      <c r="F23" s="75"/>
      <c r="G23" s="72"/>
      <c r="H23" s="75"/>
      <c r="I23" s="35"/>
      <c r="J23" s="35"/>
      <c r="K23" s="35"/>
      <c r="L23" s="35"/>
    </row>
    <row r="24" spans="3:12">
      <c r="C24" s="68"/>
      <c r="D24" s="35"/>
      <c r="E24" s="70"/>
      <c r="F24" s="67" t="s">
        <v>106</v>
      </c>
      <c r="G24" s="103"/>
      <c r="H24" s="8"/>
      <c r="I24" s="35"/>
      <c r="J24" s="35"/>
      <c r="K24" s="35"/>
      <c r="L24" s="35"/>
    </row>
    <row r="25" spans="3:12">
      <c r="C25" s="68"/>
      <c r="D25" s="35"/>
      <c r="E25" s="68"/>
      <c r="F25" s="73" t="s">
        <v>107</v>
      </c>
      <c r="G25" s="103"/>
      <c r="H25" s="8"/>
      <c r="I25" s="35"/>
      <c r="J25" s="35"/>
      <c r="K25" s="35"/>
      <c r="L25" s="35"/>
    </row>
    <row r="26" spans="3:12">
      <c r="C26" s="68"/>
      <c r="D26" s="35"/>
      <c r="E26" s="74"/>
      <c r="F26" s="75" t="s">
        <v>108</v>
      </c>
      <c r="G26" s="103"/>
      <c r="H26" s="8"/>
      <c r="I26" s="35"/>
      <c r="J26" s="35"/>
      <c r="K26" s="35"/>
      <c r="L26" s="35"/>
    </row>
    <row r="27" spans="3:12">
      <c r="C27" s="68"/>
      <c r="D27" s="35"/>
      <c r="E27" s="68"/>
      <c r="F27" s="75" t="s">
        <v>109</v>
      </c>
      <c r="G27" s="103"/>
      <c r="H27" s="8"/>
      <c r="I27" s="35"/>
      <c r="J27" s="35"/>
      <c r="K27" s="35"/>
      <c r="L27" s="35"/>
    </row>
    <row r="28" spans="3:12">
      <c r="C28" s="68"/>
      <c r="D28" s="8"/>
      <c r="E28" s="68"/>
      <c r="F28" s="75" t="s">
        <v>110</v>
      </c>
      <c r="G28" s="103"/>
      <c r="H28" s="8"/>
      <c r="I28" s="35"/>
      <c r="J28" s="35"/>
      <c r="K28" s="35"/>
      <c r="L28" s="35"/>
    </row>
    <row r="29" spans="3:12">
      <c r="C29" s="68"/>
      <c r="D29" s="35" t="s">
        <v>117</v>
      </c>
      <c r="E29" s="103"/>
      <c r="F29" s="8"/>
      <c r="G29" s="79"/>
      <c r="H29" s="34"/>
      <c r="I29" s="35"/>
      <c r="J29" s="35"/>
      <c r="K29" s="35"/>
      <c r="L29" s="35"/>
    </row>
    <row r="30" spans="3:12">
      <c r="C30" s="68"/>
      <c r="D30" s="35"/>
      <c r="E30" s="103"/>
      <c r="F30" s="8"/>
      <c r="G30" s="79"/>
      <c r="H30" s="34"/>
      <c r="I30" s="35"/>
      <c r="J30" s="35"/>
      <c r="K30" s="35"/>
      <c r="L30" s="35"/>
    </row>
    <row r="31" spans="3:12">
      <c r="C31" s="68"/>
      <c r="D31" s="76" t="s">
        <v>118</v>
      </c>
      <c r="E31" s="68"/>
      <c r="F31" s="77" t="s">
        <v>119</v>
      </c>
      <c r="G31" s="81"/>
      <c r="H31" s="35"/>
      <c r="I31" s="35"/>
      <c r="J31" s="35"/>
      <c r="K31" s="35"/>
      <c r="L31" s="35"/>
    </row>
    <row r="32" spans="3:12">
      <c r="C32" s="68"/>
      <c r="D32" s="35"/>
      <c r="E32" s="80"/>
      <c r="F32" s="76"/>
      <c r="G32" s="81"/>
      <c r="H32" s="35"/>
      <c r="I32" s="35"/>
      <c r="J32" s="35"/>
      <c r="K32" s="35"/>
      <c r="L32" s="35"/>
    </row>
    <row r="33" spans="3:12">
      <c r="C33" s="68"/>
      <c r="D33" s="77" t="s">
        <v>120</v>
      </c>
      <c r="E33" s="68"/>
      <c r="F33" s="106" t="s">
        <v>121</v>
      </c>
      <c r="G33" s="106"/>
      <c r="H33" s="106"/>
      <c r="I33" s="106"/>
      <c r="J33" s="106"/>
      <c r="K33" s="35"/>
      <c r="L33" s="35"/>
    </row>
    <row r="34" spans="3:12">
      <c r="C34" s="68"/>
      <c r="D34" s="77" t="s">
        <v>104</v>
      </c>
      <c r="E34" s="84"/>
      <c r="F34" s="106"/>
      <c r="G34" s="106"/>
      <c r="H34" s="106"/>
      <c r="I34" s="106"/>
      <c r="J34" s="106"/>
      <c r="K34" s="35"/>
      <c r="L34" s="35"/>
    </row>
    <row r="35" spans="3:12">
      <c r="C35" s="68"/>
      <c r="D35" s="77"/>
      <c r="E35" s="84"/>
      <c r="F35" s="102"/>
      <c r="G35" s="102"/>
      <c r="H35" s="102"/>
      <c r="I35" s="102"/>
      <c r="J35" s="102"/>
      <c r="K35" s="35"/>
      <c r="L35" s="35"/>
    </row>
    <row r="36" spans="3:12">
      <c r="C36" s="68"/>
      <c r="D36" s="8" t="s">
        <v>122</v>
      </c>
      <c r="E36" s="68"/>
      <c r="F36" s="35"/>
      <c r="G36" s="81"/>
      <c r="H36" s="35"/>
      <c r="I36" s="35"/>
      <c r="J36" s="35"/>
      <c r="K36" s="35"/>
      <c r="L36" s="35"/>
    </row>
    <row r="37" spans="3:12">
      <c r="C37" s="68"/>
      <c r="D37" s="8" t="s">
        <v>123</v>
      </c>
      <c r="E37" s="103"/>
      <c r="F37" s="107"/>
      <c r="G37" s="79"/>
      <c r="H37" s="34"/>
      <c r="I37" s="35"/>
      <c r="J37" s="35"/>
      <c r="K37" s="35"/>
      <c r="L37" s="35"/>
    </row>
    <row r="38" spans="3:12">
      <c r="C38" s="68"/>
      <c r="D38" s="97" t="s">
        <v>124</v>
      </c>
      <c r="E38" s="103"/>
      <c r="F38" s="107"/>
      <c r="G38" s="79"/>
      <c r="H38" s="34"/>
      <c r="I38" s="35"/>
      <c r="J38" s="35"/>
      <c r="K38" s="35"/>
      <c r="L38" s="35"/>
    </row>
    <row r="39" spans="3:12">
      <c r="C39" s="68"/>
      <c r="D39" s="39" t="s">
        <v>125</v>
      </c>
      <c r="E39" s="103"/>
      <c r="F39" s="58" t="s">
        <v>126</v>
      </c>
      <c r="G39" s="79"/>
      <c r="H39" s="34"/>
      <c r="I39" s="35"/>
      <c r="J39" s="35"/>
      <c r="K39" s="35"/>
      <c r="L39" s="35"/>
    </row>
    <row r="40" spans="3:12">
      <c r="C40" s="68"/>
      <c r="D40" s="8" t="s">
        <v>127</v>
      </c>
      <c r="E40" s="80"/>
      <c r="F40" s="76"/>
      <c r="G40" s="79"/>
      <c r="H40" s="34"/>
      <c r="I40" s="35"/>
      <c r="J40" s="35"/>
      <c r="K40" s="35"/>
      <c r="L40" s="35"/>
    </row>
    <row r="41" spans="3:12">
      <c r="C41" s="68"/>
      <c r="D41" s="8" t="s">
        <v>128</v>
      </c>
      <c r="E41" s="82"/>
      <c r="F41" s="83"/>
      <c r="G41" s="81"/>
      <c r="H41" s="35"/>
      <c r="I41" s="35"/>
      <c r="J41" s="35"/>
      <c r="K41" s="35"/>
      <c r="L41" s="35"/>
    </row>
    <row r="42" spans="3:12">
      <c r="C42" s="68"/>
      <c r="D42" s="8" t="s">
        <v>129</v>
      </c>
      <c r="E42" s="80"/>
      <c r="F42" s="76"/>
      <c r="G42" s="81"/>
      <c r="H42" s="35"/>
      <c r="I42" s="35"/>
      <c r="J42" s="35"/>
      <c r="K42" s="35"/>
      <c r="L42" s="35"/>
    </row>
    <row r="43" spans="3:12">
      <c r="C43" s="68"/>
      <c r="D43" s="8" t="s">
        <v>130</v>
      </c>
      <c r="E43" s="80"/>
      <c r="F43" s="76"/>
      <c r="G43" s="81"/>
      <c r="H43" s="35"/>
      <c r="I43" s="35"/>
      <c r="J43" s="35"/>
      <c r="K43" s="35"/>
      <c r="L43" s="35"/>
    </row>
    <row r="44" spans="3:12">
      <c r="C44" s="68"/>
      <c r="D44" s="8" t="s">
        <v>131</v>
      </c>
      <c r="E44" s="68"/>
      <c r="F44" s="35"/>
      <c r="G44" s="81"/>
      <c r="H44" s="35"/>
      <c r="I44" s="35"/>
      <c r="J44" s="35"/>
      <c r="K44" s="35"/>
      <c r="L44" s="35"/>
    </row>
    <row r="45" spans="3:12">
      <c r="C45" s="68"/>
      <c r="D45" s="35" t="s">
        <v>132</v>
      </c>
      <c r="E45" s="68"/>
      <c r="F45" s="35"/>
      <c r="G45" s="81"/>
      <c r="H45" s="35"/>
      <c r="I45" s="35"/>
      <c r="J45" s="35"/>
      <c r="K45" s="35"/>
      <c r="L45" s="35"/>
    </row>
    <row r="46" spans="3:12">
      <c r="C46" s="68"/>
      <c r="D46" s="8" t="s">
        <v>133</v>
      </c>
      <c r="E46" s="68"/>
      <c r="F46" s="35"/>
      <c r="G46" s="81"/>
      <c r="H46" s="35"/>
      <c r="I46" s="35"/>
      <c r="J46" s="35"/>
      <c r="K46" s="35"/>
      <c r="L46" s="35"/>
    </row>
    <row r="47" spans="3:12">
      <c r="C47" s="68"/>
      <c r="D47" s="8" t="s">
        <v>134</v>
      </c>
      <c r="E47" s="68"/>
      <c r="F47" s="35"/>
      <c r="G47" s="81"/>
      <c r="H47" s="35"/>
      <c r="I47" s="35"/>
      <c r="J47" s="35"/>
      <c r="K47" s="35"/>
      <c r="L47" s="35"/>
    </row>
    <row r="48" spans="3:12">
      <c r="C48" s="68"/>
      <c r="D48" s="8" t="s">
        <v>135</v>
      </c>
      <c r="E48" s="68"/>
      <c r="F48" s="35"/>
      <c r="G48" s="81"/>
      <c r="H48" s="35"/>
      <c r="I48" s="35"/>
      <c r="J48" s="35"/>
      <c r="K48" s="35"/>
      <c r="L48" s="35"/>
    </row>
    <row r="49" spans="3:12">
      <c r="C49" s="68"/>
      <c r="D49" s="8" t="s">
        <v>136</v>
      </c>
      <c r="E49" s="68"/>
      <c r="F49" s="35"/>
      <c r="G49" s="81"/>
      <c r="H49" s="35"/>
      <c r="I49" s="35"/>
      <c r="J49" s="35"/>
      <c r="K49" s="35"/>
      <c r="L49" s="35"/>
    </row>
    <row r="50" spans="3:12" ht="15" customHeight="1">
      <c r="C50" s="68"/>
      <c r="D50" s="8" t="s">
        <v>137</v>
      </c>
      <c r="E50" s="68"/>
      <c r="F50" s="35"/>
      <c r="G50" s="81"/>
      <c r="H50" s="35"/>
      <c r="I50" s="35"/>
      <c r="J50" s="35"/>
      <c r="K50" s="35"/>
      <c r="L50" s="35"/>
    </row>
    <row r="51" spans="3:12">
      <c r="C51" s="68"/>
      <c r="D51" s="8" t="s">
        <v>138</v>
      </c>
      <c r="E51" s="68"/>
      <c r="F51" s="35"/>
      <c r="G51" s="81"/>
      <c r="H51" s="35"/>
      <c r="I51" s="35"/>
      <c r="J51" s="35"/>
      <c r="K51" s="35"/>
      <c r="L51" s="35"/>
    </row>
    <row r="52" spans="3:12">
      <c r="C52" s="68"/>
      <c r="D52" s="97" t="s">
        <v>139</v>
      </c>
      <c r="E52" s="68"/>
      <c r="F52" s="35"/>
      <c r="G52" s="81"/>
      <c r="H52" s="35"/>
      <c r="I52" s="35"/>
      <c r="J52" s="35"/>
      <c r="K52" s="35"/>
      <c r="L52" s="35"/>
    </row>
    <row r="53" spans="3:12">
      <c r="C53" s="68"/>
      <c r="D53" s="98" t="s">
        <v>140</v>
      </c>
      <c r="E53" s="68"/>
      <c r="F53" s="35"/>
      <c r="G53" s="81"/>
      <c r="H53" s="35"/>
      <c r="I53" s="35"/>
      <c r="J53" s="35"/>
      <c r="K53" s="35"/>
      <c r="L53" s="35"/>
    </row>
    <row r="54" spans="3:12">
      <c r="C54" s="68"/>
      <c r="D54" s="98" t="s">
        <v>141</v>
      </c>
      <c r="E54" s="68"/>
      <c r="F54" s="35"/>
      <c r="G54" s="81"/>
      <c r="H54" s="35"/>
      <c r="I54" s="35"/>
      <c r="J54" s="35"/>
      <c r="K54" s="35"/>
      <c r="L54" s="35"/>
    </row>
    <row r="55" spans="3:12">
      <c r="C55" s="68"/>
      <c r="D55" s="35"/>
      <c r="E55" s="79"/>
      <c r="F55" s="34"/>
      <c r="G55" s="81"/>
      <c r="H55" s="35"/>
      <c r="I55" s="35"/>
      <c r="J55" s="35"/>
      <c r="K55" s="35"/>
      <c r="L55" s="35"/>
    </row>
    <row r="56" spans="3:12">
      <c r="C56" s="68"/>
      <c r="D56" s="85" t="s">
        <v>142</v>
      </c>
      <c r="E56" s="68"/>
      <c r="F56" s="77" t="s">
        <v>119</v>
      </c>
      <c r="G56" s="81"/>
      <c r="H56" s="35"/>
      <c r="I56" s="35"/>
      <c r="J56" s="35"/>
      <c r="K56" s="35"/>
      <c r="L56" s="35"/>
    </row>
    <row r="57" spans="3:12">
      <c r="C57" s="68"/>
      <c r="D57" s="59" t="s">
        <v>143</v>
      </c>
      <c r="E57" s="68"/>
      <c r="F57" s="77" t="s">
        <v>144</v>
      </c>
      <c r="G57" s="81"/>
      <c r="H57" s="35"/>
      <c r="I57" s="35"/>
      <c r="J57" s="35"/>
      <c r="K57" s="35"/>
      <c r="L57" s="35"/>
    </row>
    <row r="58" spans="3:12">
      <c r="C58" s="68"/>
      <c r="D58" s="85" t="s">
        <v>145</v>
      </c>
      <c r="E58" s="68"/>
      <c r="F58" s="77" t="s">
        <v>119</v>
      </c>
      <c r="G58" s="81"/>
      <c r="H58" s="35"/>
      <c r="I58" s="35"/>
      <c r="J58" s="35"/>
      <c r="K58" s="35"/>
      <c r="L58" s="35"/>
    </row>
    <row r="59" spans="3:12">
      <c r="C59" s="68"/>
      <c r="D59" s="59" t="s">
        <v>146</v>
      </c>
      <c r="E59" s="68"/>
      <c r="F59" s="77" t="s">
        <v>144</v>
      </c>
      <c r="G59" s="81"/>
      <c r="H59" s="35"/>
      <c r="I59" s="35"/>
      <c r="J59" s="35"/>
      <c r="K59" s="35"/>
      <c r="L59" s="35"/>
    </row>
    <row r="60" spans="3:12">
      <c r="C60" s="68"/>
      <c r="D60" s="86" t="s">
        <v>147</v>
      </c>
      <c r="E60" s="68"/>
      <c r="F60" s="77" t="s">
        <v>148</v>
      </c>
      <c r="G60" s="81"/>
      <c r="H60" s="35"/>
      <c r="I60" s="35"/>
      <c r="J60" s="35"/>
      <c r="K60" s="35"/>
      <c r="L60" s="35"/>
    </row>
    <row r="63" spans="3:12">
      <c r="D63" s="3" t="s">
        <v>99</v>
      </c>
      <c r="E63"/>
      <c r="G63" s="9"/>
    </row>
    <row r="64" spans="3:12">
      <c r="E64"/>
      <c r="G64" s="9"/>
    </row>
    <row r="65" spans="3:10">
      <c r="D65" s="12" t="s">
        <v>100</v>
      </c>
      <c r="E65" s="12" t="s">
        <v>149</v>
      </c>
      <c r="F65" s="12" t="s">
        <v>150</v>
      </c>
      <c r="G65" s="41" t="s">
        <v>151</v>
      </c>
      <c r="H65" s="12" t="s">
        <v>152</v>
      </c>
      <c r="I65" s="12" t="s">
        <v>153</v>
      </c>
    </row>
    <row r="66" spans="3:10">
      <c r="D66" s="6" t="s">
        <v>111</v>
      </c>
      <c r="E66">
        <v>10</v>
      </c>
      <c r="F66" s="18">
        <v>249</v>
      </c>
      <c r="G66" s="9"/>
      <c r="H66" s="18">
        <v>249</v>
      </c>
      <c r="I66" s="18">
        <f>H66*E66*12</f>
        <v>29880</v>
      </c>
    </row>
    <row r="67" spans="3:10">
      <c r="D67" s="16" t="s">
        <v>115</v>
      </c>
      <c r="E67">
        <v>10</v>
      </c>
      <c r="F67" s="18">
        <v>49</v>
      </c>
      <c r="G67" s="9"/>
      <c r="H67" s="18">
        <v>0</v>
      </c>
      <c r="I67" s="18">
        <f t="shared" ref="I67:I71" si="0">H67*E67*12</f>
        <v>0</v>
      </c>
    </row>
    <row r="68" spans="3:10">
      <c r="D68" s="8" t="s">
        <v>154</v>
      </c>
      <c r="E68">
        <v>6</v>
      </c>
      <c r="F68" s="18">
        <v>49</v>
      </c>
      <c r="G68" s="9"/>
      <c r="H68" s="18">
        <v>49</v>
      </c>
      <c r="I68" s="18">
        <f t="shared" si="0"/>
        <v>3528</v>
      </c>
      <c r="J68" t="s">
        <v>155</v>
      </c>
    </row>
    <row r="69" spans="3:10">
      <c r="D69" s="15" t="s">
        <v>107</v>
      </c>
      <c r="E69">
        <v>3</v>
      </c>
      <c r="F69" s="18">
        <v>79</v>
      </c>
      <c r="G69" s="9"/>
      <c r="H69" s="18">
        <v>79</v>
      </c>
      <c r="I69" s="18">
        <f t="shared" si="0"/>
        <v>2844</v>
      </c>
      <c r="J69" t="s">
        <v>155</v>
      </c>
    </row>
    <row r="70" spans="3:10">
      <c r="D70" s="8" t="s">
        <v>127</v>
      </c>
      <c r="E70">
        <v>1</v>
      </c>
      <c r="F70" s="18">
        <v>499</v>
      </c>
      <c r="G70" s="9"/>
      <c r="H70" s="18">
        <v>499</v>
      </c>
      <c r="I70" s="18">
        <f t="shared" si="0"/>
        <v>5988</v>
      </c>
    </row>
    <row r="71" spans="3:10">
      <c r="D71" s="8" t="s">
        <v>123</v>
      </c>
      <c r="E71">
        <v>2</v>
      </c>
      <c r="F71" s="18">
        <v>99</v>
      </c>
      <c r="G71" s="9"/>
      <c r="H71" s="18">
        <v>99</v>
      </c>
      <c r="I71" s="18">
        <f t="shared" si="0"/>
        <v>2376</v>
      </c>
    </row>
    <row r="72" spans="3:10">
      <c r="D72" s="8" t="s">
        <v>122</v>
      </c>
      <c r="E72"/>
      <c r="F72" s="18"/>
      <c r="G72" s="9"/>
      <c r="H72" s="18"/>
      <c r="I72" s="18"/>
    </row>
    <row r="73" spans="3:10">
      <c r="D73" s="8" t="s">
        <v>131</v>
      </c>
      <c r="E73">
        <v>1</v>
      </c>
      <c r="F73" s="18">
        <v>500</v>
      </c>
      <c r="G73" s="9"/>
      <c r="H73" s="18">
        <v>0</v>
      </c>
      <c r="I73" s="18">
        <f>H73*E73</f>
        <v>0</v>
      </c>
    </row>
    <row r="74" spans="3:10">
      <c r="D74" s="8" t="s">
        <v>156</v>
      </c>
      <c r="E74">
        <v>1</v>
      </c>
      <c r="F74" s="18">
        <v>500</v>
      </c>
      <c r="G74" s="9"/>
      <c r="H74" s="18">
        <v>0</v>
      </c>
      <c r="I74" s="18">
        <f t="shared" ref="I74:I76" si="1">H74*E74</f>
        <v>0</v>
      </c>
    </row>
    <row r="75" spans="3:10">
      <c r="D75" s="8" t="s">
        <v>134</v>
      </c>
      <c r="E75">
        <v>3</v>
      </c>
      <c r="F75" s="18">
        <v>2000</v>
      </c>
      <c r="G75" s="9"/>
      <c r="H75" s="18">
        <v>2000</v>
      </c>
      <c r="I75" s="18">
        <f t="shared" si="1"/>
        <v>6000</v>
      </c>
    </row>
    <row r="76" spans="3:10">
      <c r="D76" s="21" t="s">
        <v>157</v>
      </c>
      <c r="E76" s="20">
        <v>1</v>
      </c>
      <c r="F76" s="22">
        <f>I78*5/12</f>
        <v>17600</v>
      </c>
      <c r="G76" s="62">
        <v>0.3</v>
      </c>
      <c r="H76" s="22">
        <f>F76*(1-G76)</f>
        <v>12320</v>
      </c>
      <c r="I76" s="22">
        <f t="shared" si="1"/>
        <v>12320</v>
      </c>
    </row>
    <row r="77" spans="3:10">
      <c r="E77"/>
      <c r="G77" s="9"/>
    </row>
    <row r="78" spans="3:10">
      <c r="D78" s="12" t="s">
        <v>158</v>
      </c>
      <c r="E78"/>
      <c r="G78" s="9"/>
      <c r="I78" s="18">
        <f>SUM(I66:I70)</f>
        <v>42240</v>
      </c>
    </row>
    <row r="79" spans="3:10">
      <c r="D79" s="12" t="s">
        <v>159</v>
      </c>
      <c r="E79"/>
      <c r="G79" s="9"/>
      <c r="I79" s="18">
        <f>SUM(I73:I76)</f>
        <v>18320</v>
      </c>
    </row>
    <row r="80" spans="3:10">
      <c r="C80" s="11" t="s">
        <v>160</v>
      </c>
      <c r="E80"/>
      <c r="G80" s="9"/>
      <c r="I80" s="32">
        <f>SUM(I78:I79)</f>
        <v>60560</v>
      </c>
    </row>
    <row r="81" spans="3:9">
      <c r="C81" s="11" t="s">
        <v>161</v>
      </c>
      <c r="E81"/>
      <c r="G81" s="9"/>
      <c r="I81" s="18">
        <f>F76*G76</f>
        <v>5280</v>
      </c>
    </row>
    <row r="82" spans="3:9">
      <c r="C82" s="11" t="s">
        <v>162</v>
      </c>
      <c r="E82"/>
      <c r="G82" s="9"/>
      <c r="I82" s="33">
        <f>I81/(I80+I81)</f>
        <v>8.0194410692588092E-2</v>
      </c>
    </row>
  </sheetData>
  <mergeCells count="4">
    <mergeCell ref="G16:G17"/>
    <mergeCell ref="F33:J34"/>
    <mergeCell ref="C1:H1"/>
    <mergeCell ref="F37:F38"/>
  </mergeCells>
  <pageMargins left="0.7" right="0.7" top="0.75" bottom="0.75" header="0.3" footer="0.3"/>
  <pageSetup scale="42" orientation="landscape" r:id="rId1"/>
  <headerFooter>
    <oddHeader>&amp;C&amp;A</oddHeader>
    <oddFooter>&amp;C&amp;F&amp;RPrinted &amp;D</oddFooter>
  </headerFooter>
  <rowBreaks count="1" manualBreakCount="1">
    <brk id="61" min="1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DAB7-FC46-456F-AA6A-5743DBB7D54F}">
  <dimension ref="C1:K36"/>
  <sheetViews>
    <sheetView zoomScaleNormal="100" workbookViewId="0">
      <selection activeCell="F12" sqref="F12"/>
    </sheetView>
  </sheetViews>
  <sheetFormatPr defaultRowHeight="14.45"/>
  <cols>
    <col min="3" max="3" width="5.7109375" style="11" customWidth="1"/>
    <col min="4" max="4" width="34.5703125" bestFit="1" customWidth="1"/>
    <col min="5" max="5" width="5.7109375" style="11" customWidth="1"/>
    <col min="6" max="6" width="26" bestFit="1" customWidth="1"/>
    <col min="7" max="7" width="18.85546875" style="11" bestFit="1" customWidth="1"/>
    <col min="8" max="8" width="28.140625" customWidth="1"/>
    <col min="9" max="9" width="12.85546875" style="11" bestFit="1" customWidth="1"/>
    <col min="10" max="10" width="28.140625" customWidth="1"/>
  </cols>
  <sheetData>
    <row r="1" spans="3:11">
      <c r="C1" s="104" t="s">
        <v>163</v>
      </c>
      <c r="D1" s="104"/>
      <c r="E1" s="104"/>
      <c r="F1" s="104"/>
      <c r="G1" s="104"/>
      <c r="H1" s="104"/>
      <c r="I1" s="104"/>
      <c r="J1" s="104"/>
    </row>
    <row r="2" spans="3:11">
      <c r="D2" s="2"/>
      <c r="F2" s="2"/>
      <c r="H2" s="2"/>
      <c r="J2" s="2"/>
    </row>
    <row r="3" spans="3:11">
      <c r="D3" s="3" t="s">
        <v>98</v>
      </c>
      <c r="E3" s="4"/>
      <c r="F3" s="4"/>
      <c r="G3" s="4"/>
      <c r="H3" s="4"/>
      <c r="I3" s="4"/>
      <c r="J3" s="4"/>
    </row>
    <row r="5" spans="3:11">
      <c r="C5" s="93" t="s">
        <v>99</v>
      </c>
      <c r="D5" s="94" t="s">
        <v>100</v>
      </c>
      <c r="E5" s="93"/>
      <c r="F5" s="94" t="s">
        <v>101</v>
      </c>
      <c r="G5" s="93"/>
      <c r="H5" s="94"/>
      <c r="I5" s="13"/>
      <c r="J5" s="12"/>
      <c r="K5" s="12"/>
    </row>
    <row r="6" spans="3:11" ht="15" customHeight="1">
      <c r="C6" s="11" t="s">
        <v>164</v>
      </c>
      <c r="D6" s="6" t="s">
        <v>165</v>
      </c>
      <c r="F6" s="8"/>
      <c r="H6" s="15"/>
      <c r="I6" s="30"/>
      <c r="J6" s="16"/>
    </row>
    <row r="7" spans="3:11" ht="15" customHeight="1">
      <c r="D7" s="101" t="s">
        <v>166</v>
      </c>
      <c r="F7" s="58" t="s">
        <v>167</v>
      </c>
      <c r="H7" s="15"/>
      <c r="I7" s="30"/>
      <c r="J7" s="16"/>
    </row>
    <row r="8" spans="3:11" ht="15" customHeight="1">
      <c r="F8" s="100" t="s">
        <v>168</v>
      </c>
      <c r="G8" s="24"/>
      <c r="H8" s="16"/>
      <c r="I8" s="30"/>
    </row>
    <row r="9" spans="3:11">
      <c r="F9" s="97" t="s">
        <v>169</v>
      </c>
      <c r="H9" s="16"/>
      <c r="I9" s="30"/>
      <c r="J9" s="16"/>
    </row>
    <row r="10" spans="3:11">
      <c r="F10" s="97" t="s">
        <v>170</v>
      </c>
      <c r="H10" s="16"/>
      <c r="I10" s="30"/>
      <c r="J10" s="16"/>
    </row>
    <row r="11" spans="3:11">
      <c r="E11" s="11" t="s">
        <v>164</v>
      </c>
      <c r="F11" s="97" t="s">
        <v>171</v>
      </c>
      <c r="H11" s="29"/>
      <c r="J11" s="29"/>
    </row>
    <row r="12" spans="3:11">
      <c r="F12" s="97" t="s">
        <v>172</v>
      </c>
      <c r="H12" s="8"/>
      <c r="J12" s="8"/>
    </row>
    <row r="13" spans="3:11">
      <c r="D13" s="16" t="s">
        <v>123</v>
      </c>
      <c r="F13" s="19" t="s">
        <v>173</v>
      </c>
      <c r="H13" s="8"/>
      <c r="J13" s="8"/>
    </row>
    <row r="14" spans="3:11">
      <c r="D14" s="16" t="s">
        <v>122</v>
      </c>
      <c r="F14" s="19" t="s">
        <v>173</v>
      </c>
      <c r="G14" s="13"/>
      <c r="H14" s="12"/>
      <c r="I14" s="13"/>
      <c r="J14" s="12"/>
    </row>
    <row r="15" spans="3:11">
      <c r="D15" s="16" t="s">
        <v>131</v>
      </c>
      <c r="F15" s="19" t="s">
        <v>173</v>
      </c>
    </row>
    <row r="16" spans="3:11">
      <c r="D16" s="16" t="s">
        <v>134</v>
      </c>
      <c r="F16" s="19" t="s">
        <v>174</v>
      </c>
    </row>
    <row r="17" spans="3:9">
      <c r="C17" s="11" t="s">
        <v>164</v>
      </c>
      <c r="D17" s="16" t="s">
        <v>127</v>
      </c>
      <c r="F17" s="19" t="s">
        <v>174</v>
      </c>
    </row>
    <row r="18" spans="3:9">
      <c r="D18" s="16" t="s">
        <v>128</v>
      </c>
      <c r="F18" s="19" t="s">
        <v>174</v>
      </c>
    </row>
    <row r="19" spans="3:9">
      <c r="D19" s="16"/>
    </row>
    <row r="20" spans="3:9">
      <c r="C20" s="11" t="s">
        <v>164</v>
      </c>
      <c r="D20" s="60" t="s">
        <v>147</v>
      </c>
    </row>
    <row r="21" spans="3:9">
      <c r="D21" s="16"/>
    </row>
    <row r="22" spans="3:9">
      <c r="D22" s="3" t="s">
        <v>99</v>
      </c>
      <c r="E22"/>
      <c r="G22"/>
      <c r="I22"/>
    </row>
    <row r="23" spans="3:9">
      <c r="E23"/>
      <c r="G23"/>
      <c r="I23"/>
    </row>
    <row r="24" spans="3:9">
      <c r="D24" s="12" t="s">
        <v>100</v>
      </c>
      <c r="E24" s="12" t="s">
        <v>149</v>
      </c>
      <c r="F24" s="12" t="s">
        <v>150</v>
      </c>
      <c r="G24" s="12" t="s">
        <v>151</v>
      </c>
      <c r="H24" s="12" t="s">
        <v>152</v>
      </c>
      <c r="I24" s="12" t="s">
        <v>153</v>
      </c>
    </row>
    <row r="25" spans="3:9">
      <c r="D25" s="6" t="s">
        <v>175</v>
      </c>
      <c r="E25">
        <v>8</v>
      </c>
      <c r="F25" s="18">
        <v>500</v>
      </c>
      <c r="G25"/>
      <c r="H25" s="18">
        <v>500</v>
      </c>
      <c r="I25" s="18">
        <f>H25*12</f>
        <v>6000</v>
      </c>
    </row>
    <row r="26" spans="3:9">
      <c r="D26" s="16" t="s">
        <v>166</v>
      </c>
      <c r="E26">
        <v>8</v>
      </c>
      <c r="F26" s="18">
        <v>0</v>
      </c>
      <c r="G26"/>
      <c r="H26" s="18">
        <v>0</v>
      </c>
      <c r="I26" s="18">
        <f t="shared" ref="I26:I27" si="0">H26*E26*12</f>
        <v>0</v>
      </c>
    </row>
    <row r="27" spans="3:9">
      <c r="D27" s="8" t="s">
        <v>176</v>
      </c>
      <c r="E27">
        <v>8</v>
      </c>
      <c r="F27" s="18">
        <v>249</v>
      </c>
      <c r="G27"/>
      <c r="H27" s="18">
        <v>249</v>
      </c>
      <c r="I27" s="18">
        <f t="shared" si="0"/>
        <v>23904</v>
      </c>
    </row>
    <row r="28" spans="3:9">
      <c r="D28" s="34" t="s">
        <v>127</v>
      </c>
      <c r="E28" s="35">
        <v>1</v>
      </c>
      <c r="F28" s="36">
        <v>499</v>
      </c>
      <c r="G28" s="37"/>
      <c r="H28" s="36">
        <f>F28*(1-G28)</f>
        <v>499</v>
      </c>
      <c r="I28" s="36">
        <f>H28*E28*12</f>
        <v>5988</v>
      </c>
    </row>
    <row r="29" spans="3:9">
      <c r="D29" s="21" t="s">
        <v>147</v>
      </c>
      <c r="E29" s="20">
        <v>1</v>
      </c>
      <c r="F29" s="22">
        <f>I31*5/12</f>
        <v>14955</v>
      </c>
      <c r="G29" s="23"/>
      <c r="H29" s="22">
        <f>F29*(1-G29)</f>
        <v>14955</v>
      </c>
      <c r="I29" s="22">
        <f>H29</f>
        <v>14955</v>
      </c>
    </row>
    <row r="30" spans="3:9">
      <c r="E30"/>
      <c r="G30"/>
      <c r="I30"/>
    </row>
    <row r="31" spans="3:9">
      <c r="D31" s="12" t="s">
        <v>158</v>
      </c>
      <c r="E31"/>
      <c r="G31"/>
      <c r="I31" s="18">
        <f>SUM(I25:I28)</f>
        <v>35892</v>
      </c>
    </row>
    <row r="32" spans="3:9">
      <c r="D32" s="12" t="s">
        <v>159</v>
      </c>
      <c r="E32"/>
      <c r="G32"/>
      <c r="I32" s="18">
        <f>SUM(I29:I29)</f>
        <v>14955</v>
      </c>
    </row>
    <row r="33" spans="3:9">
      <c r="C33" s="11" t="s">
        <v>160</v>
      </c>
      <c r="E33"/>
      <c r="G33"/>
      <c r="I33" s="32">
        <f>SUM(I31:I32)</f>
        <v>50847</v>
      </c>
    </row>
    <row r="34" spans="3:9">
      <c r="C34" s="11" t="s">
        <v>161</v>
      </c>
      <c r="E34"/>
      <c r="G34"/>
      <c r="I34" s="18">
        <f>F29*G29</f>
        <v>0</v>
      </c>
    </row>
    <row r="35" spans="3:9">
      <c r="C35" s="11" t="s">
        <v>162</v>
      </c>
      <c r="E35"/>
      <c r="G35"/>
      <c r="I35" s="33">
        <f>I34/(I33+I34)</f>
        <v>0</v>
      </c>
    </row>
    <row r="36" spans="3:9" ht="15"/>
  </sheetData>
  <mergeCells count="1">
    <mergeCell ref="C1:J1"/>
  </mergeCells>
  <pageMargins left="0.7" right="0.7" top="0.75" bottom="0.75" header="0.3" footer="0.3"/>
  <pageSetup scale="52" orientation="landscape" r:id="rId1"/>
  <headerFooter>
    <oddHeader>&amp;C&amp;A</oddHeader>
    <oddFooter>&amp;C&amp;F&amp;RPrinted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6E5D-1C31-43FA-B3C9-4DA7BB2C3198}">
  <dimension ref="C1:L74"/>
  <sheetViews>
    <sheetView topLeftCell="A14" zoomScaleNormal="100" workbookViewId="0">
      <selection activeCell="C37" sqref="C37"/>
    </sheetView>
  </sheetViews>
  <sheetFormatPr defaultRowHeight="14.45"/>
  <cols>
    <col min="3" max="3" width="5.7109375" style="11" customWidth="1"/>
    <col min="4" max="4" width="43.140625" bestFit="1" customWidth="1"/>
    <col min="5" max="5" width="8.85546875" style="11" bestFit="1" customWidth="1"/>
    <col min="6" max="6" width="28.140625" customWidth="1"/>
    <col min="7" max="7" width="37.85546875" style="40" customWidth="1"/>
    <col min="8" max="8" width="28.140625" customWidth="1"/>
  </cols>
  <sheetData>
    <row r="1" spans="3:12">
      <c r="C1" s="104" t="s">
        <v>97</v>
      </c>
      <c r="D1" s="104"/>
      <c r="E1" s="104"/>
      <c r="F1" s="104"/>
      <c r="G1" s="104"/>
      <c r="H1" s="104"/>
    </row>
    <row r="2" spans="3:12">
      <c r="D2" s="2"/>
      <c r="F2" s="2"/>
      <c r="H2" s="2"/>
    </row>
    <row r="3" spans="3:12">
      <c r="D3" s="3" t="s">
        <v>98</v>
      </c>
      <c r="E3" s="4"/>
      <c r="F3" s="4"/>
      <c r="G3" s="61"/>
      <c r="H3" s="4"/>
    </row>
    <row r="5" spans="3:12">
      <c r="C5" s="63" t="s">
        <v>99</v>
      </c>
      <c r="D5" s="64" t="s">
        <v>100</v>
      </c>
      <c r="E5" s="63"/>
      <c r="F5" s="64" t="s">
        <v>101</v>
      </c>
      <c r="G5" s="66"/>
      <c r="H5" s="35"/>
      <c r="I5" s="67"/>
      <c r="J5" s="35"/>
      <c r="K5" s="35"/>
      <c r="L5" s="35"/>
    </row>
    <row r="6" spans="3:12" s="87" customFormat="1">
      <c r="C6" s="89"/>
      <c r="D6" s="91" t="s">
        <v>177</v>
      </c>
      <c r="E6" s="89"/>
      <c r="F6" s="88"/>
      <c r="G6" s="90"/>
      <c r="H6" s="88"/>
      <c r="I6" s="88"/>
      <c r="J6" s="88"/>
      <c r="K6" s="88"/>
      <c r="L6" s="88"/>
    </row>
    <row r="7" spans="3:12" s="87" customFormat="1">
      <c r="C7" s="89"/>
      <c r="D7" s="88"/>
      <c r="E7" s="89"/>
      <c r="F7" s="88"/>
      <c r="G7" s="90"/>
      <c r="H7" s="88"/>
      <c r="I7" s="88"/>
      <c r="J7" s="88"/>
      <c r="K7" s="88"/>
      <c r="L7" s="88"/>
    </row>
    <row r="8" spans="3:12">
      <c r="C8" s="68"/>
      <c r="D8" s="69" t="s">
        <v>102</v>
      </c>
      <c r="E8" s="70"/>
      <c r="F8" s="67"/>
      <c r="G8" s="71"/>
      <c r="H8" s="35"/>
      <c r="I8" s="67"/>
      <c r="J8" s="35"/>
      <c r="K8" s="35"/>
      <c r="L8" s="35"/>
    </row>
    <row r="9" spans="3:12">
      <c r="C9" s="68"/>
      <c r="D9" s="69"/>
      <c r="E9" s="70"/>
      <c r="F9" s="95" t="s">
        <v>103</v>
      </c>
      <c r="G9" s="71"/>
      <c r="H9" s="35"/>
      <c r="I9" s="67"/>
      <c r="J9" s="35"/>
      <c r="K9" s="35"/>
      <c r="L9" s="35"/>
    </row>
    <row r="10" spans="3:12" ht="15" customHeight="1">
      <c r="C10" s="68"/>
      <c r="D10" s="35"/>
      <c r="E10" s="68"/>
      <c r="F10" s="96" t="s">
        <v>104</v>
      </c>
      <c r="G10" s="99" t="s">
        <v>105</v>
      </c>
      <c r="H10" s="35"/>
      <c r="I10" s="35"/>
      <c r="J10" s="35"/>
      <c r="K10" s="35"/>
      <c r="L10" s="35"/>
    </row>
    <row r="11" spans="3:12" ht="15" customHeight="1">
      <c r="C11" s="68"/>
      <c r="D11" s="69"/>
      <c r="E11" s="68"/>
      <c r="F11" s="67" t="s">
        <v>106</v>
      </c>
      <c r="G11" s="72"/>
      <c r="H11" s="35"/>
      <c r="I11" s="35"/>
      <c r="J11" s="35"/>
      <c r="K11" s="35"/>
      <c r="L11" s="35"/>
    </row>
    <row r="12" spans="3:12" ht="15" customHeight="1">
      <c r="C12" s="68"/>
      <c r="D12" s="69"/>
      <c r="E12" s="68"/>
      <c r="F12" s="73" t="s">
        <v>107</v>
      </c>
      <c r="G12" s="72"/>
      <c r="H12" s="35"/>
      <c r="I12" s="35"/>
      <c r="J12" s="35"/>
      <c r="K12" s="35"/>
      <c r="L12" s="35"/>
    </row>
    <row r="13" spans="3:12" ht="15" customHeight="1">
      <c r="C13" s="68"/>
      <c r="D13" s="35"/>
      <c r="E13" s="74"/>
      <c r="F13" s="75" t="s">
        <v>108</v>
      </c>
      <c r="G13" s="72"/>
      <c r="H13" s="35"/>
      <c r="I13" s="35"/>
      <c r="J13" s="35"/>
      <c r="K13" s="35"/>
      <c r="L13" s="35"/>
    </row>
    <row r="14" spans="3:12">
      <c r="C14" s="68"/>
      <c r="D14" s="35"/>
      <c r="E14" s="68"/>
      <c r="F14" s="75" t="s">
        <v>109</v>
      </c>
      <c r="G14" s="72"/>
      <c r="H14" s="75"/>
      <c r="I14" s="35"/>
      <c r="J14" s="35"/>
      <c r="K14" s="35"/>
      <c r="L14" s="35"/>
    </row>
    <row r="15" spans="3:12">
      <c r="C15" s="68"/>
      <c r="D15" s="35"/>
      <c r="E15" s="68"/>
      <c r="F15" s="75" t="s">
        <v>110</v>
      </c>
      <c r="G15" s="72"/>
      <c r="H15" s="75"/>
      <c r="I15" s="35"/>
      <c r="J15" s="35"/>
      <c r="K15" s="35"/>
      <c r="L15" s="35"/>
    </row>
    <row r="16" spans="3:12">
      <c r="C16" s="68"/>
      <c r="D16" s="35" t="s">
        <v>111</v>
      </c>
      <c r="E16" s="68"/>
      <c r="F16" s="75"/>
      <c r="G16" s="72"/>
      <c r="H16" s="75"/>
      <c r="I16" s="35"/>
      <c r="J16" s="35"/>
      <c r="K16" s="35"/>
      <c r="L16" s="35"/>
    </row>
    <row r="17" spans="3:12">
      <c r="C17" s="68"/>
      <c r="D17" s="76"/>
      <c r="E17" s="70"/>
      <c r="F17" s="67" t="s">
        <v>178</v>
      </c>
      <c r="G17" s="71"/>
      <c r="H17" s="35"/>
      <c r="I17" s="35"/>
      <c r="J17" s="35"/>
      <c r="K17" s="35"/>
      <c r="L17" s="35"/>
    </row>
    <row r="18" spans="3:12" ht="33" customHeight="1">
      <c r="C18" s="68"/>
      <c r="D18" s="35"/>
      <c r="E18" s="68"/>
      <c r="F18" s="77" t="s">
        <v>104</v>
      </c>
      <c r="G18" s="105" t="s">
        <v>114</v>
      </c>
      <c r="H18" s="78"/>
      <c r="I18" s="78"/>
      <c r="J18" s="78"/>
      <c r="K18" s="78"/>
      <c r="L18" s="78"/>
    </row>
    <row r="19" spans="3:12" ht="33" customHeight="1">
      <c r="C19" s="68"/>
      <c r="D19" s="35"/>
      <c r="E19" s="74"/>
      <c r="F19" s="77" t="s">
        <v>115</v>
      </c>
      <c r="G19" s="105"/>
      <c r="H19" s="78"/>
      <c r="I19" s="78"/>
      <c r="J19" s="78"/>
      <c r="K19" s="78"/>
      <c r="L19" s="78"/>
    </row>
    <row r="20" spans="3:12" ht="15" customHeight="1">
      <c r="C20" s="68"/>
      <c r="D20" s="35"/>
      <c r="E20" s="74"/>
      <c r="F20" s="67" t="s">
        <v>106</v>
      </c>
      <c r="G20" s="72"/>
      <c r="H20" s="77"/>
      <c r="I20" s="35"/>
      <c r="J20" s="35"/>
      <c r="K20" s="35"/>
      <c r="L20" s="35"/>
    </row>
    <row r="21" spans="3:12" ht="15" customHeight="1">
      <c r="C21" s="68"/>
      <c r="D21" s="35"/>
      <c r="E21" s="74"/>
      <c r="F21" s="73" t="s">
        <v>107</v>
      </c>
      <c r="G21" s="72"/>
      <c r="H21" s="77"/>
      <c r="I21" s="35"/>
      <c r="J21" s="35"/>
      <c r="K21" s="35"/>
      <c r="L21" s="35"/>
    </row>
    <row r="22" spans="3:12" ht="15" customHeight="1">
      <c r="C22" s="68"/>
      <c r="D22" s="35"/>
      <c r="E22" s="74"/>
      <c r="F22" s="75" t="s">
        <v>108</v>
      </c>
      <c r="G22" s="72"/>
      <c r="H22" s="77"/>
      <c r="I22" s="35"/>
      <c r="J22" s="35"/>
      <c r="K22" s="35"/>
      <c r="L22" s="35"/>
    </row>
    <row r="23" spans="3:12">
      <c r="C23" s="68"/>
      <c r="D23" s="35"/>
      <c r="E23" s="68"/>
      <c r="F23" s="75" t="s">
        <v>109</v>
      </c>
      <c r="G23" s="72"/>
      <c r="H23" s="35"/>
      <c r="I23" s="35"/>
      <c r="J23" s="35"/>
      <c r="K23" s="35"/>
      <c r="L23" s="35"/>
    </row>
    <row r="24" spans="3:12">
      <c r="C24" s="68"/>
      <c r="D24" s="35"/>
      <c r="E24" s="68"/>
      <c r="F24" s="75" t="s">
        <v>110</v>
      </c>
      <c r="G24" s="72"/>
      <c r="H24" s="75"/>
      <c r="I24" s="35"/>
      <c r="J24" s="35"/>
      <c r="K24" s="35"/>
      <c r="L24" s="35"/>
    </row>
    <row r="25" spans="3:12">
      <c r="C25" s="68"/>
      <c r="D25" s="35" t="s">
        <v>116</v>
      </c>
      <c r="E25" s="68"/>
      <c r="F25" s="75"/>
      <c r="G25" s="72"/>
      <c r="H25" s="75"/>
      <c r="I25" s="35"/>
      <c r="J25" s="35"/>
      <c r="K25" s="35"/>
      <c r="L25" s="35"/>
    </row>
    <row r="26" spans="3:12">
      <c r="C26" s="68"/>
      <c r="D26" s="35"/>
      <c r="E26" s="70"/>
      <c r="F26" s="67" t="s">
        <v>106</v>
      </c>
      <c r="G26" s="103"/>
      <c r="H26" s="8"/>
      <c r="I26" s="35"/>
      <c r="J26" s="35"/>
      <c r="K26" s="35"/>
      <c r="L26" s="35"/>
    </row>
    <row r="27" spans="3:12">
      <c r="C27" s="68"/>
      <c r="D27" s="35"/>
      <c r="E27" s="68"/>
      <c r="F27" s="73" t="s">
        <v>107</v>
      </c>
      <c r="G27" s="103"/>
      <c r="H27" s="8"/>
      <c r="I27" s="35"/>
      <c r="J27" s="35"/>
      <c r="K27" s="35"/>
      <c r="L27" s="35"/>
    </row>
    <row r="28" spans="3:12">
      <c r="C28" s="68"/>
      <c r="D28" s="35"/>
      <c r="E28" s="74"/>
      <c r="F28" s="75" t="s">
        <v>108</v>
      </c>
      <c r="G28" s="103"/>
      <c r="H28" s="8"/>
      <c r="I28" s="35"/>
      <c r="J28" s="35"/>
      <c r="K28" s="35"/>
      <c r="L28" s="35"/>
    </row>
    <row r="29" spans="3:12">
      <c r="C29" s="68"/>
      <c r="D29" s="35"/>
      <c r="E29" s="68"/>
      <c r="F29" s="75" t="s">
        <v>109</v>
      </c>
      <c r="G29" s="103"/>
      <c r="H29" s="8"/>
      <c r="I29" s="35"/>
      <c r="J29" s="35"/>
      <c r="K29" s="35"/>
      <c r="L29" s="35"/>
    </row>
    <row r="30" spans="3:12">
      <c r="C30" s="68"/>
      <c r="D30" s="8"/>
      <c r="E30" s="68"/>
      <c r="F30" s="75" t="s">
        <v>110</v>
      </c>
      <c r="G30" s="103"/>
      <c r="H30" s="8"/>
      <c r="I30" s="35"/>
      <c r="J30" s="35"/>
      <c r="K30" s="35"/>
      <c r="L30" s="35"/>
    </row>
    <row r="31" spans="3:12">
      <c r="C31" s="68"/>
      <c r="D31" s="35" t="s">
        <v>117</v>
      </c>
      <c r="E31" s="103"/>
      <c r="F31" s="8"/>
      <c r="G31" s="79"/>
      <c r="H31" s="34"/>
      <c r="I31" s="35"/>
      <c r="J31" s="35"/>
      <c r="K31" s="35"/>
      <c r="L31" s="35"/>
    </row>
    <row r="32" spans="3:12">
      <c r="C32" s="68"/>
      <c r="D32" s="35"/>
      <c r="E32" s="80"/>
      <c r="F32" s="76"/>
      <c r="G32" s="81"/>
      <c r="H32" s="35"/>
      <c r="I32" s="35"/>
      <c r="J32" s="35"/>
      <c r="K32" s="35"/>
      <c r="L32" s="35"/>
    </row>
    <row r="33" spans="3:12" ht="15" customHeight="1">
      <c r="C33" s="68"/>
      <c r="D33" s="77" t="s">
        <v>120</v>
      </c>
      <c r="E33" s="68"/>
      <c r="F33" s="106" t="s">
        <v>121</v>
      </c>
      <c r="G33" s="106"/>
      <c r="H33" s="106"/>
      <c r="I33" s="106"/>
      <c r="J33" s="106"/>
      <c r="K33" s="35"/>
      <c r="L33" s="35"/>
    </row>
    <row r="34" spans="3:12">
      <c r="C34" s="68"/>
      <c r="D34" s="77" t="s">
        <v>104</v>
      </c>
      <c r="E34" s="84"/>
      <c r="F34" s="106"/>
      <c r="G34" s="106"/>
      <c r="H34" s="106"/>
      <c r="I34" s="106"/>
      <c r="J34" s="106"/>
      <c r="K34" s="35"/>
      <c r="L34" s="35"/>
    </row>
    <row r="35" spans="3:12">
      <c r="C35" s="68"/>
      <c r="D35" s="77"/>
      <c r="E35" s="84"/>
      <c r="F35" s="102"/>
      <c r="G35" s="102"/>
      <c r="H35" s="102"/>
      <c r="I35" s="102"/>
      <c r="J35" s="102"/>
      <c r="K35" s="35"/>
      <c r="L35" s="35"/>
    </row>
    <row r="36" spans="3:12">
      <c r="C36" s="68"/>
      <c r="D36" s="8" t="s">
        <v>122</v>
      </c>
      <c r="E36" s="68"/>
      <c r="F36" s="35"/>
      <c r="G36" s="81"/>
      <c r="H36" s="35"/>
      <c r="I36" s="35"/>
      <c r="J36" s="35"/>
      <c r="K36" s="35"/>
      <c r="L36" s="35"/>
    </row>
    <row r="37" spans="3:12">
      <c r="C37" s="68"/>
      <c r="D37" s="8" t="s">
        <v>123</v>
      </c>
      <c r="E37" s="103"/>
      <c r="F37" s="8"/>
      <c r="G37" s="79"/>
      <c r="H37" s="34"/>
      <c r="I37" s="35"/>
      <c r="J37" s="35"/>
      <c r="K37" s="35"/>
      <c r="L37" s="35"/>
    </row>
    <row r="38" spans="3:12">
      <c r="C38" s="68"/>
      <c r="D38" s="39" t="s">
        <v>125</v>
      </c>
      <c r="E38" s="103"/>
      <c r="F38" s="58" t="s">
        <v>126</v>
      </c>
      <c r="G38" s="79"/>
      <c r="H38" s="34"/>
      <c r="I38" s="35"/>
      <c r="J38" s="35"/>
      <c r="K38" s="35"/>
      <c r="L38" s="35"/>
    </row>
    <row r="39" spans="3:12">
      <c r="C39" s="68"/>
      <c r="D39" s="8" t="s">
        <v>127</v>
      </c>
      <c r="E39" s="80"/>
      <c r="F39" s="76"/>
      <c r="G39" s="79"/>
      <c r="H39" s="34"/>
      <c r="I39" s="35"/>
      <c r="J39" s="35"/>
      <c r="K39" s="35"/>
      <c r="L39" s="35"/>
    </row>
    <row r="40" spans="3:12">
      <c r="C40" s="68"/>
      <c r="D40" s="8" t="s">
        <v>128</v>
      </c>
      <c r="E40" s="82"/>
      <c r="F40" s="83"/>
      <c r="G40" s="81"/>
      <c r="H40" s="35"/>
      <c r="I40" s="35"/>
      <c r="J40" s="35"/>
      <c r="K40" s="35"/>
      <c r="L40" s="35"/>
    </row>
    <row r="41" spans="3:12">
      <c r="C41" s="68"/>
      <c r="D41" s="8" t="s">
        <v>129</v>
      </c>
      <c r="E41" s="80"/>
      <c r="F41" s="76"/>
      <c r="G41" s="81"/>
      <c r="H41" s="35"/>
      <c r="I41" s="35"/>
      <c r="J41" s="35"/>
      <c r="K41" s="35"/>
      <c r="L41" s="35"/>
    </row>
    <row r="42" spans="3:12">
      <c r="C42" s="68"/>
      <c r="D42" s="8" t="s">
        <v>130</v>
      </c>
      <c r="E42" s="80"/>
      <c r="F42" s="76"/>
      <c r="G42" s="81"/>
      <c r="H42" s="35"/>
      <c r="I42" s="35"/>
      <c r="J42" s="35"/>
      <c r="K42" s="35"/>
      <c r="L42" s="35"/>
    </row>
    <row r="43" spans="3:12">
      <c r="C43" s="68"/>
      <c r="D43" s="8" t="s">
        <v>131</v>
      </c>
      <c r="E43" s="68"/>
      <c r="F43" s="35"/>
      <c r="G43" s="81"/>
      <c r="H43" s="35"/>
      <c r="I43" s="35"/>
      <c r="J43" s="35"/>
      <c r="K43" s="35"/>
      <c r="L43" s="35"/>
    </row>
    <row r="44" spans="3:12">
      <c r="C44" s="68"/>
      <c r="D44" s="35" t="s">
        <v>132</v>
      </c>
      <c r="E44" s="68"/>
      <c r="F44" s="35"/>
      <c r="G44" s="81"/>
      <c r="H44" s="35"/>
      <c r="I44" s="35"/>
      <c r="J44" s="35"/>
      <c r="K44" s="35"/>
      <c r="L44" s="35"/>
    </row>
    <row r="45" spans="3:12">
      <c r="C45" s="68"/>
      <c r="D45" s="8" t="s">
        <v>133</v>
      </c>
      <c r="E45" s="68"/>
      <c r="F45" s="35"/>
      <c r="G45" s="81"/>
      <c r="H45" s="35"/>
      <c r="I45" s="35"/>
      <c r="J45" s="35"/>
      <c r="K45" s="35"/>
      <c r="L45" s="35"/>
    </row>
    <row r="46" spans="3:12">
      <c r="C46" s="68"/>
      <c r="D46" s="8" t="s">
        <v>134</v>
      </c>
      <c r="E46" s="68"/>
      <c r="F46" s="35"/>
      <c r="G46" s="81"/>
      <c r="H46" s="35"/>
      <c r="I46" s="35"/>
      <c r="J46" s="35"/>
      <c r="K46" s="35"/>
      <c r="L46" s="35"/>
    </row>
    <row r="47" spans="3:12">
      <c r="C47" s="68"/>
      <c r="D47" s="8" t="s">
        <v>135</v>
      </c>
      <c r="E47" s="68"/>
      <c r="F47" s="35"/>
      <c r="G47" s="81"/>
      <c r="H47" s="35"/>
      <c r="I47" s="35"/>
      <c r="J47" s="35"/>
      <c r="K47" s="35"/>
      <c r="L47" s="35"/>
    </row>
    <row r="48" spans="3:12">
      <c r="C48" s="68"/>
      <c r="D48" s="8" t="s">
        <v>136</v>
      </c>
      <c r="E48" s="68"/>
      <c r="F48" s="35"/>
      <c r="G48" s="81"/>
      <c r="H48" s="35"/>
      <c r="I48" s="35"/>
      <c r="J48" s="35"/>
      <c r="K48" s="35"/>
      <c r="L48" s="35"/>
    </row>
    <row r="49" spans="3:12">
      <c r="C49" s="68"/>
      <c r="D49" s="8" t="s">
        <v>137</v>
      </c>
      <c r="E49" s="68"/>
      <c r="F49" s="35"/>
      <c r="G49" s="81"/>
      <c r="H49" s="35"/>
      <c r="I49" s="35"/>
      <c r="J49" s="35"/>
      <c r="K49" s="35"/>
      <c r="L49" s="35"/>
    </row>
    <row r="50" spans="3:12">
      <c r="C50" s="68"/>
      <c r="D50" s="8" t="s">
        <v>138</v>
      </c>
      <c r="E50" s="68"/>
      <c r="F50" s="35"/>
      <c r="G50" s="81"/>
      <c r="H50" s="35"/>
      <c r="I50" s="35"/>
      <c r="J50" s="35"/>
      <c r="K50" s="35"/>
      <c r="L50" s="35"/>
    </row>
    <row r="51" spans="3:12">
      <c r="C51" s="68"/>
      <c r="D51" s="8"/>
      <c r="E51" s="68"/>
      <c r="F51" s="35"/>
      <c r="G51" s="81"/>
      <c r="H51" s="35"/>
      <c r="I51" s="35"/>
      <c r="J51" s="35"/>
      <c r="K51" s="35"/>
      <c r="L51" s="35"/>
    </row>
    <row r="52" spans="3:12">
      <c r="C52" s="68"/>
      <c r="D52" s="92" t="s">
        <v>179</v>
      </c>
      <c r="E52" s="68"/>
      <c r="F52" s="77" t="s">
        <v>148</v>
      </c>
      <c r="G52" s="81"/>
      <c r="H52" s="35"/>
      <c r="I52" s="35"/>
      <c r="J52" s="35"/>
      <c r="K52" s="35"/>
      <c r="L52" s="35"/>
    </row>
    <row r="55" spans="3:12">
      <c r="D55" s="3" t="s">
        <v>99</v>
      </c>
      <c r="E55"/>
      <c r="G55" s="9"/>
    </row>
    <row r="56" spans="3:12">
      <c r="E56"/>
      <c r="G56" s="9"/>
    </row>
    <row r="57" spans="3:12">
      <c r="D57" s="12" t="s">
        <v>100</v>
      </c>
      <c r="E57" s="12" t="s">
        <v>149</v>
      </c>
      <c r="F57" s="12" t="s">
        <v>150</v>
      </c>
      <c r="G57" s="41" t="s">
        <v>151</v>
      </c>
      <c r="H57" s="12" t="s">
        <v>152</v>
      </c>
      <c r="I57" s="12" t="s">
        <v>153</v>
      </c>
    </row>
    <row r="58" spans="3:12">
      <c r="D58" s="6" t="s">
        <v>111</v>
      </c>
      <c r="E58">
        <v>10</v>
      </c>
      <c r="F58" s="18">
        <v>249</v>
      </c>
      <c r="G58" s="9"/>
      <c r="H58" s="18">
        <v>249</v>
      </c>
      <c r="I58" s="18">
        <f>H58*E58*12</f>
        <v>29880</v>
      </c>
    </row>
    <row r="59" spans="3:12">
      <c r="D59" s="16" t="s">
        <v>115</v>
      </c>
      <c r="E59">
        <v>10</v>
      </c>
      <c r="F59" s="18">
        <v>49</v>
      </c>
      <c r="G59" s="9"/>
      <c r="H59" s="18">
        <v>0</v>
      </c>
      <c r="I59" s="18">
        <f t="shared" ref="I59:I63" si="0">H59*E59*12</f>
        <v>0</v>
      </c>
    </row>
    <row r="60" spans="3:12">
      <c r="D60" s="8" t="s">
        <v>154</v>
      </c>
      <c r="E60">
        <v>6</v>
      </c>
      <c r="F60" s="18">
        <v>49</v>
      </c>
      <c r="G60" s="9"/>
      <c r="H60" s="18">
        <v>49</v>
      </c>
      <c r="I60" s="18">
        <f t="shared" si="0"/>
        <v>3528</v>
      </c>
      <c r="J60" t="s">
        <v>155</v>
      </c>
    </row>
    <row r="61" spans="3:12">
      <c r="D61" s="15" t="s">
        <v>107</v>
      </c>
      <c r="E61">
        <v>3</v>
      </c>
      <c r="F61" s="18">
        <v>79</v>
      </c>
      <c r="G61" s="9"/>
      <c r="H61" s="18">
        <v>79</v>
      </c>
      <c r="I61" s="18">
        <f t="shared" si="0"/>
        <v>2844</v>
      </c>
      <c r="J61" t="s">
        <v>155</v>
      </c>
    </row>
    <row r="62" spans="3:12">
      <c r="D62" s="8" t="s">
        <v>127</v>
      </c>
      <c r="E62">
        <v>1</v>
      </c>
      <c r="F62" s="18">
        <v>499</v>
      </c>
      <c r="G62" s="9"/>
      <c r="H62" s="18">
        <v>499</v>
      </c>
      <c r="I62" s="18">
        <f t="shared" si="0"/>
        <v>5988</v>
      </c>
    </row>
    <row r="63" spans="3:12">
      <c r="D63" s="8" t="s">
        <v>123</v>
      </c>
      <c r="E63">
        <v>2</v>
      </c>
      <c r="F63" s="18">
        <v>99</v>
      </c>
      <c r="G63" s="9"/>
      <c r="H63" s="18">
        <v>99</v>
      </c>
      <c r="I63" s="18">
        <f t="shared" si="0"/>
        <v>2376</v>
      </c>
    </row>
    <row r="64" spans="3:12">
      <c r="D64" s="8" t="s">
        <v>122</v>
      </c>
      <c r="E64"/>
      <c r="F64" s="18"/>
      <c r="G64" s="9"/>
      <c r="H64" s="18"/>
      <c r="I64" s="18"/>
    </row>
    <row r="65" spans="3:9">
      <c r="D65" s="8" t="s">
        <v>131</v>
      </c>
      <c r="E65">
        <v>1</v>
      </c>
      <c r="F65" s="18">
        <v>500</v>
      </c>
      <c r="G65" s="9"/>
      <c r="H65" s="18">
        <v>0</v>
      </c>
      <c r="I65" s="18">
        <f>H65*E65</f>
        <v>0</v>
      </c>
    </row>
    <row r="66" spans="3:9">
      <c r="D66" s="8" t="s">
        <v>156</v>
      </c>
      <c r="E66">
        <v>1</v>
      </c>
      <c r="F66" s="18">
        <v>500</v>
      </c>
      <c r="G66" s="9"/>
      <c r="H66" s="18">
        <v>0</v>
      </c>
      <c r="I66" s="18">
        <f t="shared" ref="I66:I68" si="1">H66*E66</f>
        <v>0</v>
      </c>
    </row>
    <row r="67" spans="3:9">
      <c r="D67" s="8" t="s">
        <v>134</v>
      </c>
      <c r="E67">
        <v>3</v>
      </c>
      <c r="F67" s="18">
        <v>2000</v>
      </c>
      <c r="G67" s="9"/>
      <c r="H67" s="18">
        <v>2000</v>
      </c>
      <c r="I67" s="18">
        <f t="shared" si="1"/>
        <v>6000</v>
      </c>
    </row>
    <row r="68" spans="3:9">
      <c r="D68" s="21" t="s">
        <v>157</v>
      </c>
      <c r="E68" s="20">
        <v>1</v>
      </c>
      <c r="F68" s="22">
        <f>I70*5/12</f>
        <v>17600</v>
      </c>
      <c r="G68" s="62">
        <v>0.3</v>
      </c>
      <c r="H68" s="22">
        <f>F68*(1-G68)</f>
        <v>12320</v>
      </c>
      <c r="I68" s="22">
        <f t="shared" si="1"/>
        <v>12320</v>
      </c>
    </row>
    <row r="69" spans="3:9">
      <c r="E69"/>
      <c r="G69" s="9"/>
    </row>
    <row r="70" spans="3:9">
      <c r="D70" s="12" t="s">
        <v>158</v>
      </c>
      <c r="E70"/>
      <c r="G70" s="9"/>
      <c r="I70" s="18">
        <f>SUM(I58:I62)</f>
        <v>42240</v>
      </c>
    </row>
    <row r="71" spans="3:9">
      <c r="D71" s="12" t="s">
        <v>159</v>
      </c>
      <c r="E71"/>
      <c r="G71" s="9"/>
      <c r="I71" s="18">
        <f>SUM(I65:I68)</f>
        <v>18320</v>
      </c>
    </row>
    <row r="72" spans="3:9">
      <c r="C72" s="11" t="s">
        <v>160</v>
      </c>
      <c r="E72"/>
      <c r="G72" s="9"/>
      <c r="I72" s="32">
        <f>SUM(I70:I71)</f>
        <v>60560</v>
      </c>
    </row>
    <row r="73" spans="3:9">
      <c r="C73" s="11" t="s">
        <v>161</v>
      </c>
      <c r="E73"/>
      <c r="G73" s="9"/>
      <c r="I73" s="18">
        <f>F68*G68</f>
        <v>5280</v>
      </c>
    </row>
    <row r="74" spans="3:9">
      <c r="C74" s="11" t="s">
        <v>162</v>
      </c>
      <c r="E74"/>
      <c r="G74" s="9"/>
      <c r="I74" s="33">
        <f>I73/(I72+I73)</f>
        <v>8.0194410692588092E-2</v>
      </c>
    </row>
  </sheetData>
  <mergeCells count="3">
    <mergeCell ref="C1:H1"/>
    <mergeCell ref="G18:G19"/>
    <mergeCell ref="F33:J34"/>
  </mergeCells>
  <pageMargins left="0.7" right="0.7" top="0.75" bottom="0.75" header="0.3" footer="0.3"/>
  <pageSetup scale="44" orientation="landscape" r:id="rId1"/>
  <headerFooter>
    <oddHeader>&amp;C&amp;A</oddHeader>
    <oddFooter>&amp;C&amp;F&amp;RPrinted &amp;D</oddFooter>
  </headerFooter>
  <rowBreaks count="1" manualBreakCount="1">
    <brk id="53" min="1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3C51-E4DB-4A16-8066-9917F75250EC}">
  <dimension ref="C1:K15"/>
  <sheetViews>
    <sheetView tabSelected="1" zoomScaleNormal="100" workbookViewId="0">
      <selection activeCell="D15" sqref="D15"/>
    </sheetView>
  </sheetViews>
  <sheetFormatPr defaultRowHeight="14.45"/>
  <cols>
    <col min="3" max="3" width="5.7109375" style="11" customWidth="1"/>
    <col min="4" max="4" width="30" customWidth="1"/>
    <col min="5" max="5" width="5.7109375" style="11" customWidth="1"/>
    <col min="6" max="6" width="26" bestFit="1" customWidth="1"/>
    <col min="7" max="7" width="18.85546875" style="11" bestFit="1" customWidth="1"/>
    <col min="8" max="8" width="28.140625" customWidth="1"/>
    <col min="9" max="9" width="17.140625" style="11" customWidth="1"/>
    <col min="10" max="10" width="28.140625" customWidth="1"/>
  </cols>
  <sheetData>
    <row r="1" spans="3:11">
      <c r="C1" s="104" t="s">
        <v>180</v>
      </c>
      <c r="D1" s="104"/>
      <c r="E1" s="104"/>
      <c r="F1" s="104"/>
      <c r="G1" s="104"/>
      <c r="H1" s="104"/>
      <c r="I1" s="104"/>
      <c r="J1" s="104"/>
    </row>
    <row r="2" spans="3:11">
      <c r="D2" s="2"/>
      <c r="F2" s="2"/>
      <c r="H2" s="2"/>
      <c r="J2" s="2"/>
    </row>
    <row r="3" spans="3:11">
      <c r="D3" s="3" t="s">
        <v>98</v>
      </c>
      <c r="E3" s="4"/>
      <c r="F3" s="4"/>
      <c r="G3" s="4"/>
      <c r="H3" s="4"/>
      <c r="I3" s="4"/>
      <c r="J3" s="4"/>
    </row>
    <row r="5" spans="3:11">
      <c r="C5" s="13" t="s">
        <v>99</v>
      </c>
      <c r="D5" s="12" t="s">
        <v>100</v>
      </c>
      <c r="E5" s="13"/>
      <c r="F5" s="12"/>
      <c r="G5" s="13"/>
      <c r="H5" s="12"/>
      <c r="I5" s="13"/>
      <c r="J5" s="12"/>
      <c r="K5" s="12"/>
    </row>
    <row r="6" spans="3:11" ht="15" customHeight="1">
      <c r="D6" s="6"/>
      <c r="F6" s="8"/>
      <c r="H6" s="15"/>
      <c r="I6" s="30"/>
      <c r="J6" s="16"/>
    </row>
    <row r="7" spans="3:11" ht="15" customHeight="1">
      <c r="D7" t="s">
        <v>181</v>
      </c>
      <c r="G7" s="24"/>
      <c r="H7" s="16"/>
      <c r="I7" s="30"/>
    </row>
    <row r="8" spans="3:11" ht="15" customHeight="1">
      <c r="D8" t="s">
        <v>182</v>
      </c>
      <c r="F8" s="31"/>
      <c r="G8" s="24"/>
      <c r="H8" s="16"/>
      <c r="I8" s="30"/>
    </row>
    <row r="9" spans="3:11" ht="15">
      <c r="D9" s="8" t="s">
        <v>183</v>
      </c>
      <c r="F9" s="8"/>
      <c r="H9" s="16"/>
      <c r="I9" s="30"/>
      <c r="J9" s="16"/>
    </row>
    <row r="10" spans="3:11" ht="15">
      <c r="D10" s="31" t="s">
        <v>184</v>
      </c>
      <c r="F10" s="8"/>
      <c r="H10" s="29"/>
      <c r="J10" s="29"/>
    </row>
    <row r="11" spans="3:11" ht="15">
      <c r="D11" s="31" t="s">
        <v>185</v>
      </c>
      <c r="F11" s="8"/>
      <c r="H11" s="29"/>
      <c r="J11" s="29"/>
    </row>
    <row r="12" spans="3:11">
      <c r="H12" s="8"/>
      <c r="J12" s="8"/>
    </row>
    <row r="13" spans="3:11" ht="15">
      <c r="D13" s="39" t="s">
        <v>186</v>
      </c>
      <c r="F13" s="19" t="s">
        <v>187</v>
      </c>
      <c r="G13" s="13"/>
      <c r="H13" s="12"/>
      <c r="I13" s="13"/>
      <c r="J13" s="12"/>
    </row>
    <row r="15" spans="3:11">
      <c r="D15" t="s">
        <v>188</v>
      </c>
      <c r="F15" s="19" t="s">
        <v>189</v>
      </c>
    </row>
  </sheetData>
  <mergeCells count="1">
    <mergeCell ref="C1:J1"/>
  </mergeCells>
  <pageMargins left="0.7" right="0.7" top="0.75" bottom="0.75" header="0.3" footer="0.3"/>
  <pageSetup scale="59" orientation="landscape" r:id="rId1"/>
  <headerFooter>
    <oddHeader>&amp;C&amp;A</oddHeader>
    <oddFooter>&amp;C&amp;F&amp;RPrinted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8C54-5282-4E2D-93FC-C847BED84E35}">
  <dimension ref="B2:K124"/>
  <sheetViews>
    <sheetView zoomScaleNormal="100" workbookViewId="0">
      <selection activeCell="C37" sqref="C37"/>
    </sheetView>
  </sheetViews>
  <sheetFormatPr defaultRowHeight="14.45"/>
  <cols>
    <col min="2" max="2" width="19.5703125" bestFit="1" customWidth="1"/>
    <col min="3" max="3" width="28.5703125" customWidth="1"/>
    <col min="4" max="4" width="9.85546875" bestFit="1" customWidth="1"/>
    <col min="5" max="5" width="24" style="44" bestFit="1" customWidth="1"/>
    <col min="6" max="6" width="12.140625" style="44" bestFit="1" customWidth="1"/>
    <col min="7" max="7" width="25.7109375" bestFit="1" customWidth="1"/>
    <col min="8" max="8" width="13.7109375" style="44" bestFit="1" customWidth="1"/>
    <col min="9" max="9" width="10.28515625" style="44" bestFit="1" customWidth="1"/>
    <col min="10" max="10" width="42.7109375" bestFit="1" customWidth="1"/>
    <col min="11" max="11" width="14" bestFit="1" customWidth="1"/>
  </cols>
  <sheetData>
    <row r="2" spans="2:11">
      <c r="C2" s="12" t="s">
        <v>190</v>
      </c>
      <c r="D2" s="50">
        <v>43869</v>
      </c>
    </row>
    <row r="4" spans="2:11" s="9" customFormat="1" ht="29.1">
      <c r="B4" s="40"/>
      <c r="C4" s="41" t="s">
        <v>100</v>
      </c>
      <c r="D4" s="41" t="s">
        <v>149</v>
      </c>
      <c r="E4" s="43" t="s">
        <v>150</v>
      </c>
      <c r="F4" s="43" t="s">
        <v>191</v>
      </c>
      <c r="G4" s="41" t="s">
        <v>151</v>
      </c>
      <c r="H4" s="43" t="s">
        <v>152</v>
      </c>
      <c r="I4" s="43" t="s">
        <v>153</v>
      </c>
      <c r="K4" s="41" t="s">
        <v>71</v>
      </c>
    </row>
    <row r="5" spans="2:11">
      <c r="B5" s="11"/>
      <c r="C5" s="6" t="s">
        <v>111</v>
      </c>
      <c r="D5">
        <v>10</v>
      </c>
      <c r="E5" s="44">
        <v>249</v>
      </c>
      <c r="F5" s="44" t="s">
        <v>192</v>
      </c>
      <c r="G5" s="42">
        <v>0.2</v>
      </c>
      <c r="H5" s="49">
        <f>E5*(1-G5)</f>
        <v>199.20000000000002</v>
      </c>
      <c r="I5" s="44">
        <f>H5*D5*12</f>
        <v>23904.000000000004</v>
      </c>
      <c r="K5" t="s">
        <v>193</v>
      </c>
    </row>
    <row r="6" spans="2:11">
      <c r="B6" s="11"/>
      <c r="C6" s="16" t="s">
        <v>115</v>
      </c>
      <c r="D6">
        <v>10</v>
      </c>
      <c r="E6" s="44">
        <v>49</v>
      </c>
      <c r="F6" s="44" t="s">
        <v>192</v>
      </c>
      <c r="H6" s="44">
        <v>0</v>
      </c>
      <c r="I6" s="44">
        <f t="shared" ref="I6" si="0">H6*D6*12</f>
        <v>0</v>
      </c>
      <c r="K6" t="s">
        <v>193</v>
      </c>
    </row>
    <row r="7" spans="2:11">
      <c r="B7" s="11"/>
      <c r="C7" s="15" t="s">
        <v>107</v>
      </c>
      <c r="D7">
        <v>10</v>
      </c>
      <c r="E7" s="44">
        <v>79</v>
      </c>
      <c r="F7" s="44" t="s">
        <v>192</v>
      </c>
      <c r="H7" s="44">
        <v>79</v>
      </c>
      <c r="I7" s="44">
        <f>H7*D7*12</f>
        <v>9480</v>
      </c>
      <c r="J7" s="19" t="s">
        <v>194</v>
      </c>
      <c r="K7" t="s">
        <v>72</v>
      </c>
    </row>
    <row r="8" spans="2:11">
      <c r="B8" s="11"/>
      <c r="C8" s="8" t="s">
        <v>127</v>
      </c>
      <c r="D8">
        <v>1</v>
      </c>
      <c r="E8" s="44">
        <v>499</v>
      </c>
      <c r="F8" s="44" t="s">
        <v>192</v>
      </c>
      <c r="G8" s="42">
        <v>0.15</v>
      </c>
      <c r="H8" s="49">
        <f>E8*(1-G8)</f>
        <v>424.15</v>
      </c>
      <c r="I8" s="44">
        <f>H8*D8*12</f>
        <v>5089.7999999999993</v>
      </c>
      <c r="K8" t="s">
        <v>72</v>
      </c>
    </row>
    <row r="9" spans="2:11">
      <c r="B9" s="11"/>
      <c r="C9" s="16" t="s">
        <v>123</v>
      </c>
      <c r="D9">
        <v>2</v>
      </c>
      <c r="F9" s="44" t="s">
        <v>195</v>
      </c>
      <c r="G9" s="42"/>
      <c r="H9" s="49"/>
      <c r="J9" s="19" t="s">
        <v>196</v>
      </c>
      <c r="K9" t="s">
        <v>72</v>
      </c>
    </row>
    <row r="10" spans="2:11">
      <c r="B10" s="11"/>
      <c r="C10" s="8" t="s">
        <v>134</v>
      </c>
      <c r="D10">
        <v>1</v>
      </c>
      <c r="E10" s="44">
        <v>2000</v>
      </c>
      <c r="F10" s="44" t="s">
        <v>197</v>
      </c>
      <c r="G10" s="42"/>
      <c r="H10" s="44">
        <v>2000</v>
      </c>
      <c r="I10" s="44">
        <f t="shared" ref="I10:I11" si="1">H10*D10</f>
        <v>2000</v>
      </c>
      <c r="K10" t="s">
        <v>198</v>
      </c>
    </row>
    <row r="11" spans="2:11">
      <c r="B11" s="11"/>
      <c r="C11" s="21" t="s">
        <v>157</v>
      </c>
      <c r="D11" s="20">
        <v>1</v>
      </c>
      <c r="E11" s="45">
        <f>I13*5/12</f>
        <v>16030.75</v>
      </c>
      <c r="F11" s="45" t="s">
        <v>197</v>
      </c>
      <c r="G11" s="23">
        <v>0.3</v>
      </c>
      <c r="H11" s="45">
        <f>E11*(1-G11)</f>
        <v>11221.525</v>
      </c>
      <c r="I11" s="45">
        <f t="shared" si="1"/>
        <v>11221.525</v>
      </c>
      <c r="K11" t="s">
        <v>199</v>
      </c>
    </row>
    <row r="12" spans="2:11">
      <c r="B12" s="11"/>
    </row>
    <row r="13" spans="2:11">
      <c r="B13" s="11"/>
      <c r="C13" s="12" t="s">
        <v>158</v>
      </c>
      <c r="I13" s="44">
        <f>SUM(I5:I9)</f>
        <v>38473.800000000003</v>
      </c>
    </row>
    <row r="14" spans="2:11">
      <c r="B14" s="11"/>
      <c r="C14" s="12" t="s">
        <v>159</v>
      </c>
      <c r="I14" s="44">
        <f>SUM(I10:I11)</f>
        <v>13221.525</v>
      </c>
    </row>
    <row r="15" spans="2:11">
      <c r="B15" s="11" t="s">
        <v>160</v>
      </c>
      <c r="I15" s="46">
        <f>SUM(I13:I14)</f>
        <v>51695.325000000004</v>
      </c>
    </row>
    <row r="16" spans="2:11">
      <c r="B16" s="11" t="s">
        <v>161</v>
      </c>
      <c r="I16" s="44">
        <f>E11*G11+E9*G9*12+E5*G5*12+E8*G8*12</f>
        <v>6305.0249999999996</v>
      </c>
    </row>
    <row r="17" spans="2:9">
      <c r="B17" s="11" t="s">
        <v>162</v>
      </c>
      <c r="I17" s="48">
        <f>I16/(I15+I16)</f>
        <v>0.10870667159767138</v>
      </c>
    </row>
    <row r="18" spans="2:9">
      <c r="B18" s="11"/>
      <c r="I18" s="48"/>
    </row>
    <row r="19" spans="2:9">
      <c r="B19" s="11"/>
      <c r="C19" s="52" t="s">
        <v>200</v>
      </c>
      <c r="I19" s="48"/>
    </row>
    <row r="20" spans="2:9">
      <c r="B20" s="11"/>
      <c r="C20" s="53" t="s">
        <v>201</v>
      </c>
      <c r="D20" s="12" t="s">
        <v>47</v>
      </c>
      <c r="E20" s="46" t="s">
        <v>51</v>
      </c>
      <c r="F20" s="46" t="s">
        <v>202</v>
      </c>
      <c r="I20" s="48"/>
    </row>
    <row r="21" spans="2:9">
      <c r="B21" s="54" t="s">
        <v>111</v>
      </c>
      <c r="D21" s="12"/>
      <c r="E21" s="46"/>
      <c r="F21" s="46"/>
      <c r="I21" s="48"/>
    </row>
    <row r="22" spans="2:9">
      <c r="B22" s="11"/>
      <c r="C22" s="54" t="s">
        <v>203</v>
      </c>
      <c r="D22" s="50">
        <v>43869</v>
      </c>
      <c r="E22" s="50">
        <v>44019</v>
      </c>
      <c r="F22" s="55">
        <f>I5/2</f>
        <v>11952.000000000002</v>
      </c>
      <c r="I22" s="48"/>
    </row>
    <row r="23" spans="2:9">
      <c r="B23" s="11"/>
      <c r="C23" s="54" t="s">
        <v>204</v>
      </c>
      <c r="D23" s="50">
        <v>44051</v>
      </c>
      <c r="E23" s="50">
        <v>44234</v>
      </c>
      <c r="F23" s="55">
        <f>F22</f>
        <v>11952.000000000002</v>
      </c>
      <c r="I23" s="48"/>
    </row>
    <row r="24" spans="2:9" ht="29.1">
      <c r="B24" s="54" t="s">
        <v>107</v>
      </c>
      <c r="D24" s="12"/>
      <c r="E24" s="46"/>
      <c r="F24" s="46"/>
      <c r="I24" s="48"/>
    </row>
    <row r="25" spans="2:9">
      <c r="B25" s="11"/>
      <c r="C25" s="54" t="s">
        <v>203</v>
      </c>
      <c r="D25" s="50">
        <v>43869</v>
      </c>
      <c r="E25" s="50">
        <v>43897</v>
      </c>
      <c r="F25" s="55">
        <f>I7/12</f>
        <v>790</v>
      </c>
      <c r="I25" s="48"/>
    </row>
    <row r="26" spans="2:9">
      <c r="B26" s="11"/>
      <c r="C26" s="54" t="s">
        <v>204</v>
      </c>
      <c r="D26" s="50">
        <v>43898</v>
      </c>
      <c r="E26" s="50">
        <v>43928</v>
      </c>
      <c r="F26" s="55">
        <f>F25</f>
        <v>790</v>
      </c>
      <c r="I26" s="48"/>
    </row>
    <row r="27" spans="2:9">
      <c r="B27" s="11"/>
      <c r="C27" s="54" t="s">
        <v>205</v>
      </c>
      <c r="D27" s="50"/>
      <c r="E27" s="50"/>
      <c r="F27" s="55"/>
      <c r="I27" s="48"/>
    </row>
    <row r="28" spans="2:9">
      <c r="B28" s="11"/>
      <c r="C28" s="54" t="s">
        <v>206</v>
      </c>
      <c r="D28" s="50">
        <v>44204</v>
      </c>
      <c r="E28" s="50">
        <v>44234</v>
      </c>
      <c r="F28" s="55">
        <f>F25</f>
        <v>790</v>
      </c>
      <c r="I28" s="48"/>
    </row>
    <row r="29" spans="2:9">
      <c r="B29" t="s">
        <v>127</v>
      </c>
      <c r="I29" s="48"/>
    </row>
    <row r="30" spans="2:9">
      <c r="C30" t="s">
        <v>203</v>
      </c>
      <c r="D30" s="50">
        <v>43869</v>
      </c>
      <c r="E30" s="50">
        <v>43897</v>
      </c>
      <c r="F30" s="44">
        <f>H8</f>
        <v>424.15</v>
      </c>
    </row>
    <row r="31" spans="2:9">
      <c r="B31" s="11"/>
      <c r="C31" s="54" t="s">
        <v>204</v>
      </c>
      <c r="D31" s="50">
        <v>43898</v>
      </c>
      <c r="E31" s="50">
        <v>43928</v>
      </c>
      <c r="F31" s="55">
        <f>F30</f>
        <v>424.15</v>
      </c>
      <c r="I31" s="48"/>
    </row>
    <row r="32" spans="2:9">
      <c r="B32" s="11"/>
      <c r="C32" s="54" t="s">
        <v>205</v>
      </c>
      <c r="D32" s="50"/>
      <c r="E32" s="50"/>
      <c r="F32" s="55"/>
      <c r="I32" s="48"/>
    </row>
    <row r="33" spans="2:9">
      <c r="B33" s="11"/>
      <c r="C33" s="54" t="s">
        <v>206</v>
      </c>
      <c r="D33" s="50">
        <v>44204</v>
      </c>
      <c r="E33" s="50">
        <v>44234</v>
      </c>
      <c r="F33" s="55">
        <f>F30</f>
        <v>424.15</v>
      </c>
      <c r="I33" s="48"/>
    </row>
    <row r="34" spans="2:9">
      <c r="B34" s="54" t="s">
        <v>123</v>
      </c>
      <c r="D34" s="12"/>
      <c r="E34" s="46"/>
      <c r="F34" s="46"/>
      <c r="I34" s="48"/>
    </row>
    <row r="35" spans="2:9">
      <c r="B35" s="11"/>
      <c r="C35" s="54" t="s">
        <v>203</v>
      </c>
      <c r="D35" s="50">
        <v>43869</v>
      </c>
      <c r="E35" s="50">
        <v>43897</v>
      </c>
      <c r="F35" s="55">
        <f>H9</f>
        <v>0</v>
      </c>
      <c r="I35" s="48"/>
    </row>
    <row r="36" spans="2:9">
      <c r="B36" s="11"/>
      <c r="C36" s="54" t="s">
        <v>204</v>
      </c>
      <c r="D36" s="50">
        <v>43898</v>
      </c>
      <c r="E36" s="50">
        <v>43928</v>
      </c>
      <c r="F36" s="55">
        <f>F35</f>
        <v>0</v>
      </c>
      <c r="I36" s="48"/>
    </row>
    <row r="37" spans="2:9">
      <c r="B37" s="11"/>
      <c r="C37" s="54" t="s">
        <v>205</v>
      </c>
      <c r="D37" s="50"/>
      <c r="E37" s="50"/>
      <c r="F37" s="55"/>
      <c r="I37" s="48"/>
    </row>
    <row r="38" spans="2:9">
      <c r="B38" s="11"/>
      <c r="C38" s="54" t="s">
        <v>206</v>
      </c>
      <c r="D38" s="50">
        <v>44204</v>
      </c>
      <c r="E38" s="50">
        <v>44234</v>
      </c>
      <c r="F38" s="55">
        <f>F35</f>
        <v>0</v>
      </c>
      <c r="I38" s="48"/>
    </row>
    <row r="39" spans="2:9">
      <c r="B39" s="54" t="s">
        <v>134</v>
      </c>
      <c r="D39" s="12"/>
      <c r="E39" s="46"/>
      <c r="F39" s="46"/>
      <c r="I39" s="48"/>
    </row>
    <row r="40" spans="2:9">
      <c r="B40" s="11"/>
      <c r="C40" s="54" t="s">
        <v>203</v>
      </c>
      <c r="D40" s="50">
        <v>43869</v>
      </c>
      <c r="E40" s="50">
        <v>43958</v>
      </c>
      <c r="F40" s="55">
        <f>H14</f>
        <v>0</v>
      </c>
      <c r="I40" s="48"/>
    </row>
    <row r="41" spans="2:9">
      <c r="B41" s="11"/>
      <c r="C41" s="54" t="s">
        <v>204</v>
      </c>
      <c r="D41" s="50">
        <v>43959</v>
      </c>
      <c r="E41" s="50">
        <v>44050</v>
      </c>
      <c r="F41" s="55">
        <f>F40</f>
        <v>0</v>
      </c>
      <c r="I41" s="48"/>
    </row>
    <row r="42" spans="2:9">
      <c r="B42" s="11"/>
      <c r="C42" s="54" t="s">
        <v>207</v>
      </c>
      <c r="D42" s="50">
        <v>44051</v>
      </c>
      <c r="E42" s="50">
        <v>44142</v>
      </c>
      <c r="F42" s="55">
        <f>F40</f>
        <v>0</v>
      </c>
      <c r="I42" s="48"/>
    </row>
    <row r="43" spans="2:9">
      <c r="B43" s="11"/>
      <c r="C43" s="54" t="s">
        <v>208</v>
      </c>
      <c r="D43" s="50">
        <v>44143</v>
      </c>
      <c r="E43" s="50">
        <v>44234</v>
      </c>
      <c r="F43" s="55">
        <f>F40</f>
        <v>0</v>
      </c>
      <c r="I43" s="48"/>
    </row>
    <row r="44" spans="2:9">
      <c r="D44" s="50"/>
      <c r="E44" s="50"/>
    </row>
    <row r="45" spans="2:9">
      <c r="C45" s="3" t="s">
        <v>209</v>
      </c>
    </row>
    <row r="48" spans="2:9">
      <c r="B48" s="11"/>
      <c r="C48" s="3" t="s">
        <v>98</v>
      </c>
      <c r="D48" s="4"/>
      <c r="E48" s="4"/>
      <c r="F48" s="4"/>
      <c r="G48" s="4"/>
      <c r="H48" s="4"/>
    </row>
    <row r="49" spans="2:8">
      <c r="B49" s="11"/>
      <c r="D49" s="11"/>
      <c r="E49"/>
      <c r="F49"/>
      <c r="G49" s="11"/>
      <c r="H49"/>
    </row>
    <row r="50" spans="2:8">
      <c r="B50" s="13" t="s">
        <v>99</v>
      </c>
      <c r="C50" s="12" t="s">
        <v>100</v>
      </c>
      <c r="D50" s="13"/>
      <c r="E50" s="12" t="s">
        <v>210</v>
      </c>
      <c r="F50" s="12"/>
      <c r="G50" s="12" t="s">
        <v>211</v>
      </c>
    </row>
    <row r="51" spans="2:8" ht="29.1">
      <c r="B51" s="11"/>
      <c r="C51" s="6" t="s">
        <v>102</v>
      </c>
      <c r="D51" s="11"/>
      <c r="E51" s="15" t="s">
        <v>107</v>
      </c>
      <c r="F51" s="15"/>
      <c r="G51" s="16" t="s">
        <v>212</v>
      </c>
    </row>
    <row r="52" spans="2:8">
      <c r="B52" s="11"/>
      <c r="D52" s="24"/>
      <c r="E52" s="16" t="s">
        <v>108</v>
      </c>
      <c r="F52" s="16"/>
      <c r="G52" t="s">
        <v>154</v>
      </c>
    </row>
    <row r="53" spans="2:8">
      <c r="B53" s="11"/>
      <c r="D53" s="11"/>
      <c r="E53" s="16" t="s">
        <v>109</v>
      </c>
      <c r="F53" s="16"/>
      <c r="G53" s="16"/>
    </row>
    <row r="54" spans="2:8">
      <c r="B54" s="11"/>
      <c r="D54" s="11"/>
      <c r="E54" s="16" t="s">
        <v>110</v>
      </c>
      <c r="F54" s="16"/>
      <c r="G54" s="16"/>
    </row>
    <row r="55" spans="2:8">
      <c r="B55" s="11"/>
      <c r="C55" s="14"/>
      <c r="D55" s="13"/>
      <c r="E55" s="12" t="s">
        <v>210</v>
      </c>
      <c r="F55" s="12"/>
      <c r="G55" s="12" t="s">
        <v>211</v>
      </c>
    </row>
    <row r="56" spans="2:8" ht="29.1">
      <c r="B56" s="11"/>
      <c r="C56" t="s">
        <v>111</v>
      </c>
      <c r="D56" s="11"/>
      <c r="E56" s="15" t="s">
        <v>107</v>
      </c>
      <c r="F56" s="15"/>
      <c r="G56" s="16" t="s">
        <v>212</v>
      </c>
    </row>
    <row r="57" spans="2:8">
      <c r="B57" s="11"/>
      <c r="D57" s="24"/>
      <c r="E57" s="16" t="s">
        <v>108</v>
      </c>
      <c r="F57" s="16"/>
      <c r="G57" t="s">
        <v>154</v>
      </c>
    </row>
    <row r="58" spans="2:8">
      <c r="B58" s="11"/>
      <c r="D58" s="11"/>
      <c r="E58" s="16" t="s">
        <v>109</v>
      </c>
      <c r="F58" s="16"/>
      <c r="G58" s="19" t="s">
        <v>115</v>
      </c>
    </row>
    <row r="59" spans="2:8">
      <c r="B59" s="11"/>
      <c r="D59" s="11"/>
      <c r="E59" s="16" t="s">
        <v>110</v>
      </c>
      <c r="F59" s="16"/>
      <c r="G59" s="30"/>
      <c r="H59" s="16"/>
    </row>
    <row r="60" spans="2:8">
      <c r="B60" s="11"/>
      <c r="C60" t="s">
        <v>116</v>
      </c>
      <c r="D60" s="13"/>
      <c r="E60" s="12" t="s">
        <v>210</v>
      </c>
      <c r="F60" s="12"/>
      <c r="G60" s="103"/>
      <c r="H60" s="8"/>
    </row>
    <row r="61" spans="2:8" ht="29.1">
      <c r="B61" s="11"/>
      <c r="D61" s="11"/>
      <c r="E61" s="15" t="s">
        <v>107</v>
      </c>
      <c r="F61" s="15"/>
      <c r="G61" s="103"/>
      <c r="H61" s="8"/>
    </row>
    <row r="62" spans="2:8">
      <c r="B62" s="11"/>
      <c r="D62" s="24"/>
      <c r="E62" s="16" t="s">
        <v>108</v>
      </c>
      <c r="F62" s="16"/>
      <c r="G62" s="103"/>
      <c r="H62" s="8"/>
    </row>
    <row r="63" spans="2:8">
      <c r="B63" s="11"/>
      <c r="D63" s="11"/>
      <c r="E63" s="16" t="s">
        <v>109</v>
      </c>
      <c r="F63" s="16"/>
      <c r="G63" s="103"/>
      <c r="H63" s="8"/>
    </row>
    <row r="64" spans="2:8">
      <c r="B64" s="11"/>
      <c r="C64" s="8"/>
      <c r="D64" s="11"/>
      <c r="E64" s="16" t="s">
        <v>110</v>
      </c>
      <c r="F64" s="16"/>
      <c r="G64" s="103"/>
      <c r="H64" s="8"/>
    </row>
    <row r="65" spans="2:8">
      <c r="B65" s="11"/>
      <c r="C65" t="s">
        <v>117</v>
      </c>
      <c r="D65" s="103"/>
      <c r="E65" s="8"/>
      <c r="F65" s="8"/>
      <c r="G65" s="27"/>
      <c r="H65" s="7"/>
    </row>
    <row r="66" spans="2:8">
      <c r="B66" s="11"/>
      <c r="D66" s="25"/>
      <c r="E66" s="14"/>
      <c r="F66" s="14"/>
      <c r="G66" s="11"/>
      <c r="H66"/>
    </row>
    <row r="67" spans="2:8">
      <c r="B67" s="11"/>
      <c r="C67" s="8" t="s">
        <v>122</v>
      </c>
      <c r="D67" s="25"/>
      <c r="E67" s="14"/>
      <c r="F67" s="14"/>
      <c r="G67" s="11"/>
      <c r="H67"/>
    </row>
    <row r="68" spans="2:8">
      <c r="B68" s="11"/>
      <c r="C68" s="8" t="s">
        <v>123</v>
      </c>
      <c r="D68" s="103"/>
      <c r="E68" s="8"/>
      <c r="F68" s="8"/>
      <c r="G68" s="27"/>
      <c r="H68" s="7"/>
    </row>
    <row r="69" spans="2:8">
      <c r="B69" s="11"/>
      <c r="C69" s="31" t="s">
        <v>125</v>
      </c>
      <c r="D69" s="103"/>
      <c r="E69" s="8"/>
      <c r="F69" s="8"/>
      <c r="G69" s="27"/>
      <c r="H69" s="7"/>
    </row>
    <row r="70" spans="2:8">
      <c r="B70" s="11"/>
      <c r="C70" s="8" t="s">
        <v>127</v>
      </c>
      <c r="D70" s="25"/>
      <c r="E70" s="14"/>
      <c r="F70" s="14"/>
      <c r="G70" s="27"/>
      <c r="H70" s="7"/>
    </row>
    <row r="71" spans="2:8">
      <c r="B71" s="11"/>
      <c r="C71" s="8" t="s">
        <v>128</v>
      </c>
      <c r="D71" s="26"/>
      <c r="E71" s="17"/>
      <c r="F71" s="17"/>
      <c r="G71" s="11"/>
      <c r="H71"/>
    </row>
    <row r="72" spans="2:8">
      <c r="B72" s="11"/>
      <c r="C72" s="8" t="s">
        <v>129</v>
      </c>
      <c r="D72" s="25"/>
      <c r="E72" s="14"/>
      <c r="F72" s="14"/>
      <c r="G72" s="11"/>
      <c r="H72"/>
    </row>
    <row r="73" spans="2:8">
      <c r="B73" s="11"/>
      <c r="C73" s="8" t="s">
        <v>130</v>
      </c>
      <c r="D73" s="25"/>
      <c r="E73" s="14"/>
      <c r="F73" s="14"/>
      <c r="G73" s="11"/>
      <c r="H73"/>
    </row>
    <row r="74" spans="2:8">
      <c r="B74" s="11"/>
      <c r="D74" s="27"/>
      <c r="E74" s="7"/>
      <c r="F74" s="7"/>
      <c r="G74" s="11"/>
      <c r="H74"/>
    </row>
    <row r="75" spans="2:8">
      <c r="B75" s="11"/>
      <c r="C75" s="8" t="s">
        <v>131</v>
      </c>
      <c r="D75" s="11"/>
      <c r="E75"/>
      <c r="F75"/>
      <c r="G75" s="11"/>
      <c r="H75"/>
    </row>
    <row r="76" spans="2:8">
      <c r="B76" s="11"/>
      <c r="C76" t="s">
        <v>156</v>
      </c>
      <c r="D76" s="11"/>
      <c r="E76"/>
      <c r="F76"/>
      <c r="G76" s="11"/>
      <c r="H76"/>
    </row>
    <row r="77" spans="2:8">
      <c r="B77" s="11"/>
      <c r="C77" s="8" t="s">
        <v>133</v>
      </c>
      <c r="D77" s="11"/>
      <c r="E77"/>
      <c r="F77"/>
      <c r="G77" s="11"/>
      <c r="H77"/>
    </row>
    <row r="78" spans="2:8">
      <c r="B78" s="11"/>
      <c r="C78" s="8" t="s">
        <v>134</v>
      </c>
      <c r="D78" s="11"/>
      <c r="E78"/>
      <c r="F78"/>
      <c r="G78" s="11"/>
      <c r="H78"/>
    </row>
    <row r="79" spans="2:8">
      <c r="B79" s="11"/>
      <c r="C79" s="8" t="s">
        <v>135</v>
      </c>
      <c r="D79" s="11"/>
      <c r="E79"/>
      <c r="F79"/>
      <c r="G79" s="11"/>
      <c r="H79"/>
    </row>
    <row r="80" spans="2:8">
      <c r="B80" s="11"/>
      <c r="C80" s="8" t="s">
        <v>136</v>
      </c>
      <c r="D80" s="11"/>
      <c r="E80"/>
      <c r="F80"/>
      <c r="G80" s="11"/>
      <c r="H80"/>
    </row>
    <row r="81" spans="2:8">
      <c r="B81" s="11"/>
      <c r="C81" s="8" t="s">
        <v>137</v>
      </c>
      <c r="D81" s="11"/>
      <c r="E81"/>
      <c r="F81"/>
      <c r="G81" s="11"/>
      <c r="H81"/>
    </row>
    <row r="82" spans="2:8">
      <c r="B82" s="11"/>
      <c r="C82" s="39" t="s">
        <v>138</v>
      </c>
      <c r="D82" s="11"/>
      <c r="E82"/>
      <c r="F82"/>
      <c r="G82" s="11"/>
      <c r="H82"/>
    </row>
    <row r="83" spans="2:8">
      <c r="B83" s="11"/>
      <c r="C83" s="8" t="s">
        <v>213</v>
      </c>
      <c r="D83" s="11"/>
      <c r="E83"/>
      <c r="F83"/>
      <c r="G83" s="11"/>
      <c r="H83"/>
    </row>
    <row r="84" spans="2:8">
      <c r="B84" s="11"/>
      <c r="C84" t="s">
        <v>214</v>
      </c>
      <c r="D84" s="11"/>
      <c r="E84"/>
      <c r="F84"/>
      <c r="G84" s="11"/>
      <c r="H84"/>
    </row>
    <row r="85" spans="2:8">
      <c r="B85" s="11"/>
      <c r="C85" t="s">
        <v>215</v>
      </c>
      <c r="D85" s="11"/>
      <c r="E85"/>
      <c r="F85"/>
      <c r="G85" s="11"/>
      <c r="H85"/>
    </row>
    <row r="86" spans="2:8">
      <c r="B86" s="11"/>
      <c r="C86" s="8" t="s">
        <v>183</v>
      </c>
      <c r="D86" s="27"/>
      <c r="E86" s="7"/>
      <c r="F86" s="7"/>
      <c r="G86" s="11"/>
      <c r="H86"/>
    </row>
    <row r="87" spans="2:8">
      <c r="B87" s="11"/>
      <c r="C87" s="38" t="s">
        <v>184</v>
      </c>
      <c r="D87" s="27"/>
      <c r="E87" s="7"/>
      <c r="F87" s="7"/>
      <c r="G87" s="11"/>
      <c r="H87"/>
    </row>
    <row r="88" spans="2:8">
      <c r="B88" s="11"/>
      <c r="C88" s="8"/>
      <c r="D88" s="27"/>
      <c r="E88" s="7"/>
      <c r="F88" s="7"/>
      <c r="G88" s="11"/>
      <c r="H88"/>
    </row>
    <row r="89" spans="2:8">
      <c r="B89" s="11"/>
      <c r="C89" t="s">
        <v>104</v>
      </c>
      <c r="D89" s="27"/>
      <c r="E89" s="7"/>
      <c r="F89" s="7"/>
      <c r="G89" s="11"/>
      <c r="H89"/>
    </row>
    <row r="90" spans="2:8">
      <c r="B90" s="11"/>
      <c r="C90" s="14" t="s">
        <v>118</v>
      </c>
      <c r="D90" s="11"/>
      <c r="E90"/>
      <c r="F90"/>
      <c r="G90" s="11"/>
      <c r="H90"/>
    </row>
    <row r="91" spans="2:8">
      <c r="B91" s="11"/>
      <c r="D91" s="11"/>
      <c r="E91"/>
      <c r="F91"/>
      <c r="G91" s="11"/>
      <c r="H91"/>
    </row>
    <row r="92" spans="2:8">
      <c r="B92" s="11"/>
      <c r="C92" s="8"/>
      <c r="D92" s="11"/>
      <c r="E92"/>
      <c r="F92"/>
      <c r="G92" s="11"/>
      <c r="H92"/>
    </row>
    <row r="93" spans="2:8">
      <c r="B93" s="11"/>
      <c r="C93" s="7" t="s">
        <v>157</v>
      </c>
      <c r="D93" s="11"/>
      <c r="E93"/>
      <c r="F93"/>
      <c r="G93" s="11"/>
      <c r="H93"/>
    </row>
    <row r="94" spans="2:8">
      <c r="B94" s="11"/>
      <c r="C94" s="7" t="s">
        <v>216</v>
      </c>
      <c r="D94" s="11"/>
      <c r="E94"/>
      <c r="F94"/>
      <c r="G94" s="11"/>
      <c r="H94"/>
    </row>
    <row r="96" spans="2:8">
      <c r="C96" s="39" t="s">
        <v>186</v>
      </c>
    </row>
    <row r="97" spans="2:11">
      <c r="C97" s="39"/>
    </row>
    <row r="98" spans="2:11">
      <c r="C98" s="51" t="s">
        <v>217</v>
      </c>
      <c r="D98" s="50">
        <v>43877</v>
      </c>
    </row>
    <row r="99" spans="2:11" ht="29.1">
      <c r="B99" s="40"/>
      <c r="C99" s="41" t="s">
        <v>100</v>
      </c>
      <c r="D99" s="41" t="s">
        <v>149</v>
      </c>
      <c r="E99" s="43" t="s">
        <v>150</v>
      </c>
      <c r="F99" s="43" t="s">
        <v>191</v>
      </c>
      <c r="G99" s="41" t="s">
        <v>151</v>
      </c>
      <c r="H99" s="43" t="s">
        <v>152</v>
      </c>
      <c r="I99" s="43" t="s">
        <v>153</v>
      </c>
      <c r="J99" s="9"/>
      <c r="K99" s="41" t="s">
        <v>71</v>
      </c>
    </row>
    <row r="100" spans="2:11">
      <c r="B100" s="11"/>
      <c r="C100" s="6" t="s">
        <v>111</v>
      </c>
      <c r="D100">
        <v>10</v>
      </c>
      <c r="E100" s="44">
        <v>249</v>
      </c>
      <c r="F100" s="44" t="s">
        <v>192</v>
      </c>
      <c r="G100" s="42">
        <v>0.2</v>
      </c>
      <c r="H100" s="49">
        <f>E100*(1-G100)</f>
        <v>199.20000000000002</v>
      </c>
      <c r="I100" s="44">
        <f>H100*D100*12</f>
        <v>23904.000000000004</v>
      </c>
      <c r="K100" t="s">
        <v>193</v>
      </c>
    </row>
    <row r="101" spans="2:11">
      <c r="B101" s="11"/>
      <c r="C101" s="16" t="s">
        <v>115</v>
      </c>
      <c r="D101">
        <v>10</v>
      </c>
      <c r="E101" s="44">
        <v>49</v>
      </c>
      <c r="F101" s="44" t="s">
        <v>192</v>
      </c>
      <c r="H101" s="44">
        <v>0</v>
      </c>
      <c r="I101" s="44">
        <f>H101*D101*12</f>
        <v>0</v>
      </c>
      <c r="K101" t="s">
        <v>193</v>
      </c>
    </row>
    <row r="102" spans="2:11">
      <c r="B102" s="11"/>
      <c r="C102" s="15" t="s">
        <v>107</v>
      </c>
      <c r="D102">
        <v>10</v>
      </c>
      <c r="E102" s="44">
        <v>79</v>
      </c>
      <c r="F102" s="44" t="s">
        <v>192</v>
      </c>
      <c r="H102" s="44">
        <v>79</v>
      </c>
      <c r="I102" s="44">
        <f>H102*D102*12</f>
        <v>9480</v>
      </c>
      <c r="J102" s="19" t="s">
        <v>194</v>
      </c>
      <c r="K102" t="s">
        <v>72</v>
      </c>
    </row>
    <row r="103" spans="2:11">
      <c r="B103" s="11"/>
      <c r="C103" s="16" t="s">
        <v>123</v>
      </c>
      <c r="D103">
        <v>2</v>
      </c>
      <c r="E103" s="44">
        <v>99</v>
      </c>
      <c r="F103" s="44" t="s">
        <v>195</v>
      </c>
      <c r="G103" s="42">
        <v>0.1</v>
      </c>
      <c r="H103" s="49">
        <f>E103*(1-G103)</f>
        <v>89.100000000000009</v>
      </c>
      <c r="I103" s="44">
        <f>H103*D103*12</f>
        <v>2138.4</v>
      </c>
      <c r="K103" t="s">
        <v>72</v>
      </c>
    </row>
    <row r="104" spans="2:11">
      <c r="B104" s="11"/>
      <c r="C104" s="8" t="s">
        <v>134</v>
      </c>
      <c r="D104">
        <v>1</v>
      </c>
      <c r="E104" s="44">
        <v>2000</v>
      </c>
      <c r="F104" s="44" t="s">
        <v>197</v>
      </c>
      <c r="G104" s="42"/>
      <c r="H104" s="44">
        <v>2000</v>
      </c>
      <c r="I104" s="44">
        <f>H104*D104</f>
        <v>2000</v>
      </c>
      <c r="K104" t="s">
        <v>198</v>
      </c>
    </row>
    <row r="105" spans="2:11">
      <c r="B105" s="11"/>
      <c r="C105" s="8" t="s">
        <v>133</v>
      </c>
      <c r="D105">
        <v>1</v>
      </c>
      <c r="E105" s="44">
        <v>2000</v>
      </c>
      <c r="F105" s="49" t="s">
        <v>197</v>
      </c>
      <c r="G105" s="42">
        <v>0.35</v>
      </c>
      <c r="H105" s="44">
        <f>E105*(1-G105)</f>
        <v>1300</v>
      </c>
      <c r="I105" s="44">
        <f>H105*D105</f>
        <v>1300</v>
      </c>
      <c r="K105" t="s">
        <v>198</v>
      </c>
    </row>
    <row r="106" spans="2:11">
      <c r="B106" s="11"/>
      <c r="C106" s="21" t="s">
        <v>157</v>
      </c>
      <c r="D106" s="20">
        <v>1</v>
      </c>
      <c r="E106" s="45">
        <f>I108*5/12</f>
        <v>14801</v>
      </c>
      <c r="F106" s="45" t="s">
        <v>197</v>
      </c>
      <c r="G106" s="23">
        <v>0.3</v>
      </c>
      <c r="H106" s="45">
        <f>E106*(1-G106)</f>
        <v>10360.699999999999</v>
      </c>
      <c r="I106" s="45">
        <f>H106*D106</f>
        <v>10360.699999999999</v>
      </c>
      <c r="K106" t="s">
        <v>199</v>
      </c>
    </row>
    <row r="107" spans="2:11">
      <c r="B107" s="11"/>
    </row>
    <row r="108" spans="2:11">
      <c r="B108" s="11"/>
      <c r="C108" s="12" t="s">
        <v>158</v>
      </c>
      <c r="I108" s="44">
        <f>SUM(I100:I103)</f>
        <v>35522.400000000001</v>
      </c>
    </row>
    <row r="109" spans="2:11">
      <c r="B109" s="11"/>
      <c r="C109" s="12" t="s">
        <v>159</v>
      </c>
      <c r="I109" s="44">
        <f>SUM(I104:I106)</f>
        <v>13660.699999999999</v>
      </c>
    </row>
    <row r="110" spans="2:11">
      <c r="B110" s="11" t="s">
        <v>160</v>
      </c>
      <c r="I110" s="46">
        <f>SUM(I108:I109)</f>
        <v>49183.1</v>
      </c>
    </row>
    <row r="111" spans="2:11">
      <c r="B111" s="11" t="s">
        <v>161</v>
      </c>
      <c r="I111" s="44">
        <f>E106*G106+E103*G103*12+E100*G100*12+E105*G105</f>
        <v>5856.7000000000007</v>
      </c>
    </row>
    <row r="112" spans="2:11">
      <c r="B112" s="11" t="s">
        <v>162</v>
      </c>
      <c r="I112" s="48">
        <f>I111/(I110+I111)</f>
        <v>0.10640845351908983</v>
      </c>
    </row>
    <row r="114" spans="2:9">
      <c r="C114" t="s">
        <v>200</v>
      </c>
    </row>
    <row r="116" spans="2:9">
      <c r="B116" t="s">
        <v>127</v>
      </c>
      <c r="I116" s="48"/>
    </row>
    <row r="117" spans="2:9">
      <c r="C117" t="s">
        <v>203</v>
      </c>
      <c r="D117" s="50">
        <v>43869</v>
      </c>
      <c r="E117" s="50">
        <v>43897</v>
      </c>
      <c r="F117" s="44">
        <f>F30</f>
        <v>424.15</v>
      </c>
    </row>
    <row r="118" spans="2:9">
      <c r="C118" t="s">
        <v>218</v>
      </c>
      <c r="D118" s="50">
        <v>43869</v>
      </c>
      <c r="E118" s="50">
        <v>43897</v>
      </c>
      <c r="F118" s="47">
        <f>-F117</f>
        <v>-424.15</v>
      </c>
    </row>
    <row r="119" spans="2:9">
      <c r="C119" t="s">
        <v>219</v>
      </c>
      <c r="D119" s="50">
        <v>43869</v>
      </c>
      <c r="E119" s="50">
        <v>43877</v>
      </c>
      <c r="F119" s="56">
        <f>F117/28*9</f>
        <v>136.33392857142857</v>
      </c>
    </row>
    <row r="120" spans="2:9">
      <c r="B120" s="2" t="s">
        <v>133</v>
      </c>
      <c r="C120" s="54"/>
      <c r="D120" s="50"/>
      <c r="E120" s="50"/>
      <c r="F120" s="55"/>
      <c r="I120" s="48"/>
    </row>
    <row r="121" spans="2:9">
      <c r="B121" s="11"/>
      <c r="C121" s="54" t="s">
        <v>203</v>
      </c>
      <c r="D121" s="50">
        <v>43877</v>
      </c>
      <c r="E121" s="50">
        <v>43958</v>
      </c>
      <c r="F121" s="55">
        <v>310</v>
      </c>
      <c r="I121" s="48"/>
    </row>
    <row r="122" spans="2:9">
      <c r="B122" s="11"/>
      <c r="C122" s="54" t="s">
        <v>204</v>
      </c>
      <c r="D122" s="50">
        <v>43959</v>
      </c>
      <c r="E122" s="50">
        <v>44050</v>
      </c>
      <c r="F122" s="55">
        <f>I105/4</f>
        <v>325</v>
      </c>
      <c r="I122" s="48"/>
    </row>
    <row r="123" spans="2:9">
      <c r="C123" s="54" t="s">
        <v>207</v>
      </c>
      <c r="D123" s="50">
        <v>44051</v>
      </c>
      <c r="E123" s="50">
        <v>44142</v>
      </c>
      <c r="F123" s="44">
        <f>F122</f>
        <v>325</v>
      </c>
    </row>
    <row r="124" spans="2:9">
      <c r="C124" s="54" t="s">
        <v>208</v>
      </c>
      <c r="D124" s="50">
        <v>44143</v>
      </c>
      <c r="E124" s="50">
        <v>44234</v>
      </c>
      <c r="F124" s="44">
        <f>F122</f>
        <v>325</v>
      </c>
    </row>
  </sheetData>
  <pageMargins left="0.7" right="0.7" top="0.75" bottom="0.75" header="0.3" footer="0.3"/>
  <pageSetup scale="34" orientation="landscape" r:id="rId1"/>
  <headerFooter>
    <oddHeader>&amp;C&amp;A</oddHeader>
    <oddFooter>&amp;C&amp;F&amp;RPrinted &amp;D</oddFooter>
  </headerFooter>
  <rowBreaks count="2" manualBreakCount="2">
    <brk id="46" max="10" man="1"/>
    <brk id="96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DEA1-82BB-4CEF-BC45-6C48C33CF49E}">
  <dimension ref="B2:K124"/>
  <sheetViews>
    <sheetView topLeftCell="A56" zoomScaleNormal="100" workbookViewId="0">
      <selection activeCell="C37" sqref="C37"/>
    </sheetView>
  </sheetViews>
  <sheetFormatPr defaultRowHeight="14.45"/>
  <cols>
    <col min="2" max="2" width="19.5703125" bestFit="1" customWidth="1"/>
    <col min="3" max="3" width="28.5703125" customWidth="1"/>
    <col min="4" max="4" width="9.85546875" bestFit="1" customWidth="1"/>
    <col min="5" max="5" width="24" style="44" bestFit="1" customWidth="1"/>
    <col min="6" max="6" width="12.140625" style="44" bestFit="1" customWidth="1"/>
    <col min="7" max="7" width="25.7109375" bestFit="1" customWidth="1"/>
    <col min="8" max="8" width="13.7109375" style="44" bestFit="1" customWidth="1"/>
    <col min="9" max="9" width="10.28515625" style="44" bestFit="1" customWidth="1"/>
    <col min="10" max="10" width="42.7109375" bestFit="1" customWidth="1"/>
    <col min="11" max="11" width="14" bestFit="1" customWidth="1"/>
  </cols>
  <sheetData>
    <row r="2" spans="2:11">
      <c r="C2" s="12" t="s">
        <v>190</v>
      </c>
      <c r="D2" s="50">
        <v>43869</v>
      </c>
    </row>
    <row r="4" spans="2:11" s="9" customFormat="1" ht="29.1">
      <c r="B4" s="40"/>
      <c r="C4" s="41" t="s">
        <v>100</v>
      </c>
      <c r="D4" s="41" t="s">
        <v>149</v>
      </c>
      <c r="E4" s="43" t="s">
        <v>150</v>
      </c>
      <c r="F4" s="43" t="s">
        <v>191</v>
      </c>
      <c r="G4" s="41" t="s">
        <v>151</v>
      </c>
      <c r="H4" s="43" t="s">
        <v>152</v>
      </c>
      <c r="I4" s="43" t="s">
        <v>153</v>
      </c>
      <c r="K4" s="41" t="s">
        <v>71</v>
      </c>
    </row>
    <row r="5" spans="2:11">
      <c r="B5" s="11"/>
      <c r="C5" s="6" t="s">
        <v>111</v>
      </c>
      <c r="D5">
        <v>10</v>
      </c>
      <c r="E5" s="44">
        <v>249</v>
      </c>
      <c r="F5" s="44" t="s">
        <v>192</v>
      </c>
      <c r="G5" s="42">
        <v>0.2</v>
      </c>
      <c r="H5" s="49">
        <f>E5*(1-G5)</f>
        <v>199.20000000000002</v>
      </c>
      <c r="I5" s="44">
        <f>H5*D5*12</f>
        <v>23904.000000000004</v>
      </c>
      <c r="K5" t="s">
        <v>193</v>
      </c>
    </row>
    <row r="6" spans="2:11">
      <c r="B6" s="11"/>
      <c r="C6" s="16" t="s">
        <v>115</v>
      </c>
      <c r="D6">
        <v>10</v>
      </c>
      <c r="E6" s="44">
        <v>49</v>
      </c>
      <c r="F6" s="44" t="s">
        <v>192</v>
      </c>
      <c r="H6" s="44">
        <v>0</v>
      </c>
      <c r="I6" s="44">
        <f t="shared" ref="I6" si="0">H6*D6*12</f>
        <v>0</v>
      </c>
      <c r="K6" t="s">
        <v>193</v>
      </c>
    </row>
    <row r="7" spans="2:11">
      <c r="B7" s="11"/>
      <c r="C7" s="15" t="s">
        <v>107</v>
      </c>
      <c r="D7">
        <v>10</v>
      </c>
      <c r="E7" s="44">
        <v>79</v>
      </c>
      <c r="F7" s="44" t="s">
        <v>192</v>
      </c>
      <c r="H7" s="44">
        <v>79</v>
      </c>
      <c r="I7" s="44">
        <f>H7*D7*12</f>
        <v>9480</v>
      </c>
      <c r="J7" s="19" t="s">
        <v>194</v>
      </c>
      <c r="K7" t="s">
        <v>72</v>
      </c>
    </row>
    <row r="8" spans="2:11">
      <c r="B8" s="11"/>
      <c r="C8" s="8" t="s">
        <v>127</v>
      </c>
      <c r="D8">
        <v>1</v>
      </c>
      <c r="E8" s="44">
        <v>499</v>
      </c>
      <c r="F8" s="44" t="s">
        <v>192</v>
      </c>
      <c r="G8" s="42">
        <v>0.15</v>
      </c>
      <c r="H8" s="49">
        <f>E8*(1-G8)</f>
        <v>424.15</v>
      </c>
      <c r="I8" s="44">
        <f>H8*D8*12</f>
        <v>5089.7999999999993</v>
      </c>
      <c r="K8" t="s">
        <v>72</v>
      </c>
    </row>
    <row r="9" spans="2:11">
      <c r="B9" s="11"/>
      <c r="C9" s="16" t="s">
        <v>123</v>
      </c>
      <c r="D9">
        <v>2</v>
      </c>
      <c r="F9" s="44" t="s">
        <v>195</v>
      </c>
      <c r="G9" s="42"/>
      <c r="H9" s="49"/>
      <c r="J9" s="19" t="s">
        <v>196</v>
      </c>
      <c r="K9" t="s">
        <v>72</v>
      </c>
    </row>
    <row r="10" spans="2:11">
      <c r="B10" s="11"/>
      <c r="C10" s="8" t="s">
        <v>134</v>
      </c>
      <c r="D10">
        <v>1</v>
      </c>
      <c r="E10" s="44">
        <v>2000</v>
      </c>
      <c r="F10" s="44" t="s">
        <v>197</v>
      </c>
      <c r="G10" s="42"/>
      <c r="H10" s="44">
        <v>2000</v>
      </c>
      <c r="I10" s="44">
        <f t="shared" ref="I10:I11" si="1">H10*D10</f>
        <v>2000</v>
      </c>
      <c r="K10" t="s">
        <v>198</v>
      </c>
    </row>
    <row r="11" spans="2:11">
      <c r="B11" s="11"/>
      <c r="C11" s="21" t="s">
        <v>157</v>
      </c>
      <c r="D11" s="20">
        <v>1</v>
      </c>
      <c r="E11" s="45">
        <f>I13*5/12</f>
        <v>16030.75</v>
      </c>
      <c r="F11" s="45" t="s">
        <v>197</v>
      </c>
      <c r="G11" s="23">
        <v>0.3</v>
      </c>
      <c r="H11" s="45">
        <f>E11*(1-G11)</f>
        <v>11221.525</v>
      </c>
      <c r="I11" s="45">
        <f t="shared" si="1"/>
        <v>11221.525</v>
      </c>
      <c r="K11" t="s">
        <v>199</v>
      </c>
    </row>
    <row r="12" spans="2:11">
      <c r="B12" s="11"/>
    </row>
    <row r="13" spans="2:11">
      <c r="B13" s="11"/>
      <c r="C13" s="12" t="s">
        <v>158</v>
      </c>
      <c r="I13" s="44">
        <f>SUM(I5:I9)</f>
        <v>38473.800000000003</v>
      </c>
    </row>
    <row r="14" spans="2:11">
      <c r="B14" s="11"/>
      <c r="C14" s="12" t="s">
        <v>159</v>
      </c>
      <c r="I14" s="44">
        <f>SUM(I10:I11)</f>
        <v>13221.525</v>
      </c>
    </row>
    <row r="15" spans="2:11">
      <c r="B15" s="11" t="s">
        <v>160</v>
      </c>
      <c r="I15" s="46">
        <f>SUM(I13:I14)</f>
        <v>51695.325000000004</v>
      </c>
    </row>
    <row r="16" spans="2:11">
      <c r="B16" s="11" t="s">
        <v>161</v>
      </c>
      <c r="I16" s="44">
        <f>E11*G11+E9*G9*12+E5*G5*12+E8*G8*12</f>
        <v>6305.0249999999996</v>
      </c>
    </row>
    <row r="17" spans="2:9">
      <c r="B17" s="11" t="s">
        <v>162</v>
      </c>
      <c r="I17" s="48">
        <f>I16/(I15+I16)</f>
        <v>0.10870667159767138</v>
      </c>
    </row>
    <row r="18" spans="2:9">
      <c r="B18" s="11"/>
      <c r="I18" s="48"/>
    </row>
    <row r="19" spans="2:9">
      <c r="B19" s="11"/>
      <c r="C19" s="52" t="s">
        <v>200</v>
      </c>
      <c r="I19" s="48"/>
    </row>
    <row r="20" spans="2:9">
      <c r="B20" s="11"/>
      <c r="C20" s="53" t="s">
        <v>201</v>
      </c>
      <c r="D20" s="12" t="s">
        <v>47</v>
      </c>
      <c r="E20" s="46" t="s">
        <v>51</v>
      </c>
      <c r="F20" s="46" t="s">
        <v>202</v>
      </c>
      <c r="I20" s="48"/>
    </row>
    <row r="21" spans="2:9">
      <c r="B21" s="54" t="s">
        <v>111</v>
      </c>
      <c r="D21" s="12"/>
      <c r="E21" s="46"/>
      <c r="F21" s="46"/>
      <c r="I21" s="48"/>
    </row>
    <row r="22" spans="2:9">
      <c r="B22" s="11"/>
      <c r="C22" s="54" t="s">
        <v>203</v>
      </c>
      <c r="D22" s="50">
        <v>43869</v>
      </c>
      <c r="E22" s="50">
        <v>44019</v>
      </c>
      <c r="F22" s="55">
        <f>I5/2</f>
        <v>11952.000000000002</v>
      </c>
      <c r="I22" s="48"/>
    </row>
    <row r="23" spans="2:9">
      <c r="B23" s="11"/>
      <c r="C23" s="54" t="s">
        <v>204</v>
      </c>
      <c r="D23" s="50">
        <v>44051</v>
      </c>
      <c r="E23" s="50">
        <v>44234</v>
      </c>
      <c r="F23" s="55">
        <f>F22</f>
        <v>11952.000000000002</v>
      </c>
      <c r="I23" s="48"/>
    </row>
    <row r="24" spans="2:9" ht="29.1">
      <c r="B24" s="54" t="s">
        <v>107</v>
      </c>
      <c r="D24" s="12"/>
      <c r="E24" s="46"/>
      <c r="F24" s="46"/>
      <c r="I24" s="48"/>
    </row>
    <row r="25" spans="2:9">
      <c r="B25" s="11"/>
      <c r="C25" s="54" t="s">
        <v>203</v>
      </c>
      <c r="D25" s="50">
        <v>43869</v>
      </c>
      <c r="E25" s="50">
        <v>43897</v>
      </c>
      <c r="F25" s="55">
        <f>I7/12</f>
        <v>790</v>
      </c>
      <c r="I25" s="48"/>
    </row>
    <row r="26" spans="2:9">
      <c r="B26" s="11"/>
      <c r="C26" s="54" t="s">
        <v>204</v>
      </c>
      <c r="D26" s="50">
        <v>43898</v>
      </c>
      <c r="E26" s="50">
        <v>43928</v>
      </c>
      <c r="F26" s="55">
        <f>F25</f>
        <v>790</v>
      </c>
      <c r="I26" s="48"/>
    </row>
    <row r="27" spans="2:9">
      <c r="B27" s="11"/>
      <c r="C27" s="54" t="s">
        <v>205</v>
      </c>
      <c r="D27" s="50"/>
      <c r="E27" s="50"/>
      <c r="F27" s="55"/>
      <c r="I27" s="48"/>
    </row>
    <row r="28" spans="2:9">
      <c r="B28" s="11"/>
      <c r="C28" s="54" t="s">
        <v>206</v>
      </c>
      <c r="D28" s="50">
        <v>44204</v>
      </c>
      <c r="E28" s="50">
        <v>44234</v>
      </c>
      <c r="F28" s="55">
        <f>F25</f>
        <v>790</v>
      </c>
      <c r="I28" s="48"/>
    </row>
    <row r="29" spans="2:9">
      <c r="B29" t="s">
        <v>127</v>
      </c>
      <c r="I29" s="48"/>
    </row>
    <row r="30" spans="2:9">
      <c r="C30" t="s">
        <v>203</v>
      </c>
      <c r="D30" s="50">
        <v>43869</v>
      </c>
      <c r="E30" s="50">
        <v>43897</v>
      </c>
      <c r="F30" s="44">
        <f>H8</f>
        <v>424.15</v>
      </c>
    </row>
    <row r="31" spans="2:9">
      <c r="B31" s="11"/>
      <c r="C31" s="54" t="s">
        <v>204</v>
      </c>
      <c r="D31" s="50">
        <v>43898</v>
      </c>
      <c r="E31" s="50">
        <v>43928</v>
      </c>
      <c r="F31" s="55">
        <f>F30</f>
        <v>424.15</v>
      </c>
      <c r="I31" s="48"/>
    </row>
    <row r="32" spans="2:9">
      <c r="B32" s="11"/>
      <c r="C32" s="54" t="s">
        <v>205</v>
      </c>
      <c r="D32" s="50"/>
      <c r="E32" s="50"/>
      <c r="F32" s="55"/>
      <c r="I32" s="48"/>
    </row>
    <row r="33" spans="2:9">
      <c r="B33" s="11"/>
      <c r="C33" s="54" t="s">
        <v>206</v>
      </c>
      <c r="D33" s="50">
        <v>44204</v>
      </c>
      <c r="E33" s="50">
        <v>44234</v>
      </c>
      <c r="F33" s="55">
        <f>F30</f>
        <v>424.15</v>
      </c>
      <c r="I33" s="48"/>
    </row>
    <row r="34" spans="2:9">
      <c r="B34" s="54" t="s">
        <v>123</v>
      </c>
      <c r="D34" s="12"/>
      <c r="E34" s="46"/>
      <c r="F34" s="46"/>
      <c r="I34" s="48"/>
    </row>
    <row r="35" spans="2:9">
      <c r="B35" s="11"/>
      <c r="C35" s="54" t="s">
        <v>203</v>
      </c>
      <c r="D35" s="50">
        <v>43869</v>
      </c>
      <c r="E35" s="50">
        <v>43897</v>
      </c>
      <c r="F35" s="55">
        <f>H9</f>
        <v>0</v>
      </c>
      <c r="I35" s="48"/>
    </row>
    <row r="36" spans="2:9">
      <c r="B36" s="11"/>
      <c r="C36" s="54" t="s">
        <v>204</v>
      </c>
      <c r="D36" s="50">
        <v>43898</v>
      </c>
      <c r="E36" s="50">
        <v>43928</v>
      </c>
      <c r="F36" s="55">
        <f>F35</f>
        <v>0</v>
      </c>
      <c r="I36" s="48"/>
    </row>
    <row r="37" spans="2:9">
      <c r="B37" s="11"/>
      <c r="C37" s="54" t="s">
        <v>205</v>
      </c>
      <c r="D37" s="50"/>
      <c r="E37" s="50"/>
      <c r="F37" s="55"/>
      <c r="I37" s="48"/>
    </row>
    <row r="38" spans="2:9">
      <c r="B38" s="11"/>
      <c r="C38" s="54" t="s">
        <v>206</v>
      </c>
      <c r="D38" s="50">
        <v>44204</v>
      </c>
      <c r="E38" s="50">
        <v>44234</v>
      </c>
      <c r="F38" s="55">
        <f>F35</f>
        <v>0</v>
      </c>
      <c r="I38" s="48"/>
    </row>
    <row r="39" spans="2:9">
      <c r="B39" s="54" t="s">
        <v>134</v>
      </c>
      <c r="D39" s="12"/>
      <c r="E39" s="46"/>
      <c r="F39" s="46"/>
      <c r="I39" s="48"/>
    </row>
    <row r="40" spans="2:9">
      <c r="B40" s="11"/>
      <c r="C40" s="54" t="s">
        <v>203</v>
      </c>
      <c r="D40" s="50">
        <v>43869</v>
      </c>
      <c r="E40" s="50">
        <v>43958</v>
      </c>
      <c r="F40" s="55">
        <f>H14</f>
        <v>0</v>
      </c>
      <c r="I40" s="48"/>
    </row>
    <row r="41" spans="2:9">
      <c r="B41" s="11"/>
      <c r="C41" s="54" t="s">
        <v>204</v>
      </c>
      <c r="D41" s="50">
        <v>43959</v>
      </c>
      <c r="E41" s="50">
        <v>44050</v>
      </c>
      <c r="F41" s="55">
        <f>F40</f>
        <v>0</v>
      </c>
      <c r="I41" s="48"/>
    </row>
    <row r="42" spans="2:9">
      <c r="B42" s="11"/>
      <c r="C42" s="54" t="s">
        <v>207</v>
      </c>
      <c r="D42" s="50">
        <v>44051</v>
      </c>
      <c r="E42" s="50">
        <v>44142</v>
      </c>
      <c r="F42" s="55">
        <f>F40</f>
        <v>0</v>
      </c>
      <c r="I42" s="48"/>
    </row>
    <row r="43" spans="2:9">
      <c r="B43" s="11"/>
      <c r="C43" s="54" t="s">
        <v>208</v>
      </c>
      <c r="D43" s="50">
        <v>44143</v>
      </c>
      <c r="E43" s="50">
        <v>44234</v>
      </c>
      <c r="F43" s="55">
        <f>F40</f>
        <v>0</v>
      </c>
      <c r="I43" s="48"/>
    </row>
    <row r="44" spans="2:9">
      <c r="D44" s="50"/>
      <c r="E44" s="50"/>
    </row>
    <row r="45" spans="2:9">
      <c r="C45" s="3" t="s">
        <v>209</v>
      </c>
    </row>
    <row r="48" spans="2:9">
      <c r="B48" s="11"/>
      <c r="C48" s="3" t="s">
        <v>98</v>
      </c>
      <c r="D48" s="4"/>
      <c r="E48" s="4"/>
      <c r="F48" s="4"/>
      <c r="G48" s="4"/>
      <c r="H48" s="4"/>
    </row>
    <row r="49" spans="2:8">
      <c r="B49" s="11"/>
      <c r="D49" s="11"/>
      <c r="E49"/>
      <c r="F49"/>
      <c r="G49" s="11"/>
      <c r="H49"/>
    </row>
    <row r="50" spans="2:8">
      <c r="B50" s="13" t="s">
        <v>99</v>
      </c>
      <c r="C50" s="12" t="s">
        <v>100</v>
      </c>
      <c r="D50" s="13"/>
      <c r="E50" s="12" t="s">
        <v>210</v>
      </c>
      <c r="F50" s="12"/>
      <c r="G50" s="12" t="s">
        <v>211</v>
      </c>
    </row>
    <row r="51" spans="2:8" ht="29.1">
      <c r="B51" s="11"/>
      <c r="C51" s="6" t="s">
        <v>102</v>
      </c>
      <c r="D51" s="11"/>
      <c r="E51" s="15" t="s">
        <v>107</v>
      </c>
      <c r="F51" s="15"/>
      <c r="G51" s="16" t="s">
        <v>212</v>
      </c>
    </row>
    <row r="52" spans="2:8">
      <c r="B52" s="11"/>
      <c r="D52" s="24"/>
      <c r="E52" s="16" t="s">
        <v>108</v>
      </c>
      <c r="F52" s="16"/>
      <c r="G52" t="s">
        <v>154</v>
      </c>
    </row>
    <row r="53" spans="2:8">
      <c r="B53" s="11"/>
      <c r="D53" s="11"/>
      <c r="E53" s="16" t="s">
        <v>109</v>
      </c>
      <c r="F53" s="16"/>
      <c r="G53" s="16"/>
    </row>
    <row r="54" spans="2:8">
      <c r="B54" s="11"/>
      <c r="D54" s="11"/>
      <c r="E54" s="16" t="s">
        <v>110</v>
      </c>
      <c r="F54" s="16"/>
      <c r="G54" s="16"/>
    </row>
    <row r="55" spans="2:8">
      <c r="B55" s="11"/>
      <c r="C55" s="14"/>
      <c r="D55" s="13"/>
      <c r="E55" s="12" t="s">
        <v>210</v>
      </c>
      <c r="F55" s="12"/>
      <c r="G55" s="12" t="s">
        <v>211</v>
      </c>
    </row>
    <row r="56" spans="2:8" ht="29.1">
      <c r="B56" s="11"/>
      <c r="C56" t="s">
        <v>111</v>
      </c>
      <c r="D56" s="11"/>
      <c r="E56" s="15" t="s">
        <v>107</v>
      </c>
      <c r="F56" s="15"/>
      <c r="G56" s="16" t="s">
        <v>212</v>
      </c>
    </row>
    <row r="57" spans="2:8">
      <c r="B57" s="11"/>
      <c r="D57" s="24"/>
      <c r="E57" s="16" t="s">
        <v>108</v>
      </c>
      <c r="F57" s="16"/>
      <c r="G57" t="s">
        <v>154</v>
      </c>
    </row>
    <row r="58" spans="2:8">
      <c r="B58" s="11"/>
      <c r="D58" s="11"/>
      <c r="E58" s="16" t="s">
        <v>109</v>
      </c>
      <c r="F58" s="16"/>
      <c r="G58" s="19" t="s">
        <v>115</v>
      </c>
    </row>
    <row r="59" spans="2:8">
      <c r="B59" s="11"/>
      <c r="D59" s="11"/>
      <c r="E59" s="16" t="s">
        <v>110</v>
      </c>
      <c r="F59" s="16"/>
      <c r="G59" s="30"/>
      <c r="H59" s="16"/>
    </row>
    <row r="60" spans="2:8">
      <c r="B60" s="11"/>
      <c r="C60" t="s">
        <v>116</v>
      </c>
      <c r="D60" s="13"/>
      <c r="E60" s="12" t="s">
        <v>210</v>
      </c>
      <c r="F60" s="12"/>
      <c r="G60" s="103"/>
      <c r="H60" s="8"/>
    </row>
    <row r="61" spans="2:8" ht="29.1">
      <c r="B61" s="11"/>
      <c r="D61" s="11"/>
      <c r="E61" s="15" t="s">
        <v>107</v>
      </c>
      <c r="F61" s="15"/>
      <c r="G61" s="103"/>
      <c r="H61" s="8"/>
    </row>
    <row r="62" spans="2:8">
      <c r="B62" s="11"/>
      <c r="D62" s="24"/>
      <c r="E62" s="16" t="s">
        <v>108</v>
      </c>
      <c r="F62" s="16"/>
      <c r="G62" s="103"/>
      <c r="H62" s="8"/>
    </row>
    <row r="63" spans="2:8">
      <c r="B63" s="11"/>
      <c r="D63" s="11"/>
      <c r="E63" s="16" t="s">
        <v>109</v>
      </c>
      <c r="F63" s="16"/>
      <c r="G63" s="103"/>
      <c r="H63" s="8"/>
    </row>
    <row r="64" spans="2:8">
      <c r="B64" s="11"/>
      <c r="C64" s="8"/>
      <c r="D64" s="11"/>
      <c r="E64" s="16" t="s">
        <v>110</v>
      </c>
      <c r="F64" s="16"/>
      <c r="G64" s="103"/>
      <c r="H64" s="8"/>
    </row>
    <row r="65" spans="2:8">
      <c r="B65" s="11"/>
      <c r="C65" t="s">
        <v>117</v>
      </c>
      <c r="D65" s="103"/>
      <c r="E65" s="8"/>
      <c r="F65" s="8"/>
      <c r="G65" s="27"/>
      <c r="H65" s="7"/>
    </row>
    <row r="66" spans="2:8">
      <c r="B66" s="11"/>
      <c r="D66" s="25"/>
      <c r="E66" s="14"/>
      <c r="F66" s="14"/>
      <c r="G66" s="11"/>
      <c r="H66"/>
    </row>
    <row r="67" spans="2:8">
      <c r="B67" s="11"/>
      <c r="C67" s="8" t="s">
        <v>122</v>
      </c>
      <c r="D67" s="25"/>
      <c r="E67" s="14"/>
      <c r="F67" s="14"/>
      <c r="G67" s="11"/>
      <c r="H67"/>
    </row>
    <row r="68" spans="2:8">
      <c r="B68" s="11"/>
      <c r="C68" s="8" t="s">
        <v>123</v>
      </c>
      <c r="D68" s="103"/>
      <c r="E68" s="8"/>
      <c r="F68" s="8"/>
      <c r="G68" s="27"/>
      <c r="H68" s="7"/>
    </row>
    <row r="69" spans="2:8">
      <c r="B69" s="11"/>
      <c r="C69" s="31" t="s">
        <v>125</v>
      </c>
      <c r="D69" s="103"/>
      <c r="E69" s="8"/>
      <c r="F69" s="8"/>
      <c r="G69" s="27"/>
      <c r="H69" s="7"/>
    </row>
    <row r="70" spans="2:8">
      <c r="B70" s="11"/>
      <c r="C70" s="8" t="s">
        <v>127</v>
      </c>
      <c r="D70" s="25"/>
      <c r="E70" s="14"/>
      <c r="F70" s="14"/>
      <c r="G70" s="27"/>
      <c r="H70" s="7"/>
    </row>
    <row r="71" spans="2:8">
      <c r="B71" s="11"/>
      <c r="C71" s="8" t="s">
        <v>128</v>
      </c>
      <c r="D71" s="26"/>
      <c r="E71" s="17"/>
      <c r="F71" s="17"/>
      <c r="G71" s="11"/>
      <c r="H71"/>
    </row>
    <row r="72" spans="2:8">
      <c r="B72" s="11"/>
      <c r="C72" s="8" t="s">
        <v>129</v>
      </c>
      <c r="D72" s="25"/>
      <c r="E72" s="14"/>
      <c r="F72" s="14"/>
      <c r="G72" s="11"/>
      <c r="H72"/>
    </row>
    <row r="73" spans="2:8">
      <c r="B73" s="11"/>
      <c r="C73" s="8" t="s">
        <v>130</v>
      </c>
      <c r="D73" s="25"/>
      <c r="E73" s="14"/>
      <c r="F73" s="14"/>
      <c r="G73" s="11"/>
      <c r="H73"/>
    </row>
    <row r="74" spans="2:8">
      <c r="B74" s="11"/>
      <c r="D74" s="27"/>
      <c r="E74" s="7"/>
      <c r="F74" s="7"/>
      <c r="G74" s="11"/>
      <c r="H74"/>
    </row>
    <row r="75" spans="2:8">
      <c r="B75" s="11"/>
      <c r="C75" s="8" t="s">
        <v>131</v>
      </c>
      <c r="D75" s="11"/>
      <c r="E75"/>
      <c r="F75"/>
      <c r="G75" s="11"/>
      <c r="H75"/>
    </row>
    <row r="76" spans="2:8">
      <c r="B76" s="11"/>
      <c r="C76" t="s">
        <v>156</v>
      </c>
      <c r="D76" s="11"/>
      <c r="E76"/>
      <c r="F76"/>
      <c r="G76" s="11"/>
      <c r="H76"/>
    </row>
    <row r="77" spans="2:8">
      <c r="B77" s="11"/>
      <c r="C77" s="8" t="s">
        <v>133</v>
      </c>
      <c r="D77" s="11"/>
      <c r="E77"/>
      <c r="F77"/>
      <c r="G77" s="11"/>
      <c r="H77"/>
    </row>
    <row r="78" spans="2:8">
      <c r="B78" s="11"/>
      <c r="C78" s="8" t="s">
        <v>134</v>
      </c>
      <c r="D78" s="11"/>
      <c r="E78"/>
      <c r="F78"/>
      <c r="G78" s="11"/>
      <c r="H78"/>
    </row>
    <row r="79" spans="2:8">
      <c r="B79" s="11"/>
      <c r="C79" s="8" t="s">
        <v>135</v>
      </c>
      <c r="D79" s="11"/>
      <c r="E79"/>
      <c r="F79"/>
      <c r="G79" s="11"/>
      <c r="H79"/>
    </row>
    <row r="80" spans="2:8">
      <c r="B80" s="11"/>
      <c r="C80" s="8" t="s">
        <v>136</v>
      </c>
      <c r="D80" s="11"/>
      <c r="E80"/>
      <c r="F80"/>
      <c r="G80" s="11"/>
      <c r="H80"/>
    </row>
    <row r="81" spans="2:8">
      <c r="B81" s="11"/>
      <c r="C81" s="8" t="s">
        <v>137</v>
      </c>
      <c r="D81" s="11"/>
      <c r="E81"/>
      <c r="F81"/>
      <c r="G81" s="11"/>
      <c r="H81"/>
    </row>
    <row r="82" spans="2:8">
      <c r="B82" s="11"/>
      <c r="C82" s="39" t="s">
        <v>138</v>
      </c>
      <c r="D82" s="11"/>
      <c r="E82"/>
      <c r="F82"/>
      <c r="G82" s="11"/>
      <c r="H82"/>
    </row>
    <row r="83" spans="2:8">
      <c r="B83" s="11"/>
      <c r="C83" s="8" t="s">
        <v>213</v>
      </c>
      <c r="D83" s="11"/>
      <c r="E83"/>
      <c r="F83"/>
      <c r="G83" s="11"/>
      <c r="H83"/>
    </row>
    <row r="84" spans="2:8">
      <c r="B84" s="11"/>
      <c r="C84" t="s">
        <v>214</v>
      </c>
      <c r="D84" s="11"/>
      <c r="E84"/>
      <c r="F84"/>
      <c r="G84" s="11"/>
      <c r="H84"/>
    </row>
    <row r="85" spans="2:8">
      <c r="B85" s="11"/>
      <c r="C85" t="s">
        <v>215</v>
      </c>
      <c r="D85" s="11"/>
      <c r="E85"/>
      <c r="F85"/>
      <c r="G85" s="11"/>
      <c r="H85"/>
    </row>
    <row r="86" spans="2:8">
      <c r="B86" s="11"/>
      <c r="C86" s="8" t="s">
        <v>183</v>
      </c>
      <c r="D86" s="27"/>
      <c r="E86" s="7"/>
      <c r="F86" s="7"/>
      <c r="G86" s="11"/>
      <c r="H86"/>
    </row>
    <row r="87" spans="2:8">
      <c r="B87" s="11"/>
      <c r="C87" s="38" t="s">
        <v>184</v>
      </c>
      <c r="D87" s="27"/>
      <c r="E87" s="7"/>
      <c r="F87" s="7"/>
      <c r="G87" s="11"/>
      <c r="H87"/>
    </row>
    <row r="88" spans="2:8">
      <c r="B88" s="11"/>
      <c r="C88" s="8"/>
      <c r="D88" s="27"/>
      <c r="E88" s="7"/>
      <c r="F88" s="7"/>
      <c r="G88" s="11"/>
      <c r="H88"/>
    </row>
    <row r="89" spans="2:8">
      <c r="B89" s="11"/>
      <c r="C89" t="s">
        <v>104</v>
      </c>
      <c r="D89" s="27"/>
      <c r="E89" s="7"/>
      <c r="F89" s="7"/>
      <c r="G89" s="11"/>
      <c r="H89"/>
    </row>
    <row r="90" spans="2:8">
      <c r="B90" s="11"/>
      <c r="C90" s="14" t="s">
        <v>118</v>
      </c>
      <c r="D90" s="11"/>
      <c r="E90"/>
      <c r="F90"/>
      <c r="G90" s="11"/>
      <c r="H90"/>
    </row>
    <row r="91" spans="2:8">
      <c r="B91" s="11"/>
      <c r="D91" s="11"/>
      <c r="E91"/>
      <c r="F91"/>
      <c r="G91" s="11"/>
      <c r="H91"/>
    </row>
    <row r="92" spans="2:8">
      <c r="B92" s="11"/>
      <c r="C92" s="8"/>
      <c r="D92" s="11"/>
      <c r="E92"/>
      <c r="F92"/>
      <c r="G92" s="11"/>
      <c r="H92"/>
    </row>
    <row r="93" spans="2:8">
      <c r="B93" s="11"/>
      <c r="C93" s="7" t="s">
        <v>157</v>
      </c>
      <c r="D93" s="11"/>
      <c r="E93"/>
      <c r="F93"/>
      <c r="G93" s="11"/>
      <c r="H93"/>
    </row>
    <row r="94" spans="2:8">
      <c r="B94" s="11"/>
      <c r="C94" s="7" t="s">
        <v>216</v>
      </c>
      <c r="D94" s="11"/>
      <c r="E94"/>
      <c r="F94"/>
      <c r="G94" s="11"/>
      <c r="H94"/>
    </row>
    <row r="96" spans="2:8">
      <c r="C96" s="39" t="s">
        <v>186</v>
      </c>
    </row>
    <row r="97" spans="2:11">
      <c r="C97" s="39"/>
    </row>
    <row r="98" spans="2:11">
      <c r="C98" s="51" t="s">
        <v>217</v>
      </c>
      <c r="D98" s="50">
        <v>43877</v>
      </c>
    </row>
    <row r="99" spans="2:11" ht="29.1">
      <c r="B99" s="40"/>
      <c r="C99" s="41" t="s">
        <v>100</v>
      </c>
      <c r="D99" s="41" t="s">
        <v>149</v>
      </c>
      <c r="E99" s="43" t="s">
        <v>150</v>
      </c>
      <c r="F99" s="43" t="s">
        <v>191</v>
      </c>
      <c r="G99" s="41" t="s">
        <v>151</v>
      </c>
      <c r="H99" s="43" t="s">
        <v>152</v>
      </c>
      <c r="I99" s="43" t="s">
        <v>153</v>
      </c>
      <c r="J99" s="9"/>
      <c r="K99" s="41" t="s">
        <v>71</v>
      </c>
    </row>
    <row r="100" spans="2:11">
      <c r="B100" s="11"/>
      <c r="C100" s="6" t="s">
        <v>117</v>
      </c>
      <c r="D100">
        <v>10</v>
      </c>
      <c r="E100" s="44">
        <v>429</v>
      </c>
      <c r="F100" s="44" t="s">
        <v>192</v>
      </c>
      <c r="G100" s="42">
        <v>0.3</v>
      </c>
      <c r="H100" s="49">
        <f>E100*(1-G100)</f>
        <v>300.29999999999995</v>
      </c>
      <c r="I100" s="44">
        <f>H100*D100*12</f>
        <v>36035.999999999993</v>
      </c>
      <c r="K100" t="s">
        <v>193</v>
      </c>
    </row>
    <row r="101" spans="2:11">
      <c r="B101" s="11"/>
      <c r="C101" s="8" t="s">
        <v>127</v>
      </c>
      <c r="D101">
        <v>1</v>
      </c>
      <c r="E101" s="44">
        <v>499</v>
      </c>
      <c r="F101" s="44" t="s">
        <v>192</v>
      </c>
      <c r="G101" s="42">
        <v>0.15</v>
      </c>
      <c r="H101" s="49">
        <f>E101*(1-G101)</f>
        <v>424.15</v>
      </c>
      <c r="I101" s="44">
        <f>H101*D101*12</f>
        <v>5089.7999999999993</v>
      </c>
      <c r="K101" t="s">
        <v>72</v>
      </c>
    </row>
    <row r="102" spans="2:11">
      <c r="B102" s="11"/>
      <c r="C102" s="16" t="s">
        <v>123</v>
      </c>
      <c r="D102">
        <v>2</v>
      </c>
      <c r="F102" s="44" t="s">
        <v>195</v>
      </c>
      <c r="G102" s="42"/>
      <c r="H102" s="49"/>
      <c r="K102" t="s">
        <v>72</v>
      </c>
    </row>
    <row r="103" spans="2:11">
      <c r="B103" s="11"/>
      <c r="C103" s="8" t="s">
        <v>134</v>
      </c>
      <c r="D103">
        <v>1</v>
      </c>
      <c r="E103" s="44">
        <v>2000</v>
      </c>
      <c r="F103" s="44" t="s">
        <v>197</v>
      </c>
      <c r="G103" s="42"/>
      <c r="H103" s="44">
        <v>2000</v>
      </c>
      <c r="I103" s="44">
        <f>H103*D103</f>
        <v>2000</v>
      </c>
      <c r="K103" t="s">
        <v>198</v>
      </c>
    </row>
    <row r="104" spans="2:11">
      <c r="B104" s="11"/>
      <c r="C104" s="21" t="s">
        <v>157</v>
      </c>
      <c r="D104" s="20">
        <v>1</v>
      </c>
      <c r="E104" s="45">
        <f>I106*5/12</f>
        <v>17135.749999999996</v>
      </c>
      <c r="F104" s="45" t="s">
        <v>197</v>
      </c>
      <c r="G104" s="23">
        <v>0.3</v>
      </c>
      <c r="H104" s="45">
        <f>E104*(1-G104)</f>
        <v>11995.024999999996</v>
      </c>
      <c r="I104" s="45">
        <f>H104*D104</f>
        <v>11995.024999999996</v>
      </c>
      <c r="K104" t="s">
        <v>199</v>
      </c>
    </row>
    <row r="105" spans="2:11">
      <c r="B105" s="11"/>
    </row>
    <row r="106" spans="2:11">
      <c r="B106" s="11"/>
      <c r="C106" s="12" t="s">
        <v>158</v>
      </c>
      <c r="I106" s="44">
        <f>SUM(I100:I102)</f>
        <v>41125.799999999988</v>
      </c>
    </row>
    <row r="107" spans="2:11">
      <c r="B107" s="11"/>
      <c r="C107" s="12" t="s">
        <v>159</v>
      </c>
      <c r="I107" s="44">
        <f>SUM(I103:I104)</f>
        <v>13995.024999999996</v>
      </c>
    </row>
    <row r="108" spans="2:11">
      <c r="B108" s="11" t="s">
        <v>160</v>
      </c>
      <c r="I108" s="46">
        <f>SUM(I106:I107)</f>
        <v>55120.824999999983</v>
      </c>
    </row>
    <row r="109" spans="2:11">
      <c r="B109" s="11" t="s">
        <v>161</v>
      </c>
      <c r="I109" s="44">
        <f>D100*E100*G100*12+D101*E101*G101*12+D104*E104*G104</f>
        <v>21482.924999999999</v>
      </c>
    </row>
    <row r="110" spans="2:11">
      <c r="B110" s="11" t="s">
        <v>162</v>
      </c>
      <c r="I110" s="48">
        <f>I109/(I108+I109)</f>
        <v>0.28044221072728165</v>
      </c>
    </row>
    <row r="112" spans="2:11">
      <c r="C112" t="s">
        <v>200</v>
      </c>
    </row>
    <row r="114" spans="2:9">
      <c r="B114" t="s">
        <v>111</v>
      </c>
      <c r="I114" s="48"/>
    </row>
    <row r="115" spans="2:9">
      <c r="C115" t="s">
        <v>203</v>
      </c>
      <c r="D115" s="50">
        <v>43869</v>
      </c>
      <c r="E115" s="50">
        <v>44019</v>
      </c>
      <c r="F115" s="44">
        <f>F22</f>
        <v>11952.000000000002</v>
      </c>
    </row>
    <row r="116" spans="2:9">
      <c r="C116" t="s">
        <v>207</v>
      </c>
      <c r="D116" s="50">
        <v>43869</v>
      </c>
      <c r="E116" s="50">
        <f>E115</f>
        <v>44019</v>
      </c>
      <c r="F116" s="47">
        <f>-F115</f>
        <v>-11952.000000000002</v>
      </c>
    </row>
    <row r="117" spans="2:9">
      <c r="C117" t="s">
        <v>208</v>
      </c>
      <c r="D117" s="50">
        <v>43869</v>
      </c>
      <c r="E117" s="50">
        <v>43877</v>
      </c>
      <c r="F117" s="56">
        <v>99</v>
      </c>
    </row>
    <row r="118" spans="2:9" ht="29.1">
      <c r="B118" s="15" t="s">
        <v>107</v>
      </c>
      <c r="C118" s="54"/>
      <c r="D118" s="50"/>
      <c r="E118" s="50"/>
      <c r="F118" s="55"/>
      <c r="I118" s="48"/>
    </row>
    <row r="119" spans="2:9">
      <c r="B119" s="11"/>
      <c r="C119" s="54" t="s">
        <v>203</v>
      </c>
      <c r="D119" s="50">
        <v>43869</v>
      </c>
      <c r="E119" s="50">
        <v>43897</v>
      </c>
      <c r="F119" s="55">
        <f>F25</f>
        <v>790</v>
      </c>
      <c r="I119" s="48"/>
    </row>
    <row r="120" spans="2:9">
      <c r="B120" s="11"/>
      <c r="C120" s="54" t="s">
        <v>218</v>
      </c>
      <c r="D120" s="50">
        <v>43869</v>
      </c>
      <c r="E120" s="50">
        <v>43897</v>
      </c>
      <c r="F120" s="47">
        <f>-F119</f>
        <v>-790</v>
      </c>
      <c r="I120" s="48"/>
    </row>
    <row r="121" spans="2:9">
      <c r="C121" s="54" t="s">
        <v>219</v>
      </c>
      <c r="D121" s="50">
        <v>43869</v>
      </c>
      <c r="E121" s="50">
        <v>43877</v>
      </c>
      <c r="F121" s="44">
        <f>F119/28*9</f>
        <v>253.92857142857144</v>
      </c>
    </row>
    <row r="122" spans="2:9">
      <c r="B122" s="6" t="s">
        <v>117</v>
      </c>
      <c r="C122" s="54"/>
      <c r="D122" s="50"/>
      <c r="E122" s="50"/>
    </row>
    <row r="123" spans="2:9">
      <c r="C123" t="s">
        <v>203</v>
      </c>
      <c r="D123" s="50">
        <v>43877</v>
      </c>
      <c r="E123" s="50">
        <v>44019</v>
      </c>
      <c r="F123" s="44">
        <v>17500</v>
      </c>
    </row>
    <row r="124" spans="2:9">
      <c r="C124" t="s">
        <v>204</v>
      </c>
      <c r="D124" s="50">
        <v>44051</v>
      </c>
      <c r="E124" s="50">
        <v>44234</v>
      </c>
      <c r="F124" s="44">
        <f>I100/2</f>
        <v>18017.999999999996</v>
      </c>
    </row>
  </sheetData>
  <pageMargins left="0.7" right="0.7" top="0.75" bottom="0.75" header="0.3" footer="0.3"/>
  <pageSetup scale="43" orientation="landscape" r:id="rId1"/>
  <headerFooter>
    <oddHeader>&amp;C&amp;A</oddHeader>
    <oddFooter>&amp;C&amp;F&amp;RPrinted &amp;D</oddFooter>
  </headerFooter>
  <rowBreaks count="2" manualBreakCount="2">
    <brk id="46" max="16383" man="1"/>
    <brk id="96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3E4A-E80A-4E36-A6E8-3969DE95909B}">
  <sheetPr>
    <pageSetUpPr fitToPage="1"/>
  </sheetPr>
  <dimension ref="B2:L73"/>
  <sheetViews>
    <sheetView zoomScaleNormal="100" workbookViewId="0">
      <selection activeCell="C37" sqref="C37"/>
    </sheetView>
  </sheetViews>
  <sheetFormatPr defaultRowHeight="14.45"/>
  <cols>
    <col min="2" max="2" width="19.5703125" bestFit="1" customWidth="1"/>
    <col min="3" max="3" width="28.5703125" customWidth="1"/>
    <col min="4" max="4" width="9.85546875" bestFit="1" customWidth="1"/>
    <col min="5" max="5" width="24" style="44" bestFit="1" customWidth="1"/>
    <col min="6" max="6" width="12.140625" style="44" bestFit="1" customWidth="1"/>
    <col min="7" max="8" width="14" customWidth="1"/>
    <col min="9" max="9" width="13.7109375" style="44" bestFit="1" customWidth="1"/>
    <col min="10" max="10" width="10.28515625" style="44" bestFit="1" customWidth="1"/>
    <col min="11" max="11" width="42.7109375" bestFit="1" customWidth="1"/>
    <col min="12" max="12" width="14" bestFit="1" customWidth="1"/>
  </cols>
  <sheetData>
    <row r="2" spans="2:12">
      <c r="C2" s="12" t="s">
        <v>190</v>
      </c>
      <c r="D2" s="50">
        <v>43869</v>
      </c>
    </row>
    <row r="4" spans="2:12" s="9" customFormat="1" ht="29.1">
      <c r="B4" s="40"/>
      <c r="C4" s="41" t="s">
        <v>100</v>
      </c>
      <c r="D4" s="41" t="s">
        <v>149</v>
      </c>
      <c r="E4" s="43" t="s">
        <v>150</v>
      </c>
      <c r="F4" s="43" t="s">
        <v>191</v>
      </c>
      <c r="G4" s="41" t="s">
        <v>151</v>
      </c>
      <c r="H4" s="41"/>
      <c r="I4" s="43" t="s">
        <v>152</v>
      </c>
      <c r="J4" s="43" t="s">
        <v>153</v>
      </c>
      <c r="L4" s="41" t="s">
        <v>71</v>
      </c>
    </row>
    <row r="5" spans="2:12">
      <c r="B5" s="11"/>
      <c r="C5" s="6" t="s">
        <v>111</v>
      </c>
      <c r="D5">
        <v>10</v>
      </c>
      <c r="E5" s="44">
        <v>249</v>
      </c>
      <c r="F5" s="44" t="s">
        <v>192</v>
      </c>
      <c r="G5" s="42">
        <v>0.2</v>
      </c>
      <c r="H5" s="42"/>
      <c r="I5" s="49">
        <f>E5*(1-G5)</f>
        <v>199.20000000000002</v>
      </c>
      <c r="J5" s="44">
        <f>I5*D5*12</f>
        <v>23904.000000000004</v>
      </c>
      <c r="L5" t="s">
        <v>193</v>
      </c>
    </row>
    <row r="6" spans="2:12">
      <c r="B6" s="11"/>
      <c r="C6" s="16" t="s">
        <v>115</v>
      </c>
      <c r="D6">
        <v>10</v>
      </c>
      <c r="E6" s="44">
        <v>49</v>
      </c>
      <c r="F6" s="44" t="s">
        <v>192</v>
      </c>
      <c r="I6" s="44">
        <v>0</v>
      </c>
      <c r="J6" s="44">
        <f>I6*D6*12</f>
        <v>0</v>
      </c>
      <c r="L6" t="s">
        <v>193</v>
      </c>
    </row>
    <row r="7" spans="2:12">
      <c r="B7" s="11"/>
      <c r="C7" s="15" t="s">
        <v>107</v>
      </c>
      <c r="D7">
        <v>10</v>
      </c>
      <c r="E7" s="44">
        <v>79</v>
      </c>
      <c r="F7" s="44" t="s">
        <v>192</v>
      </c>
      <c r="I7" s="44">
        <v>79</v>
      </c>
      <c r="J7" s="44">
        <f>I7*D7*12</f>
        <v>9480</v>
      </c>
      <c r="K7" s="19" t="s">
        <v>194</v>
      </c>
      <c r="L7" t="s">
        <v>72</v>
      </c>
    </row>
    <row r="8" spans="2:12">
      <c r="B8" s="11"/>
      <c r="C8" s="8" t="s">
        <v>127</v>
      </c>
      <c r="D8">
        <v>1</v>
      </c>
      <c r="E8" s="44">
        <v>499</v>
      </c>
      <c r="F8" s="44" t="s">
        <v>192</v>
      </c>
      <c r="G8" s="42">
        <v>0.15</v>
      </c>
      <c r="H8" s="42"/>
      <c r="I8" s="49">
        <f>E8*(1-G8)</f>
        <v>424.15</v>
      </c>
      <c r="J8" s="44">
        <f>I8*D8*12</f>
        <v>5089.7999999999993</v>
      </c>
      <c r="L8" t="s">
        <v>72</v>
      </c>
    </row>
    <row r="9" spans="2:12">
      <c r="B9" s="11"/>
      <c r="C9" s="16" t="s">
        <v>123</v>
      </c>
      <c r="D9">
        <v>2</v>
      </c>
      <c r="F9" s="44" t="s">
        <v>195</v>
      </c>
      <c r="G9" s="42"/>
      <c r="H9" s="42"/>
      <c r="I9" s="49"/>
      <c r="K9" s="19" t="s">
        <v>196</v>
      </c>
      <c r="L9" t="s">
        <v>72</v>
      </c>
    </row>
    <row r="10" spans="2:12">
      <c r="B10" s="11"/>
      <c r="C10" s="8" t="s">
        <v>134</v>
      </c>
      <c r="D10">
        <v>1</v>
      </c>
      <c r="E10" s="44">
        <v>2000</v>
      </c>
      <c r="F10" s="44" t="s">
        <v>197</v>
      </c>
      <c r="G10" s="42"/>
      <c r="H10" s="42"/>
      <c r="I10" s="44">
        <v>2000</v>
      </c>
      <c r="J10" s="44">
        <f>I10*D10</f>
        <v>2000</v>
      </c>
      <c r="L10" t="s">
        <v>198</v>
      </c>
    </row>
    <row r="11" spans="2:12">
      <c r="B11" s="11"/>
      <c r="C11" s="21" t="s">
        <v>157</v>
      </c>
      <c r="D11" s="20">
        <v>1</v>
      </c>
      <c r="E11" s="45">
        <f>J13*5/12</f>
        <v>16030.75</v>
      </c>
      <c r="F11" s="45" t="s">
        <v>197</v>
      </c>
      <c r="G11" s="23">
        <v>0.3</v>
      </c>
      <c r="H11" s="23"/>
      <c r="I11" s="45">
        <f>E11*(1-G11)</f>
        <v>11221.525</v>
      </c>
      <c r="J11" s="45">
        <f>I11*D11</f>
        <v>11221.525</v>
      </c>
      <c r="L11" t="s">
        <v>199</v>
      </c>
    </row>
    <row r="12" spans="2:12">
      <c r="B12" s="11"/>
    </row>
    <row r="13" spans="2:12">
      <c r="B13" s="11"/>
      <c r="C13" s="12" t="s">
        <v>158</v>
      </c>
      <c r="J13" s="44">
        <f>SUM(J5:J9)</f>
        <v>38473.800000000003</v>
      </c>
    </row>
    <row r="14" spans="2:12">
      <c r="B14" s="11"/>
      <c r="C14" s="12" t="s">
        <v>159</v>
      </c>
      <c r="J14" s="44">
        <f>SUM(J10:J11)</f>
        <v>13221.525</v>
      </c>
    </row>
    <row r="15" spans="2:12">
      <c r="B15" s="11" t="s">
        <v>160</v>
      </c>
      <c r="J15" s="46">
        <f>SUM(J13:J14)</f>
        <v>51695.325000000004</v>
      </c>
    </row>
    <row r="16" spans="2:12">
      <c r="B16" s="11" t="s">
        <v>161</v>
      </c>
      <c r="J16" s="44">
        <f>E11*G11+E9*G9*12+E5*G5*12+E8*G8*12</f>
        <v>6305.0249999999996</v>
      </c>
    </row>
    <row r="17" spans="2:10">
      <c r="B17" s="11" t="s">
        <v>162</v>
      </c>
      <c r="J17" s="48">
        <f>J16/(J15+J16)</f>
        <v>0.10870667159767138</v>
      </c>
    </row>
    <row r="18" spans="2:10">
      <c r="B18" s="11"/>
      <c r="J18" s="48"/>
    </row>
    <row r="19" spans="2:10">
      <c r="B19" s="11"/>
      <c r="C19" s="52" t="s">
        <v>200</v>
      </c>
      <c r="J19" s="48"/>
    </row>
    <row r="20" spans="2:10">
      <c r="B20" s="11"/>
      <c r="C20" s="53" t="s">
        <v>201</v>
      </c>
      <c r="D20" s="12" t="s">
        <v>47</v>
      </c>
      <c r="E20" s="46" t="s">
        <v>51</v>
      </c>
      <c r="F20" s="46" t="s">
        <v>202</v>
      </c>
      <c r="J20" s="48"/>
    </row>
    <row r="21" spans="2:10">
      <c r="B21" s="54" t="s">
        <v>111</v>
      </c>
      <c r="D21" s="12"/>
      <c r="E21" s="46"/>
      <c r="F21" s="46"/>
      <c r="J21" s="48"/>
    </row>
    <row r="22" spans="2:10">
      <c r="B22" s="11"/>
      <c r="C22" s="54" t="s">
        <v>203</v>
      </c>
      <c r="D22" s="50">
        <v>43869</v>
      </c>
      <c r="E22" s="50">
        <v>44019</v>
      </c>
      <c r="F22" s="55">
        <f>J5/2</f>
        <v>11952.000000000002</v>
      </c>
      <c r="J22" s="48"/>
    </row>
    <row r="23" spans="2:10">
      <c r="B23" s="11"/>
      <c r="C23" s="54" t="s">
        <v>204</v>
      </c>
      <c r="D23" s="50">
        <v>44051</v>
      </c>
      <c r="E23" s="50">
        <v>44234</v>
      </c>
      <c r="F23" s="55">
        <f>F22</f>
        <v>11952.000000000002</v>
      </c>
      <c r="J23" s="48"/>
    </row>
    <row r="24" spans="2:10" ht="29.1">
      <c r="B24" s="54" t="s">
        <v>107</v>
      </c>
      <c r="D24" s="12"/>
      <c r="E24" s="46"/>
      <c r="F24" s="46"/>
      <c r="J24" s="48"/>
    </row>
    <row r="25" spans="2:10">
      <c r="B25" s="11"/>
      <c r="C25" s="54" t="s">
        <v>203</v>
      </c>
      <c r="D25" s="50">
        <v>43869</v>
      </c>
      <c r="E25" s="50">
        <v>43897</v>
      </c>
      <c r="F25" s="55">
        <f>J7/12</f>
        <v>790</v>
      </c>
      <c r="J25" s="48"/>
    </row>
    <row r="26" spans="2:10">
      <c r="B26" s="11"/>
      <c r="C26" s="54" t="s">
        <v>204</v>
      </c>
      <c r="D26" s="50">
        <v>43898</v>
      </c>
      <c r="E26" s="50">
        <v>43928</v>
      </c>
      <c r="F26" s="55">
        <f>F25</f>
        <v>790</v>
      </c>
      <c r="J26" s="48"/>
    </row>
    <row r="27" spans="2:10">
      <c r="B27" s="11"/>
      <c r="C27" s="54" t="s">
        <v>205</v>
      </c>
      <c r="D27" s="50"/>
      <c r="E27" s="50"/>
      <c r="F27" s="55"/>
      <c r="J27" s="48"/>
    </row>
    <row r="28" spans="2:10">
      <c r="B28" s="11"/>
      <c r="C28" s="54" t="s">
        <v>206</v>
      </c>
      <c r="D28" s="50">
        <v>44204</v>
      </c>
      <c r="E28" s="50">
        <v>44234</v>
      </c>
      <c r="F28" s="55">
        <f>F25</f>
        <v>790</v>
      </c>
      <c r="J28" s="48"/>
    </row>
    <row r="29" spans="2:10">
      <c r="B29" t="s">
        <v>127</v>
      </c>
      <c r="J29" s="48"/>
    </row>
    <row r="30" spans="2:10">
      <c r="C30" t="s">
        <v>203</v>
      </c>
      <c r="D30" s="50">
        <v>43869</v>
      </c>
      <c r="E30" s="50">
        <v>43897</v>
      </c>
      <c r="F30" s="44">
        <f>I8</f>
        <v>424.15</v>
      </c>
    </row>
    <row r="31" spans="2:10">
      <c r="B31" s="11"/>
      <c r="C31" s="54" t="s">
        <v>204</v>
      </c>
      <c r="D31" s="50">
        <v>43898</v>
      </c>
      <c r="E31" s="50">
        <v>43928</v>
      </c>
      <c r="F31" s="55">
        <f>F30</f>
        <v>424.15</v>
      </c>
      <c r="J31" s="48"/>
    </row>
    <row r="32" spans="2:10">
      <c r="B32" s="11"/>
      <c r="C32" s="54" t="s">
        <v>205</v>
      </c>
      <c r="D32" s="50"/>
      <c r="E32" s="50"/>
      <c r="F32" s="55"/>
      <c r="J32" s="48"/>
    </row>
    <row r="33" spans="2:12">
      <c r="B33" s="11"/>
      <c r="C33" s="54" t="s">
        <v>206</v>
      </c>
      <c r="D33" s="50">
        <v>44204</v>
      </c>
      <c r="E33" s="50">
        <v>44234</v>
      </c>
      <c r="F33" s="55">
        <f>F30</f>
        <v>424.15</v>
      </c>
      <c r="J33" s="48"/>
    </row>
    <row r="34" spans="2:12">
      <c r="B34" s="54" t="s">
        <v>123</v>
      </c>
      <c r="D34" s="12"/>
      <c r="E34" s="46"/>
      <c r="F34" s="46"/>
      <c r="J34" s="48"/>
    </row>
    <row r="35" spans="2:12">
      <c r="B35" s="11"/>
      <c r="C35" s="54" t="s">
        <v>203</v>
      </c>
      <c r="D35" s="50">
        <v>43869</v>
      </c>
      <c r="E35" s="50">
        <v>43897</v>
      </c>
      <c r="F35" s="55">
        <f>I9</f>
        <v>0</v>
      </c>
      <c r="J35" s="48"/>
    </row>
    <row r="36" spans="2:12">
      <c r="B36" s="11"/>
      <c r="C36" s="54" t="s">
        <v>204</v>
      </c>
      <c r="D36" s="50">
        <v>43898</v>
      </c>
      <c r="E36" s="50">
        <v>43928</v>
      </c>
      <c r="F36" s="55">
        <f>F35</f>
        <v>0</v>
      </c>
      <c r="J36" s="48"/>
    </row>
    <row r="37" spans="2:12">
      <c r="B37" s="11"/>
      <c r="C37" s="54" t="s">
        <v>205</v>
      </c>
      <c r="D37" s="50"/>
      <c r="E37" s="50"/>
      <c r="F37" s="55"/>
      <c r="J37" s="48"/>
    </row>
    <row r="38" spans="2:12">
      <c r="B38" s="11"/>
      <c r="C38" s="54" t="s">
        <v>206</v>
      </c>
      <c r="D38" s="50">
        <v>44204</v>
      </c>
      <c r="E38" s="50">
        <v>44234</v>
      </c>
      <c r="F38" s="55">
        <f>F35</f>
        <v>0</v>
      </c>
      <c r="J38" s="48"/>
    </row>
    <row r="39" spans="2:12">
      <c r="B39" s="54" t="s">
        <v>134</v>
      </c>
      <c r="D39" s="12"/>
      <c r="E39" s="46"/>
      <c r="F39" s="46"/>
      <c r="J39" s="48"/>
    </row>
    <row r="40" spans="2:12">
      <c r="B40" s="11"/>
      <c r="C40" s="54" t="s">
        <v>203</v>
      </c>
      <c r="D40" s="50">
        <v>43869</v>
      </c>
      <c r="E40" s="50">
        <v>43958</v>
      </c>
      <c r="F40" s="55">
        <f>I14</f>
        <v>0</v>
      </c>
      <c r="J40" s="48"/>
    </row>
    <row r="41" spans="2:12">
      <c r="B41" s="11"/>
      <c r="C41" s="54" t="s">
        <v>204</v>
      </c>
      <c r="D41" s="50">
        <v>43959</v>
      </c>
      <c r="E41" s="50">
        <v>44050</v>
      </c>
      <c r="F41" s="55">
        <f>F40</f>
        <v>0</v>
      </c>
      <c r="J41" s="48"/>
    </row>
    <row r="42" spans="2:12">
      <c r="B42" s="11"/>
      <c r="C42" s="54" t="s">
        <v>207</v>
      </c>
      <c r="D42" s="50">
        <v>44051</v>
      </c>
      <c r="E42" s="50">
        <v>44142</v>
      </c>
      <c r="F42" s="55">
        <f>F40</f>
        <v>0</v>
      </c>
      <c r="J42" s="48"/>
    </row>
    <row r="43" spans="2:12">
      <c r="B43" s="11"/>
      <c r="C43" s="54" t="s">
        <v>208</v>
      </c>
      <c r="D43" s="50">
        <v>44143</v>
      </c>
      <c r="E43" s="50">
        <v>44234</v>
      </c>
      <c r="F43" s="55">
        <f>F40</f>
        <v>0</v>
      </c>
      <c r="J43" s="48"/>
    </row>
    <row r="44" spans="2:12">
      <c r="D44" s="50"/>
      <c r="E44" s="50"/>
    </row>
    <row r="45" spans="2:12">
      <c r="C45" s="3" t="s">
        <v>220</v>
      </c>
    </row>
    <row r="46" spans="2:12">
      <c r="C46" s="4"/>
    </row>
    <row r="47" spans="2:12">
      <c r="C47" s="51" t="s">
        <v>221</v>
      </c>
      <c r="D47" s="42">
        <v>0.05</v>
      </c>
    </row>
    <row r="48" spans="2:12" ht="29.1">
      <c r="B48" s="40"/>
      <c r="C48" s="41" t="s">
        <v>100</v>
      </c>
      <c r="D48" s="41" t="s">
        <v>149</v>
      </c>
      <c r="E48" s="43" t="s">
        <v>150</v>
      </c>
      <c r="F48" s="43" t="s">
        <v>191</v>
      </c>
      <c r="G48" s="41" t="s">
        <v>151</v>
      </c>
      <c r="H48" s="41" t="s">
        <v>222</v>
      </c>
      <c r="I48" s="43" t="s">
        <v>152</v>
      </c>
      <c r="J48" s="43" t="s">
        <v>153</v>
      </c>
      <c r="K48" s="9"/>
      <c r="L48" s="41" t="s">
        <v>71</v>
      </c>
    </row>
    <row r="49" spans="2:12">
      <c r="B49" s="11"/>
      <c r="C49" s="6" t="s">
        <v>111</v>
      </c>
      <c r="D49">
        <v>10</v>
      </c>
      <c r="E49" s="44">
        <v>249</v>
      </c>
      <c r="F49" s="44" t="s">
        <v>192</v>
      </c>
      <c r="G49" s="42">
        <v>0.2</v>
      </c>
      <c r="H49" s="42">
        <f>1-(1-G49)*(1+D47)</f>
        <v>0.15999999999999992</v>
      </c>
      <c r="I49" s="49">
        <f>E49*(1-H49)</f>
        <v>209.16000000000003</v>
      </c>
      <c r="J49" s="44">
        <f>I49*D49*12</f>
        <v>25099.200000000004</v>
      </c>
      <c r="L49" t="s">
        <v>193</v>
      </c>
    </row>
    <row r="50" spans="2:12">
      <c r="B50" s="11"/>
      <c r="C50" s="16" t="s">
        <v>115</v>
      </c>
      <c r="D50">
        <v>10</v>
      </c>
      <c r="E50" s="44">
        <v>49</v>
      </c>
      <c r="F50" s="44" t="s">
        <v>192</v>
      </c>
      <c r="I50" s="44">
        <v>0</v>
      </c>
      <c r="J50" s="44">
        <f>I50*D50*12</f>
        <v>0</v>
      </c>
      <c r="L50" t="s">
        <v>193</v>
      </c>
    </row>
    <row r="51" spans="2:12">
      <c r="B51" s="11"/>
      <c r="C51" s="15" t="s">
        <v>107</v>
      </c>
      <c r="D51">
        <v>10</v>
      </c>
      <c r="E51" s="44">
        <v>79</v>
      </c>
      <c r="F51" s="44" t="s">
        <v>192</v>
      </c>
      <c r="I51" s="44">
        <v>79</v>
      </c>
      <c r="J51" s="44">
        <f>I51*D51*12</f>
        <v>9480</v>
      </c>
      <c r="K51" s="19" t="s">
        <v>194</v>
      </c>
      <c r="L51" t="s">
        <v>72</v>
      </c>
    </row>
    <row r="52" spans="2:12">
      <c r="B52" s="11"/>
      <c r="C52" s="8" t="s">
        <v>127</v>
      </c>
      <c r="D52">
        <v>1</v>
      </c>
      <c r="E52" s="44">
        <v>499</v>
      </c>
      <c r="F52" s="44" t="s">
        <v>192</v>
      </c>
      <c r="G52" s="42">
        <v>0.15</v>
      </c>
      <c r="H52" s="42">
        <f>1-(1-G52)*(1+D47)</f>
        <v>0.10750000000000004</v>
      </c>
      <c r="I52" s="49">
        <f>E52*(1-H52)</f>
        <v>445.35749999999996</v>
      </c>
      <c r="J52" s="44">
        <f>I52*D52*12</f>
        <v>5344.2899999999991</v>
      </c>
      <c r="L52" t="s">
        <v>72</v>
      </c>
    </row>
    <row r="53" spans="2:12">
      <c r="B53" s="11"/>
      <c r="C53" s="57" t="s">
        <v>123</v>
      </c>
      <c r="D53" s="20">
        <v>2</v>
      </c>
      <c r="E53" s="45"/>
      <c r="F53" s="45" t="s">
        <v>195</v>
      </c>
      <c r="G53" s="23"/>
      <c r="H53" s="23"/>
      <c r="I53" s="45"/>
      <c r="J53" s="45"/>
      <c r="K53" s="19" t="s">
        <v>196</v>
      </c>
      <c r="L53" t="s">
        <v>72</v>
      </c>
    </row>
    <row r="54" spans="2:12">
      <c r="B54" s="11"/>
    </row>
    <row r="55" spans="2:12">
      <c r="B55" s="11"/>
      <c r="C55" s="12" t="s">
        <v>158</v>
      </c>
      <c r="J55" s="44">
        <f>SUM(J49:J51)</f>
        <v>34579.200000000004</v>
      </c>
    </row>
    <row r="56" spans="2:12">
      <c r="B56" s="11"/>
      <c r="C56" s="12" t="s">
        <v>159</v>
      </c>
      <c r="J56" s="44">
        <f>SUM(J52:J53)</f>
        <v>5344.2899999999991</v>
      </c>
    </row>
    <row r="57" spans="2:12">
      <c r="B57" s="11" t="s">
        <v>160</v>
      </c>
      <c r="J57" s="46">
        <f>SUM(J55:J56)</f>
        <v>39923.490000000005</v>
      </c>
    </row>
    <row r="58" spans="2:12">
      <c r="B58" s="11" t="s">
        <v>161</v>
      </c>
      <c r="J58" s="44">
        <f>D49*E49*G49*12+D50*E50*G50*12+D53*E53*G53</f>
        <v>5976</v>
      </c>
    </row>
    <row r="59" spans="2:12">
      <c r="B59" s="11" t="s">
        <v>162</v>
      </c>
      <c r="J59" s="48">
        <f>J58/(J57+J58)</f>
        <v>0.13019752507053997</v>
      </c>
    </row>
    <row r="63" spans="2:12">
      <c r="J63" s="48"/>
    </row>
    <row r="64" spans="2:12">
      <c r="D64" s="50"/>
      <c r="E64" s="50"/>
    </row>
    <row r="65" spans="2:10">
      <c r="D65" s="50"/>
      <c r="E65" s="50"/>
      <c r="F65" s="47"/>
    </row>
    <row r="66" spans="2:10">
      <c r="D66" s="50"/>
      <c r="E66" s="50"/>
      <c r="F66" s="56"/>
    </row>
    <row r="67" spans="2:10">
      <c r="B67" s="15"/>
      <c r="C67" s="54"/>
      <c r="D67" s="50"/>
      <c r="E67" s="50"/>
      <c r="F67" s="55"/>
      <c r="J67" s="48"/>
    </row>
    <row r="68" spans="2:10">
      <c r="B68" s="11"/>
      <c r="C68" s="54"/>
      <c r="D68" s="50"/>
      <c r="E68" s="50"/>
      <c r="F68" s="55"/>
      <c r="J68" s="48"/>
    </row>
    <row r="69" spans="2:10">
      <c r="B69" s="11"/>
      <c r="C69" s="54"/>
      <c r="D69" s="50"/>
      <c r="E69" s="50"/>
      <c r="F69" s="47"/>
      <c r="J69" s="48"/>
    </row>
    <row r="70" spans="2:10">
      <c r="C70" s="54"/>
      <c r="D70" s="50"/>
      <c r="E70" s="50"/>
    </row>
    <row r="71" spans="2:10">
      <c r="B71" s="6"/>
      <c r="C71" s="54"/>
      <c r="D71" s="50"/>
      <c r="E71" s="50"/>
    </row>
    <row r="72" spans="2:10">
      <c r="D72" s="50"/>
      <c r="E72" s="50"/>
    </row>
    <row r="73" spans="2:10">
      <c r="D73" s="50"/>
      <c r="E73" s="50"/>
    </row>
  </sheetData>
  <pageMargins left="0.7" right="0.7" top="0.75" bottom="0.75" header="0.3" footer="0.3"/>
  <pageSetup scale="55" orientation="landscape" r:id="rId1"/>
  <headerFooter>
    <oddHeader>&amp;C&amp;A</oddHeader>
    <oddFooter>&amp;C&amp;F&amp;RPrinted 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680197BF6D0840833D595296F53D04" ma:contentTypeVersion="12" ma:contentTypeDescription="Create a new document." ma:contentTypeScope="" ma:versionID="045564e7e9572d0efde7580eaed8a51a">
  <xsd:schema xmlns:xsd="http://www.w3.org/2001/XMLSchema" xmlns:xs="http://www.w3.org/2001/XMLSchema" xmlns:p="http://schemas.microsoft.com/office/2006/metadata/properties" xmlns:ns2="5a95372c-2157-4824-a3f5-f33b7164ce90" xmlns:ns3="d9739007-c22b-434d-b19f-beefeb60e9fa" targetNamespace="http://schemas.microsoft.com/office/2006/metadata/properties" ma:root="true" ma:fieldsID="1c3627a844dfb39e942aef10c158f189" ns2:_="" ns3:_="">
    <xsd:import namespace="5a95372c-2157-4824-a3f5-f33b7164ce90"/>
    <xsd:import namespace="d9739007-c22b-434d-b19f-beefeb60e9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5372c-2157-4824-a3f5-f33b7164c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739007-c22b-434d-b19f-beefeb60e9f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896968-1126-40DC-8EA2-A4010218E90C}"/>
</file>

<file path=customXml/itemProps2.xml><?xml version="1.0" encoding="utf-8"?>
<ds:datastoreItem xmlns:ds="http://schemas.openxmlformats.org/officeDocument/2006/customXml" ds:itemID="{8B7513E2-4200-402E-BD36-0D349730FC8F}"/>
</file>

<file path=customXml/itemProps3.xml><?xml version="1.0" encoding="utf-8"?>
<ds:datastoreItem xmlns:ds="http://schemas.openxmlformats.org/officeDocument/2006/customXml" ds:itemID="{E2EB8CDE-7896-4D85-BAB2-234BA4A410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Sun</dc:creator>
  <cp:keywords/>
  <dc:description/>
  <cp:lastModifiedBy>Rick Williams</cp:lastModifiedBy>
  <cp:revision/>
  <dcterms:created xsi:type="dcterms:W3CDTF">2020-01-08T01:05:24Z</dcterms:created>
  <dcterms:modified xsi:type="dcterms:W3CDTF">2021-10-12T17:31:51Z</dcterms:modified>
  <cp:category/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0x0101007A680197BF6D0840833D595296F53D04</vt:lpwstr>
  </property>
  <property fmtid="{D5CDD505-2E9C-101B-9397-08002B2CF9AE}" pid="3" name="_MarkAsFinal">
    <vt:bool>true</vt:bool>
  </property>
</Properties>
</file>