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Control Logic for ROM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F1" authorId="0">
      <text>
        <r>
          <rPr>
            <sz val="10"/>
            <rFont val="SimSun"/>
            <charset val="134"/>
          </rPr>
          <t>This is the value that will be passed into the ROM</t>
        </r>
      </text>
    </comment>
    <comment ref="P1" authorId="0">
      <text>
        <r>
          <rPr>
            <sz val="10"/>
            <rFont val="SimSun"/>
            <charset val="134"/>
          </rPr>
          <t>This is the value that will be outputted from the ROM. It's all the control signals concatenated together.</t>
        </r>
      </text>
    </comment>
    <comment ref="Q1" authorId="0">
      <text>
        <r>
          <rPr>
            <sz val="10"/>
            <rFont val="SimSun"/>
            <charset val="134"/>
          </rPr>
          <t>This is the value that will be outputted from the ROM. It's all the control signals concatenated together.</t>
        </r>
      </text>
    </comment>
    <comment ref="I20" authorId="0">
      <text>
        <r>
          <rPr>
            <sz val="10"/>
            <rFont val="SimSun"/>
            <charset val="134"/>
          </rPr>
          <t>This value is provided as an example. Based on your design for the immediate generator, you may need to modify this value to generate the correct immediate value</t>
        </r>
      </text>
    </comment>
    <comment ref="J20" authorId="0">
      <text>
        <r>
          <rPr>
            <sz val="10"/>
            <rFont val="SimSun"/>
            <charset val="134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>
      <text>
        <r>
          <rPr>
            <sz val="10"/>
            <rFont val="SimSun"/>
            <charset val="134"/>
          </rPr>
          <t>This value is provided as an example. Based on your design for the A MUX, you may need to modify this value to generate the correct immediate value</t>
        </r>
      </text>
    </comment>
    <comment ref="L20" authorId="0">
      <text>
        <r>
          <rPr>
            <sz val="10"/>
            <rFont val="SimSun"/>
            <charset val="134"/>
          </rPr>
          <t>This value is provided as an example. Based on your design for the B MUX, you may need to modify this value to generate the correct immediate value</t>
        </r>
      </text>
    </comment>
    <comment ref="O20" authorId="0">
      <text>
        <r>
          <rPr>
            <sz val="10"/>
            <rFont val="SimSun"/>
            <charset val="134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<sst xmlns="http://schemas.openxmlformats.org/spreadsheetml/2006/main" count="290" uniqueCount="112">
  <si>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</si>
  <si>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</si>
  <si>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</si>
  <si>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</si>
  <si>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</si>
  <si>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</si>
  <si>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</si>
  <si>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</si>
  <si>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</si>
  <si>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</si>
  <si>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</si>
  <si>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</si>
  <si>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</si>
  <si>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</si>
  <si>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</si>
  <si>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</si>
  <si>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</si>
  <si>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</si>
  <si>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</si>
  <si>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</si>
  <si>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</si>
  <si>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</si>
  <si>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</si>
  <si>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</si>
  <si>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</si>
  <si>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</si>
  <si>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</si>
  <si>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</si>
  <si>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</si>
  <si>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</si>
  <si>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</si>
  <si>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</si>
  <si>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</si>
  <si>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</si>
  <si>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</si>
  <si>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</si>
  <si>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</si>
  <si>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</si>
  <si>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1</t>
  </si>
  <si>
    <t>000</t>
  </si>
  <si>
    <t>0</t>
  </si>
  <si>
    <t>0000</t>
  </si>
  <si>
    <t>01</t>
  </si>
  <si>
    <t>mul rd, rs1, rs2</t>
  </si>
  <si>
    <t>0b0000001</t>
  </si>
  <si>
    <t>1000</t>
  </si>
  <si>
    <t>sub rd, rs1, rs2</t>
  </si>
  <si>
    <t>0b0100000</t>
  </si>
  <si>
    <t>1100</t>
  </si>
  <si>
    <t>sll rd, rs1, rs2</t>
  </si>
  <si>
    <t>0b001</t>
  </si>
  <si>
    <t>0001</t>
  </si>
  <si>
    <t>mulh rd, rs1, rs2</t>
  </si>
  <si>
    <t>1001</t>
  </si>
  <si>
    <t>mulhu rd, rs1, rs2</t>
  </si>
  <si>
    <t>0b011</t>
  </si>
  <si>
    <t>1011</t>
  </si>
  <si>
    <t>slt rd, rs1, rs2</t>
  </si>
  <si>
    <t>0b010</t>
  </si>
  <si>
    <t>0010</t>
  </si>
  <si>
    <t>xor rd, rs1, rs2</t>
  </si>
  <si>
    <t>0b100</t>
  </si>
  <si>
    <t>0100</t>
  </si>
  <si>
    <t>srl rd, rs1, rs2</t>
  </si>
  <si>
    <t>0b101</t>
  </si>
  <si>
    <t>0101</t>
  </si>
  <si>
    <t>sra rd, rs1, rs2</t>
  </si>
  <si>
    <t>1101</t>
  </si>
  <si>
    <t>or rd, rs1, rs2</t>
  </si>
  <si>
    <t>0b110</t>
  </si>
  <si>
    <t>0110</t>
  </si>
  <si>
    <t>and rd, rs1, rs2</t>
  </si>
  <si>
    <t>0b111</t>
  </si>
  <si>
    <t>0111</t>
  </si>
  <si>
    <t>lb rd, offset(rs1)</t>
  </si>
  <si>
    <t>I</t>
  </si>
  <si>
    <t>0b0000011</t>
  </si>
  <si>
    <t>lh rd, offset(rs1)</t>
  </si>
  <si>
    <t>lw rd, offset(rs1)</t>
  </si>
  <si>
    <t>addi rd, rs1, imm</t>
  </si>
  <si>
    <t>0b0010011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</si>
  <si>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</si>
  <si>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</si>
  <si>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</si>
  <si>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</si>
  <si>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</si>
  <si>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</si>
  <si>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</si>
  <si>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</si>
  <si>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</si>
  <si>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</si>
  <si>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sh rs2, offset(rs1)</t>
  </si>
  <si>
    <t>sw rs2, offset(rs1)</t>
  </si>
  <si>
    <t>beq rs1, rs2, offset</t>
  </si>
  <si>
    <t>B</t>
  </si>
  <si>
    <t>0b1100011</t>
  </si>
  <si>
    <t>010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</si>
  <si>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</si>
  <si>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</si>
  <si>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</si>
  <si>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</si>
  <si>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</si>
  <si>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</si>
  <si>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</si>
  <si>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</si>
  <si>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lui rd, offset</t>
  </si>
  <si>
    <t>0b0110111</t>
  </si>
  <si>
    <t>jal rd, imm</t>
  </si>
  <si>
    <t>J</t>
  </si>
  <si>
    <t>0b1101111</t>
  </si>
  <si>
    <t>jalr rd, rs1, imm</t>
  </si>
  <si>
    <t>0b1100111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</si>
</sst>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33">
    <font>
      <sz val="10"/>
      <color rgb="FF000000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rgb="FF4F758C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Courier New"/>
      <charset val="134"/>
    </font>
    <font>
      <b/>
      <sz val="10"/>
      <color rgb="FF000000"/>
      <name val="Courier New"/>
      <charset val="134"/>
    </font>
    <font>
      <b/>
      <sz val="10"/>
      <color rgb="FF222222"/>
      <name val="Courier New"/>
      <charset val="134"/>
    </font>
    <font>
      <sz val="10"/>
      <color theme="1"/>
      <name val="Courier New"/>
      <charset val="134"/>
    </font>
    <font>
      <sz val="10"/>
      <name val="Arial"/>
      <charset val="134"/>
      <scheme val="minor"/>
    </font>
    <font>
      <b/>
      <sz val="11"/>
      <color rgb="FF000000"/>
      <name val="Arial"/>
      <charset val="134"/>
      <scheme val="minor"/>
    </font>
    <font>
      <sz val="10"/>
      <color theme="1"/>
      <name val="Arial"/>
      <charset val="134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10" borderId="6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26" borderId="8" applyNumberFormat="0" applyFont="0" applyAlignment="0" applyProtection="0">
      <alignment vertical="center"/>
    </xf>
    <xf numFmtId="0" fontId="29" fillId="28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10" borderId="5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34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/>
    <xf numFmtId="0" fontId="8" fillId="5" borderId="0" xfId="0" applyFont="1" applyFill="1" applyAlignment="1">
      <alignment horizontal="center" vertical="center"/>
    </xf>
    <xf numFmtId="0" fontId="9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49" fontId="5" fillId="0" borderId="0" xfId="0" applyNumberFormat="1" applyFont="1" applyAlignment="1"/>
    <xf numFmtId="0" fontId="8" fillId="5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5" fillId="0" borderId="2" xfId="0" applyNumberFormat="1" applyFont="1" applyBorder="1" applyAlignment="1"/>
    <xf numFmtId="49" fontId="3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2" xfId="0" applyFont="1" applyBorder="1" applyAlignment="1"/>
    <xf numFmtId="0" fontId="4" fillId="0" borderId="2" xfId="0" applyFont="1" applyBorder="1"/>
    <xf numFmtId="0" fontId="2" fillId="6" borderId="0" xfId="0" applyFont="1" applyFill="1" applyAlignment="1">
      <alignment horizontal="center"/>
    </xf>
    <xf numFmtId="0" fontId="4" fillId="6" borderId="0" xfId="0" applyFont="1" applyFill="1" applyAlignment="1"/>
    <xf numFmtId="0" fontId="4" fillId="6" borderId="0" xfId="0" applyFont="1" applyFill="1"/>
    <xf numFmtId="0" fontId="4" fillId="6" borderId="1" xfId="0" applyFont="1" applyFill="1" applyBorder="1" applyAlignment="1"/>
    <xf numFmtId="0" fontId="4" fillId="6" borderId="1" xfId="0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40"/>
  <sheetViews>
    <sheetView tabSelected="1" zoomScale="130" zoomScaleNormal="130" workbookViewId="0">
      <pane xSplit="1" ySplit="4" topLeftCell="B19" activePane="bottomRight" state="frozen"/>
      <selection/>
      <selection pane="topRight"/>
      <selection pane="bottomLeft"/>
      <selection pane="bottomRight" activeCell="L31" sqref="L31:L36"/>
    </sheetView>
  </sheetViews>
  <sheetFormatPr defaultColWidth="12.6285714285714" defaultRowHeight="15.75" customHeight="1"/>
  <cols>
    <col min="1" max="1" width="15.752380952381" customWidth="1"/>
    <col min="2" max="2" width="5.38095238095238" customWidth="1"/>
    <col min="3" max="3" width="9.87619047619048" customWidth="1"/>
    <col min="4" max="4" width="7.5047619047619" customWidth="1"/>
    <col min="5" max="5" width="11.5047619047619" customWidth="1"/>
    <col min="6" max="6" width="10.247619047619" customWidth="1"/>
    <col min="7" max="7" width="7" customWidth="1"/>
    <col min="17" max="17" width="16.752380952381" hidden="1" customWidth="1"/>
    <col min="18" max="23" width="12.6285714285714" hidden="1"/>
  </cols>
  <sheetData>
    <row r="1" customHeight="1" spans="1:17">
      <c r="A1" s="1" t="s">
        <v>0</v>
      </c>
      <c r="B1" s="2" t="s">
        <v>1</v>
      </c>
      <c r="E1" s="11"/>
      <c r="F1" s="2" t="s">
        <v>2</v>
      </c>
      <c r="G1" s="11"/>
      <c r="H1" s="12" t="s">
        <v>3</v>
      </c>
      <c r="O1" s="11"/>
      <c r="P1" s="26" t="s">
        <v>4</v>
      </c>
      <c r="Q1" s="29" t="s">
        <v>5</v>
      </c>
    </row>
    <row r="2" customHeight="1" spans="2:23">
      <c r="B2" s="2"/>
      <c r="C2" s="2"/>
      <c r="D2" s="2"/>
      <c r="E2" s="13"/>
      <c r="F2" s="2"/>
      <c r="G2" s="13"/>
      <c r="H2" s="14" t="s">
        <v>6</v>
      </c>
      <c r="O2" s="11"/>
      <c r="P2" s="26"/>
      <c r="Q2" s="29"/>
      <c r="R2" s="29"/>
      <c r="S2" s="29"/>
      <c r="T2" s="29"/>
      <c r="U2" s="29"/>
      <c r="V2" s="29"/>
      <c r="W2" s="29"/>
    </row>
    <row r="3" customHeight="1" spans="1:23">
      <c r="A3" s="3" t="s">
        <v>7</v>
      </c>
      <c r="B3" s="4" t="s">
        <v>8</v>
      </c>
      <c r="C3" s="4" t="s">
        <v>9</v>
      </c>
      <c r="D3" s="4" t="s">
        <v>10</v>
      </c>
      <c r="E3" s="15" t="s">
        <v>11</v>
      </c>
      <c r="F3" s="4" t="s">
        <v>12</v>
      </c>
      <c r="G3" s="16" t="s">
        <v>13</v>
      </c>
      <c r="H3" s="17" t="s">
        <v>14</v>
      </c>
      <c r="I3" s="24" t="s">
        <v>15</v>
      </c>
      <c r="J3" s="24" t="s">
        <v>16</v>
      </c>
      <c r="K3" s="24" t="s">
        <v>17</v>
      </c>
      <c r="L3" s="24" t="s">
        <v>18</v>
      </c>
      <c r="M3" s="24" t="s">
        <v>19</v>
      </c>
      <c r="N3" s="24" t="s">
        <v>20</v>
      </c>
      <c r="O3" s="24" t="s">
        <v>21</v>
      </c>
      <c r="P3" s="27" t="s">
        <v>22</v>
      </c>
      <c r="Q3" s="30" t="s">
        <v>12</v>
      </c>
      <c r="R3" s="30" t="s">
        <v>23</v>
      </c>
      <c r="S3" s="30" t="s">
        <v>24</v>
      </c>
      <c r="T3" s="30" t="s">
        <v>25</v>
      </c>
      <c r="U3" s="32" t="s">
        <v>26</v>
      </c>
      <c r="V3" s="30" t="s">
        <v>27</v>
      </c>
      <c r="W3" s="30" t="s">
        <v>28</v>
      </c>
    </row>
    <row r="4" customHeight="1" spans="1:23">
      <c r="A4" s="3"/>
      <c r="B4" s="4"/>
      <c r="C4" s="4"/>
      <c r="D4" s="4"/>
      <c r="E4" s="15"/>
      <c r="F4" s="4"/>
      <c r="G4" s="16"/>
      <c r="H4" s="18" t="s">
        <v>29</v>
      </c>
      <c r="I4" s="25" t="s">
        <v>30</v>
      </c>
      <c r="J4" s="25" t="s">
        <v>29</v>
      </c>
      <c r="K4" s="25" t="s">
        <v>29</v>
      </c>
      <c r="L4" s="25" t="s">
        <v>29</v>
      </c>
      <c r="M4" s="25" t="s">
        <v>31</v>
      </c>
      <c r="N4" s="25" t="s">
        <v>29</v>
      </c>
      <c r="O4" s="25" t="s">
        <v>32</v>
      </c>
      <c r="P4" s="27"/>
      <c r="Q4" s="30"/>
      <c r="R4" s="30"/>
      <c r="S4" s="30"/>
      <c r="T4" s="30"/>
      <c r="U4" s="32"/>
      <c r="V4" s="30"/>
      <c r="W4" s="30"/>
    </row>
    <row r="5" customHeight="1" spans="1:23">
      <c r="A5" s="5" t="s">
        <v>33</v>
      </c>
      <c r="B5" s="4" t="s">
        <v>34</v>
      </c>
      <c r="C5" s="6" t="s">
        <v>35</v>
      </c>
      <c r="D5" s="7" t="s">
        <v>36</v>
      </c>
      <c r="E5" s="19" t="s">
        <v>37</v>
      </c>
      <c r="F5" s="7" t="str">
        <f>IFERROR(__xludf.DUMMYFUNCTION("CONCATENATE(""0b"", TO_TEXT(W5))"),"0b000000")</f>
        <v>0b000000</v>
      </c>
      <c r="G5" s="16">
        <f t="shared" ref="G5:G40" si="0">V5</f>
        <v>0</v>
      </c>
      <c r="H5" s="20" t="s">
        <v>38</v>
      </c>
      <c r="I5" s="20" t="s">
        <v>39</v>
      </c>
      <c r="J5" s="20" t="s">
        <v>40</v>
      </c>
      <c r="K5" s="20" t="s">
        <v>40</v>
      </c>
      <c r="L5" s="20" t="s">
        <v>40</v>
      </c>
      <c r="M5" s="20" t="s">
        <v>41</v>
      </c>
      <c r="N5" s="20" t="s">
        <v>40</v>
      </c>
      <c r="O5" s="20" t="s">
        <v>42</v>
      </c>
      <c r="P5" s="28" t="str">
        <f t="shared" ref="P5:P40" si="1">CONCATENATE(U5,T5)</f>
        <v>1001</v>
      </c>
      <c r="Q5" s="31" t="str">
        <f t="shared" ref="Q5:Q40" si="2">TEXT(CONCATENATE(O5,N5,M5,L5,K5,J5,I5,H5),"0000000000000000")</f>
        <v>0001000000000001</v>
      </c>
      <c r="R5" s="31" t="str">
        <f t="shared" ref="R5:R40" si="3">RIGHT(Q5,8)</f>
        <v>00000001</v>
      </c>
      <c r="S5" s="31" t="str">
        <f t="shared" ref="S5:S40" si="4">LEFT(Q5,8)</f>
        <v>00010000</v>
      </c>
      <c r="T5" s="31" t="str">
        <f t="shared" ref="T5:U5" si="5">BIN2HEX(R5,2)</f>
        <v>01</v>
      </c>
      <c r="U5" s="33" t="str">
        <f t="shared" si="5"/>
        <v>10</v>
      </c>
      <c r="V5" s="30">
        <v>0</v>
      </c>
      <c r="W5" s="30" t="str">
        <f t="shared" ref="W5:W40" si="6">DEC2BIN(V5,6)</f>
        <v>000000</v>
      </c>
    </row>
    <row r="6" customHeight="1" spans="1:23">
      <c r="A6" s="5" t="s">
        <v>43</v>
      </c>
      <c r="D6" s="7" t="s">
        <v>36</v>
      </c>
      <c r="E6" s="19" t="s">
        <v>44</v>
      </c>
      <c r="F6" s="7" t="str">
        <f>IFERROR(__xludf.DUMMYFUNCTION("CONCATENATE(""0b"", TO_TEXT(W6))"),"0b000001")</f>
        <v>0b000001</v>
      </c>
      <c r="G6" s="16">
        <f t="shared" si="0"/>
        <v>1</v>
      </c>
      <c r="H6" s="20" t="s">
        <v>38</v>
      </c>
      <c r="I6" s="20" t="s">
        <v>39</v>
      </c>
      <c r="J6" s="20" t="s">
        <v>40</v>
      </c>
      <c r="K6" s="20" t="s">
        <v>40</v>
      </c>
      <c r="L6" s="20" t="s">
        <v>40</v>
      </c>
      <c r="M6" s="20" t="s">
        <v>45</v>
      </c>
      <c r="N6" s="20" t="s">
        <v>40</v>
      </c>
      <c r="O6" s="20" t="s">
        <v>42</v>
      </c>
      <c r="P6" s="28" t="str">
        <f t="shared" si="1"/>
        <v>1401</v>
      </c>
      <c r="Q6" s="31" t="str">
        <f t="shared" si="2"/>
        <v>0001010000000001</v>
      </c>
      <c r="R6" s="31" t="str">
        <f t="shared" si="3"/>
        <v>00000001</v>
      </c>
      <c r="S6" s="31" t="str">
        <f t="shared" si="4"/>
        <v>00010100</v>
      </c>
      <c r="T6" s="31" t="str">
        <f t="shared" ref="T6:U6" si="7">BIN2HEX(R6,2)</f>
        <v>01</v>
      </c>
      <c r="U6" s="33" t="str">
        <f t="shared" si="7"/>
        <v>14</v>
      </c>
      <c r="V6" s="30">
        <v>1</v>
      </c>
      <c r="W6" s="30" t="str">
        <f t="shared" si="6"/>
        <v>000001</v>
      </c>
    </row>
    <row r="7" customHeight="1" spans="1:23">
      <c r="A7" s="5" t="s">
        <v>46</v>
      </c>
      <c r="D7" s="7" t="s">
        <v>36</v>
      </c>
      <c r="E7" s="19" t="s">
        <v>47</v>
      </c>
      <c r="F7" s="7" t="str">
        <f>IFERROR(__xludf.DUMMYFUNCTION("CONCATENATE(""0b"", TO_TEXT(W7))"),"0b000010")</f>
        <v>0b000010</v>
      </c>
      <c r="G7" s="16">
        <f t="shared" si="0"/>
        <v>2</v>
      </c>
      <c r="H7" s="20" t="s">
        <v>38</v>
      </c>
      <c r="I7" s="20" t="s">
        <v>39</v>
      </c>
      <c r="J7" s="20" t="s">
        <v>40</v>
      </c>
      <c r="K7" s="20" t="s">
        <v>40</v>
      </c>
      <c r="L7" s="20" t="s">
        <v>40</v>
      </c>
      <c r="M7" s="20" t="s">
        <v>48</v>
      </c>
      <c r="N7" s="20" t="s">
        <v>40</v>
      </c>
      <c r="O7" s="20" t="s">
        <v>42</v>
      </c>
      <c r="P7" s="28" t="str">
        <f t="shared" si="1"/>
        <v>1601</v>
      </c>
      <c r="Q7" s="31" t="str">
        <f t="shared" si="2"/>
        <v>0001011000000001</v>
      </c>
      <c r="R7" s="31" t="str">
        <f t="shared" si="3"/>
        <v>00000001</v>
      </c>
      <c r="S7" s="31" t="str">
        <f t="shared" si="4"/>
        <v>00010110</v>
      </c>
      <c r="T7" s="31" t="str">
        <f t="shared" ref="T7:U7" si="8">BIN2HEX(R7,2)</f>
        <v>01</v>
      </c>
      <c r="U7" s="33" t="str">
        <f t="shared" si="8"/>
        <v>16</v>
      </c>
      <c r="V7" s="30">
        <v>2</v>
      </c>
      <c r="W7" s="30" t="str">
        <f t="shared" si="6"/>
        <v>000010</v>
      </c>
    </row>
    <row r="8" customHeight="1" spans="1:23">
      <c r="A8" s="5" t="s">
        <v>49</v>
      </c>
      <c r="D8" s="7" t="s">
        <v>50</v>
      </c>
      <c r="E8" s="19" t="s">
        <v>37</v>
      </c>
      <c r="F8" s="7" t="str">
        <f>IFERROR(__xludf.DUMMYFUNCTION("CONCATENATE(""0b"", TO_TEXT(W8))"),"0b000011")</f>
        <v>0b000011</v>
      </c>
      <c r="G8" s="16">
        <f t="shared" si="0"/>
        <v>3</v>
      </c>
      <c r="H8" s="20" t="s">
        <v>38</v>
      </c>
      <c r="I8" s="20" t="s">
        <v>39</v>
      </c>
      <c r="J8" s="20" t="s">
        <v>40</v>
      </c>
      <c r="K8" s="20" t="s">
        <v>40</v>
      </c>
      <c r="L8" s="20" t="s">
        <v>40</v>
      </c>
      <c r="M8" s="20" t="s">
        <v>51</v>
      </c>
      <c r="N8" s="20" t="s">
        <v>40</v>
      </c>
      <c r="O8" s="20" t="s">
        <v>42</v>
      </c>
      <c r="P8" s="28" t="str">
        <f t="shared" si="1"/>
        <v>1081</v>
      </c>
      <c r="Q8" s="31" t="str">
        <f t="shared" si="2"/>
        <v>0001000010000001</v>
      </c>
      <c r="R8" s="31" t="str">
        <f t="shared" si="3"/>
        <v>10000001</v>
      </c>
      <c r="S8" s="31" t="str">
        <f t="shared" si="4"/>
        <v>00010000</v>
      </c>
      <c r="T8" s="31" t="str">
        <f t="shared" ref="T8:U8" si="9">BIN2HEX(R8,2)</f>
        <v>81</v>
      </c>
      <c r="U8" s="33" t="str">
        <f t="shared" si="9"/>
        <v>10</v>
      </c>
      <c r="V8" s="30">
        <v>3</v>
      </c>
      <c r="W8" s="30" t="str">
        <f t="shared" si="6"/>
        <v>000011</v>
      </c>
    </row>
    <row r="9" customHeight="1" spans="1:23">
      <c r="A9" s="5" t="s">
        <v>52</v>
      </c>
      <c r="D9" s="8" t="s">
        <v>50</v>
      </c>
      <c r="E9" s="19" t="s">
        <v>44</v>
      </c>
      <c r="F9" s="7" t="str">
        <f>IFERROR(__xludf.DUMMYFUNCTION("CONCATENATE(""0b"", TO_TEXT(W9))"),"0b000100")</f>
        <v>0b000100</v>
      </c>
      <c r="G9" s="16">
        <f t="shared" si="0"/>
        <v>4</v>
      </c>
      <c r="H9" s="20" t="s">
        <v>38</v>
      </c>
      <c r="I9" s="20" t="s">
        <v>39</v>
      </c>
      <c r="J9" s="20" t="s">
        <v>40</v>
      </c>
      <c r="K9" s="20" t="s">
        <v>40</v>
      </c>
      <c r="L9" s="20" t="s">
        <v>40</v>
      </c>
      <c r="M9" s="20" t="s">
        <v>53</v>
      </c>
      <c r="N9" s="20" t="s">
        <v>40</v>
      </c>
      <c r="O9" s="20" t="s">
        <v>42</v>
      </c>
      <c r="P9" s="28" t="str">
        <f t="shared" si="1"/>
        <v>1481</v>
      </c>
      <c r="Q9" s="31" t="str">
        <f t="shared" si="2"/>
        <v>0001010010000001</v>
      </c>
      <c r="R9" s="31" t="str">
        <f t="shared" si="3"/>
        <v>10000001</v>
      </c>
      <c r="S9" s="31" t="str">
        <f t="shared" si="4"/>
        <v>00010100</v>
      </c>
      <c r="T9" s="31" t="str">
        <f t="shared" ref="T9:U9" si="10">BIN2HEX(R9,2)</f>
        <v>81</v>
      </c>
      <c r="U9" s="33" t="str">
        <f t="shared" si="10"/>
        <v>14</v>
      </c>
      <c r="V9" s="30">
        <v>4</v>
      </c>
      <c r="W9" s="30" t="str">
        <f t="shared" si="6"/>
        <v>000100</v>
      </c>
    </row>
    <row r="10" customHeight="1" spans="1:23">
      <c r="A10" s="5" t="s">
        <v>54</v>
      </c>
      <c r="D10" s="7" t="s">
        <v>55</v>
      </c>
      <c r="E10" s="19" t="s">
        <v>44</v>
      </c>
      <c r="F10" s="7" t="str">
        <f>IFERROR(__xludf.DUMMYFUNCTION("CONCATENATE(""0b"", TO_TEXT(W10))"),"0b000101")</f>
        <v>0b000101</v>
      </c>
      <c r="G10" s="16">
        <f t="shared" si="0"/>
        <v>5</v>
      </c>
      <c r="H10" s="20" t="s">
        <v>38</v>
      </c>
      <c r="I10" s="20" t="s">
        <v>39</v>
      </c>
      <c r="J10" s="20" t="s">
        <v>40</v>
      </c>
      <c r="K10" s="20" t="s">
        <v>40</v>
      </c>
      <c r="L10" s="20" t="s">
        <v>40</v>
      </c>
      <c r="M10" s="20" t="s">
        <v>56</v>
      </c>
      <c r="N10" s="20" t="s">
        <v>40</v>
      </c>
      <c r="O10" s="20" t="s">
        <v>42</v>
      </c>
      <c r="P10" s="28" t="str">
        <f t="shared" si="1"/>
        <v>1581</v>
      </c>
      <c r="Q10" s="31" t="str">
        <f t="shared" si="2"/>
        <v>0001010110000001</v>
      </c>
      <c r="R10" s="31" t="str">
        <f t="shared" si="3"/>
        <v>10000001</v>
      </c>
      <c r="S10" s="31" t="str">
        <f t="shared" si="4"/>
        <v>00010101</v>
      </c>
      <c r="T10" s="31" t="str">
        <f t="shared" ref="T10:U10" si="11">BIN2HEX(R10,2)</f>
        <v>81</v>
      </c>
      <c r="U10" s="33" t="str">
        <f t="shared" si="11"/>
        <v>15</v>
      </c>
      <c r="V10" s="30">
        <v>5</v>
      </c>
      <c r="W10" s="30" t="str">
        <f t="shared" si="6"/>
        <v>000101</v>
      </c>
    </row>
    <row r="11" customHeight="1" spans="1:23">
      <c r="A11" s="5" t="s">
        <v>57</v>
      </c>
      <c r="D11" s="7" t="s">
        <v>58</v>
      </c>
      <c r="E11" s="19" t="s">
        <v>37</v>
      </c>
      <c r="F11" s="7" t="str">
        <f>IFERROR(__xludf.DUMMYFUNCTION("CONCATENATE(""0b"", TO_TEXT(W11))"),"0b000110")</f>
        <v>0b000110</v>
      </c>
      <c r="G11" s="16">
        <f t="shared" si="0"/>
        <v>6</v>
      </c>
      <c r="H11" s="20" t="s">
        <v>38</v>
      </c>
      <c r="I11" s="20" t="s">
        <v>39</v>
      </c>
      <c r="J11" s="20" t="s">
        <v>40</v>
      </c>
      <c r="K11" s="20" t="s">
        <v>40</v>
      </c>
      <c r="L11" s="20" t="s">
        <v>40</v>
      </c>
      <c r="M11" s="20" t="s">
        <v>59</v>
      </c>
      <c r="N11" s="20" t="s">
        <v>40</v>
      </c>
      <c r="O11" s="20" t="s">
        <v>42</v>
      </c>
      <c r="P11" s="28" t="str">
        <f t="shared" si="1"/>
        <v>1101</v>
      </c>
      <c r="Q11" s="31" t="str">
        <f t="shared" si="2"/>
        <v>0001000100000001</v>
      </c>
      <c r="R11" s="31" t="str">
        <f t="shared" si="3"/>
        <v>00000001</v>
      </c>
      <c r="S11" s="31" t="str">
        <f t="shared" si="4"/>
        <v>00010001</v>
      </c>
      <c r="T11" s="31" t="str">
        <f t="shared" ref="T11:U11" si="12">BIN2HEX(R11,2)</f>
        <v>01</v>
      </c>
      <c r="U11" s="33" t="str">
        <f t="shared" si="12"/>
        <v>11</v>
      </c>
      <c r="V11" s="30">
        <v>6</v>
      </c>
      <c r="W11" s="30" t="str">
        <f t="shared" si="6"/>
        <v>000110</v>
      </c>
    </row>
    <row r="12" customHeight="1" spans="1:23">
      <c r="A12" s="5" t="s">
        <v>60</v>
      </c>
      <c r="D12" s="7" t="s">
        <v>61</v>
      </c>
      <c r="E12" s="19" t="s">
        <v>37</v>
      </c>
      <c r="F12" s="7" t="str">
        <f>IFERROR(__xludf.DUMMYFUNCTION("CONCATENATE(""0b"", TO_TEXT(W12))"),"0b000111")</f>
        <v>0b000111</v>
      </c>
      <c r="G12" s="16">
        <f t="shared" si="0"/>
        <v>7</v>
      </c>
      <c r="H12" s="20" t="s">
        <v>38</v>
      </c>
      <c r="I12" s="20" t="s">
        <v>39</v>
      </c>
      <c r="J12" s="20" t="s">
        <v>40</v>
      </c>
      <c r="K12" s="20" t="s">
        <v>40</v>
      </c>
      <c r="L12" s="20" t="s">
        <v>40</v>
      </c>
      <c r="M12" s="20" t="s">
        <v>62</v>
      </c>
      <c r="N12" s="20" t="s">
        <v>40</v>
      </c>
      <c r="O12" s="20" t="s">
        <v>42</v>
      </c>
      <c r="P12" s="28" t="str">
        <f t="shared" si="1"/>
        <v>1201</v>
      </c>
      <c r="Q12" s="31" t="str">
        <f t="shared" si="2"/>
        <v>0001001000000001</v>
      </c>
      <c r="R12" s="31" t="str">
        <f t="shared" si="3"/>
        <v>00000001</v>
      </c>
      <c r="S12" s="31" t="str">
        <f t="shared" si="4"/>
        <v>00010010</v>
      </c>
      <c r="T12" s="31" t="str">
        <f t="shared" ref="T12:U12" si="13">BIN2HEX(R12,2)</f>
        <v>01</v>
      </c>
      <c r="U12" s="33" t="str">
        <f t="shared" si="13"/>
        <v>12</v>
      </c>
      <c r="V12" s="30">
        <v>7</v>
      </c>
      <c r="W12" s="30" t="str">
        <f t="shared" si="6"/>
        <v>000111</v>
      </c>
    </row>
    <row r="13" customHeight="1" spans="1:23">
      <c r="A13" s="5" t="s">
        <v>63</v>
      </c>
      <c r="D13" s="7" t="s">
        <v>64</v>
      </c>
      <c r="E13" s="19" t="s">
        <v>37</v>
      </c>
      <c r="F13" s="7" t="str">
        <f>IFERROR(__xludf.DUMMYFUNCTION("CONCATENATE(""0b"", TO_TEXT(W13))"),"0b001000")</f>
        <v>0b001000</v>
      </c>
      <c r="G13" s="16">
        <f t="shared" si="0"/>
        <v>8</v>
      </c>
      <c r="H13" s="20" t="s">
        <v>38</v>
      </c>
      <c r="I13" s="20" t="s">
        <v>39</v>
      </c>
      <c r="J13" s="20" t="s">
        <v>40</v>
      </c>
      <c r="K13" s="20" t="s">
        <v>40</v>
      </c>
      <c r="L13" s="20" t="s">
        <v>40</v>
      </c>
      <c r="M13" s="20" t="s">
        <v>65</v>
      </c>
      <c r="N13" s="20" t="s">
        <v>40</v>
      </c>
      <c r="O13" s="20" t="s">
        <v>42</v>
      </c>
      <c r="P13" s="28" t="str">
        <f t="shared" si="1"/>
        <v>1281</v>
      </c>
      <c r="Q13" s="31" t="str">
        <f t="shared" si="2"/>
        <v>0001001010000001</v>
      </c>
      <c r="R13" s="31" t="str">
        <f t="shared" si="3"/>
        <v>10000001</v>
      </c>
      <c r="S13" s="31" t="str">
        <f t="shared" si="4"/>
        <v>00010010</v>
      </c>
      <c r="T13" s="31" t="str">
        <f t="shared" ref="T13:U13" si="14">BIN2HEX(R13,2)</f>
        <v>81</v>
      </c>
      <c r="U13" s="33" t="str">
        <f t="shared" si="14"/>
        <v>12</v>
      </c>
      <c r="V13" s="30">
        <v>8</v>
      </c>
      <c r="W13" s="30" t="str">
        <f t="shared" si="6"/>
        <v>001000</v>
      </c>
    </row>
    <row r="14" customHeight="1" spans="1:23">
      <c r="A14" s="5" t="s">
        <v>66</v>
      </c>
      <c r="D14" s="7" t="s">
        <v>64</v>
      </c>
      <c r="E14" s="19" t="s">
        <v>47</v>
      </c>
      <c r="F14" s="7" t="str">
        <f>IFERROR(__xludf.DUMMYFUNCTION("CONCATENATE(""0b"", TO_TEXT(W14))"),"0b001001")</f>
        <v>0b001001</v>
      </c>
      <c r="G14" s="16">
        <f t="shared" si="0"/>
        <v>9</v>
      </c>
      <c r="H14" s="20" t="s">
        <v>38</v>
      </c>
      <c r="I14" s="20" t="s">
        <v>39</v>
      </c>
      <c r="J14" s="20" t="s">
        <v>40</v>
      </c>
      <c r="K14" s="20" t="s">
        <v>40</v>
      </c>
      <c r="L14" s="20" t="s">
        <v>40</v>
      </c>
      <c r="M14" s="20" t="s">
        <v>67</v>
      </c>
      <c r="N14" s="20" t="s">
        <v>40</v>
      </c>
      <c r="O14" s="20" t="s">
        <v>42</v>
      </c>
      <c r="P14" s="28" t="str">
        <f t="shared" si="1"/>
        <v>1681</v>
      </c>
      <c r="Q14" s="31" t="str">
        <f t="shared" si="2"/>
        <v>0001011010000001</v>
      </c>
      <c r="R14" s="31" t="str">
        <f t="shared" si="3"/>
        <v>10000001</v>
      </c>
      <c r="S14" s="31" t="str">
        <f t="shared" si="4"/>
        <v>00010110</v>
      </c>
      <c r="T14" s="31" t="str">
        <f t="shared" ref="T14:U14" si="15">BIN2HEX(R14,2)</f>
        <v>81</v>
      </c>
      <c r="U14" s="33" t="str">
        <f t="shared" si="15"/>
        <v>16</v>
      </c>
      <c r="V14" s="30">
        <v>9</v>
      </c>
      <c r="W14" s="30" t="str">
        <f t="shared" si="6"/>
        <v>001001</v>
      </c>
    </row>
    <row r="15" customHeight="1" spans="1:23">
      <c r="A15" s="5" t="s">
        <v>68</v>
      </c>
      <c r="D15" s="7" t="s">
        <v>69</v>
      </c>
      <c r="E15" s="19" t="s">
        <v>37</v>
      </c>
      <c r="F15" s="7" t="str">
        <f>IFERROR(__xludf.DUMMYFUNCTION("CONCATENATE(""0b"", TO_TEXT(W15))"),"0b001010")</f>
        <v>0b001010</v>
      </c>
      <c r="G15" s="16">
        <f t="shared" si="0"/>
        <v>10</v>
      </c>
      <c r="H15" s="20" t="s">
        <v>38</v>
      </c>
      <c r="I15" s="20" t="s">
        <v>39</v>
      </c>
      <c r="J15" s="20" t="s">
        <v>40</v>
      </c>
      <c r="K15" s="20" t="s">
        <v>40</v>
      </c>
      <c r="L15" s="20" t="s">
        <v>40</v>
      </c>
      <c r="M15" s="20" t="s">
        <v>70</v>
      </c>
      <c r="N15" s="20" t="s">
        <v>40</v>
      </c>
      <c r="O15" s="20" t="s">
        <v>42</v>
      </c>
      <c r="P15" s="28" t="str">
        <f t="shared" si="1"/>
        <v>1301</v>
      </c>
      <c r="Q15" s="31" t="str">
        <f t="shared" si="2"/>
        <v>0001001100000001</v>
      </c>
      <c r="R15" s="31" t="str">
        <f t="shared" si="3"/>
        <v>00000001</v>
      </c>
      <c r="S15" s="31" t="str">
        <f t="shared" si="4"/>
        <v>00010011</v>
      </c>
      <c r="T15" s="31" t="str">
        <f t="shared" ref="T15:U15" si="16">BIN2HEX(R15,2)</f>
        <v>01</v>
      </c>
      <c r="U15" s="33" t="str">
        <f t="shared" si="16"/>
        <v>13</v>
      </c>
      <c r="V15" s="30">
        <v>10</v>
      </c>
      <c r="W15" s="30" t="str">
        <f t="shared" si="6"/>
        <v>001010</v>
      </c>
    </row>
    <row r="16" customHeight="1" spans="1:23">
      <c r="A16" s="5" t="s">
        <v>71</v>
      </c>
      <c r="D16" s="7" t="s">
        <v>72</v>
      </c>
      <c r="E16" s="19" t="s">
        <v>37</v>
      </c>
      <c r="F16" s="7" t="str">
        <f>IFERROR(__xludf.DUMMYFUNCTION("CONCATENATE(""0b"", TO_TEXT(W16))"),"0b001011")</f>
        <v>0b001011</v>
      </c>
      <c r="G16" s="16">
        <f t="shared" si="0"/>
        <v>11</v>
      </c>
      <c r="H16" s="20" t="s">
        <v>38</v>
      </c>
      <c r="I16" s="20" t="s">
        <v>39</v>
      </c>
      <c r="J16" s="20" t="s">
        <v>40</v>
      </c>
      <c r="K16" s="20" t="s">
        <v>40</v>
      </c>
      <c r="L16" s="20" t="s">
        <v>40</v>
      </c>
      <c r="M16" s="20" t="s">
        <v>73</v>
      </c>
      <c r="N16" s="20" t="s">
        <v>40</v>
      </c>
      <c r="O16" s="20" t="s">
        <v>42</v>
      </c>
      <c r="P16" s="28" t="str">
        <f t="shared" si="1"/>
        <v>1381</v>
      </c>
      <c r="Q16" s="31" t="str">
        <f t="shared" si="2"/>
        <v>0001001110000001</v>
      </c>
      <c r="R16" s="31" t="str">
        <f t="shared" si="3"/>
        <v>10000001</v>
      </c>
      <c r="S16" s="31" t="str">
        <f t="shared" si="4"/>
        <v>00010011</v>
      </c>
      <c r="T16" s="31" t="str">
        <f t="shared" ref="T16:U16" si="17">BIN2HEX(R16,2)</f>
        <v>81</v>
      </c>
      <c r="U16" s="33" t="str">
        <f t="shared" si="17"/>
        <v>13</v>
      </c>
      <c r="V16" s="30">
        <v>11</v>
      </c>
      <c r="W16" s="30" t="str">
        <f t="shared" si="6"/>
        <v>001011</v>
      </c>
    </row>
    <row r="17" customHeight="1" spans="1:23">
      <c r="A17" s="5" t="s">
        <v>74</v>
      </c>
      <c r="B17" s="4" t="s">
        <v>75</v>
      </c>
      <c r="C17" s="7" t="s">
        <v>76</v>
      </c>
      <c r="D17" s="7" t="s">
        <v>36</v>
      </c>
      <c r="E17" s="21"/>
      <c r="F17" s="7" t="str">
        <f>IFERROR(__xludf.DUMMYFUNCTION("CONCATENATE(""0b"", TO_TEXT(W17))"),"0b001100")</f>
        <v>0b001100</v>
      </c>
      <c r="G17" s="16">
        <f t="shared" si="0"/>
        <v>12</v>
      </c>
      <c r="H17" s="20"/>
      <c r="I17" s="20"/>
      <c r="J17" s="20"/>
      <c r="K17" s="20"/>
      <c r="L17" s="20"/>
      <c r="M17" s="20"/>
      <c r="N17" s="20"/>
      <c r="O17" s="20"/>
      <c r="P17" s="28" t="str">
        <f t="shared" si="1"/>
        <v>0000</v>
      </c>
      <c r="Q17" s="31" t="str">
        <f t="shared" si="2"/>
        <v/>
      </c>
      <c r="R17" s="31" t="str">
        <f t="shared" si="3"/>
        <v/>
      </c>
      <c r="S17" s="31" t="str">
        <f t="shared" si="4"/>
        <v/>
      </c>
      <c r="T17" s="31" t="str">
        <f t="shared" ref="T17:U17" si="18">BIN2HEX(R17,2)</f>
        <v>00</v>
      </c>
      <c r="U17" s="33" t="str">
        <f t="shared" si="18"/>
        <v>00</v>
      </c>
      <c r="V17" s="30">
        <v>12</v>
      </c>
      <c r="W17" s="30" t="str">
        <f t="shared" si="6"/>
        <v>001100</v>
      </c>
    </row>
    <row r="18" customHeight="1" spans="1:23">
      <c r="A18" s="5" t="s">
        <v>77</v>
      </c>
      <c r="D18" s="8" t="s">
        <v>50</v>
      </c>
      <c r="E18" s="21"/>
      <c r="F18" s="7" t="str">
        <f>IFERROR(__xludf.DUMMYFUNCTION("CONCATENATE(""0b"", TO_TEXT(W18))"),"0b001101")</f>
        <v>0b001101</v>
      </c>
      <c r="G18" s="16">
        <f t="shared" si="0"/>
        <v>13</v>
      </c>
      <c r="H18" s="20"/>
      <c r="I18" s="20"/>
      <c r="J18" s="20"/>
      <c r="K18" s="20"/>
      <c r="L18" s="20"/>
      <c r="M18" s="20"/>
      <c r="N18" s="20"/>
      <c r="O18" s="20"/>
      <c r="P18" s="28" t="str">
        <f t="shared" si="1"/>
        <v>0000</v>
      </c>
      <c r="Q18" s="31" t="str">
        <f t="shared" si="2"/>
        <v/>
      </c>
      <c r="R18" s="31" t="str">
        <f t="shared" si="3"/>
        <v/>
      </c>
      <c r="S18" s="31" t="str">
        <f t="shared" si="4"/>
        <v/>
      </c>
      <c r="T18" s="31" t="str">
        <f t="shared" ref="T18:U18" si="19">BIN2HEX(R18,2)</f>
        <v>00</v>
      </c>
      <c r="U18" s="33" t="str">
        <f t="shared" si="19"/>
        <v>00</v>
      </c>
      <c r="V18" s="30">
        <v>13</v>
      </c>
      <c r="W18" s="30" t="str">
        <f t="shared" si="6"/>
        <v>001101</v>
      </c>
    </row>
    <row r="19" customHeight="1" spans="1:23">
      <c r="A19" s="5" t="s">
        <v>78</v>
      </c>
      <c r="D19" s="7" t="s">
        <v>58</v>
      </c>
      <c r="E19" s="21"/>
      <c r="F19" s="7" t="str">
        <f>IFERROR(__xludf.DUMMYFUNCTION("CONCATENATE(""0b"", TO_TEXT(W19))"),"0b001110")</f>
        <v>0b001110</v>
      </c>
      <c r="G19" s="16">
        <f t="shared" si="0"/>
        <v>14</v>
      </c>
      <c r="H19" s="20"/>
      <c r="I19" s="20"/>
      <c r="J19" s="20"/>
      <c r="K19" s="20"/>
      <c r="L19" s="20"/>
      <c r="M19" s="20"/>
      <c r="N19" s="20"/>
      <c r="O19" s="20"/>
      <c r="P19" s="28" t="str">
        <f t="shared" si="1"/>
        <v>0000</v>
      </c>
      <c r="Q19" s="31" t="str">
        <f t="shared" si="2"/>
        <v/>
      </c>
      <c r="R19" s="31" t="str">
        <f t="shared" si="3"/>
        <v/>
      </c>
      <c r="S19" s="31" t="str">
        <f t="shared" si="4"/>
        <v/>
      </c>
      <c r="T19" s="31" t="str">
        <f t="shared" ref="T19:U19" si="20">BIN2HEX(R19,2)</f>
        <v>00</v>
      </c>
      <c r="U19" s="33" t="str">
        <f t="shared" si="20"/>
        <v>00</v>
      </c>
      <c r="V19" s="30">
        <v>14</v>
      </c>
      <c r="W19" s="30" t="str">
        <f t="shared" si="6"/>
        <v>001110</v>
      </c>
    </row>
    <row r="20" customHeight="1" spans="1:23">
      <c r="A20" s="5" t="s">
        <v>79</v>
      </c>
      <c r="C20" s="7" t="s">
        <v>80</v>
      </c>
      <c r="D20" s="7" t="s">
        <v>36</v>
      </c>
      <c r="E20" s="21"/>
      <c r="F20" s="7" t="str">
        <f>IFERROR(__xludf.DUMMYFUNCTION("CONCATENATE(""0b"", TO_TEXT(W20))"),"0b001111")</f>
        <v>0b001111</v>
      </c>
      <c r="G20" s="22">
        <f t="shared" si="0"/>
        <v>15</v>
      </c>
      <c r="H20" s="23" t="s">
        <v>38</v>
      </c>
      <c r="I20" s="20" t="s">
        <v>39</v>
      </c>
      <c r="J20" s="20" t="s">
        <v>40</v>
      </c>
      <c r="K20" s="20" t="s">
        <v>40</v>
      </c>
      <c r="L20" s="20" t="s">
        <v>38</v>
      </c>
      <c r="M20" s="20" t="s">
        <v>41</v>
      </c>
      <c r="N20" s="20" t="s">
        <v>40</v>
      </c>
      <c r="O20" s="20" t="s">
        <v>42</v>
      </c>
      <c r="P20" s="28" t="str">
        <f t="shared" si="1"/>
        <v>1041</v>
      </c>
      <c r="Q20" s="31" t="str">
        <f t="shared" si="2"/>
        <v>0001000001000001</v>
      </c>
      <c r="R20" s="31" t="str">
        <f t="shared" si="3"/>
        <v>01000001</v>
      </c>
      <c r="S20" s="31" t="str">
        <f t="shared" si="4"/>
        <v>00010000</v>
      </c>
      <c r="T20" s="31" t="str">
        <f t="shared" ref="T20:U20" si="21">BIN2HEX(R20,2)</f>
        <v>41</v>
      </c>
      <c r="U20" s="33" t="str">
        <f t="shared" si="21"/>
        <v>10</v>
      </c>
      <c r="V20" s="30">
        <v>15</v>
      </c>
      <c r="W20" s="30" t="str">
        <f t="shared" si="6"/>
        <v>001111</v>
      </c>
    </row>
    <row r="21" customHeight="1" spans="1:23">
      <c r="A21" s="5" t="s">
        <v>81</v>
      </c>
      <c r="D21" s="8" t="s">
        <v>50</v>
      </c>
      <c r="E21" s="19" t="s">
        <v>37</v>
      </c>
      <c r="F21" s="7" t="str">
        <f>IFERROR(__xludf.DUMMYFUNCTION("CONCATENATE(""0b"", TO_TEXT(W21))"),"0b010000")</f>
        <v>0b010000</v>
      </c>
      <c r="G21" s="16">
        <f t="shared" si="0"/>
        <v>16</v>
      </c>
      <c r="H21" s="20"/>
      <c r="I21" s="20"/>
      <c r="J21" s="20"/>
      <c r="K21" s="20"/>
      <c r="L21" s="20"/>
      <c r="M21" s="20"/>
      <c r="N21" s="20"/>
      <c r="O21" s="20"/>
      <c r="P21" s="28" t="str">
        <f t="shared" si="1"/>
        <v>0000</v>
      </c>
      <c r="Q21" s="31" t="str">
        <f t="shared" si="2"/>
        <v/>
      </c>
      <c r="R21" s="31" t="str">
        <f t="shared" si="3"/>
        <v/>
      </c>
      <c r="S21" s="31" t="str">
        <f t="shared" si="4"/>
        <v/>
      </c>
      <c r="T21" s="31" t="str">
        <f t="shared" ref="T21:U21" si="22">BIN2HEX(R21,2)</f>
        <v>00</v>
      </c>
      <c r="U21" s="33" t="str">
        <f t="shared" si="22"/>
        <v>00</v>
      </c>
      <c r="V21" s="30">
        <v>16</v>
      </c>
      <c r="W21" s="30" t="str">
        <f t="shared" si="6"/>
        <v>010000</v>
      </c>
    </row>
    <row r="22" customHeight="1" spans="1:23">
      <c r="A22" s="5" t="s">
        <v>82</v>
      </c>
      <c r="D22" s="7" t="s">
        <v>58</v>
      </c>
      <c r="E22" s="21"/>
      <c r="F22" s="7" t="str">
        <f>IFERROR(__xludf.DUMMYFUNCTION("CONCATENATE(""0b"", TO_TEXT(W22))"),"0b010001")</f>
        <v>0b010001</v>
      </c>
      <c r="G22" s="16">
        <f t="shared" si="0"/>
        <v>17</v>
      </c>
      <c r="H22" s="20"/>
      <c r="I22" s="20"/>
      <c r="J22" s="20"/>
      <c r="K22" s="20"/>
      <c r="L22" s="20"/>
      <c r="M22" s="20"/>
      <c r="N22" s="20"/>
      <c r="O22" s="20"/>
      <c r="P22" s="28" t="str">
        <f t="shared" si="1"/>
        <v>0000</v>
      </c>
      <c r="Q22" s="31" t="str">
        <f t="shared" si="2"/>
        <v/>
      </c>
      <c r="R22" s="31" t="str">
        <f t="shared" si="3"/>
        <v/>
      </c>
      <c r="S22" s="31" t="str">
        <f t="shared" si="4"/>
        <v/>
      </c>
      <c r="T22" s="31" t="str">
        <f t="shared" ref="T22:U22" si="23">BIN2HEX(R22,2)</f>
        <v>00</v>
      </c>
      <c r="U22" s="33" t="str">
        <f t="shared" si="23"/>
        <v>00</v>
      </c>
      <c r="V22" s="30">
        <v>17</v>
      </c>
      <c r="W22" s="30" t="str">
        <f t="shared" si="6"/>
        <v>010001</v>
      </c>
    </row>
    <row r="23" customHeight="1" spans="1:23">
      <c r="A23" s="5" t="s">
        <v>83</v>
      </c>
      <c r="D23" s="8" t="s">
        <v>61</v>
      </c>
      <c r="E23" s="21"/>
      <c r="F23" s="7" t="str">
        <f>IFERROR(__xludf.DUMMYFUNCTION("CONCATENATE(""0b"", TO_TEXT(W23))"),"0b010010")</f>
        <v>0b010010</v>
      </c>
      <c r="G23" s="16">
        <f t="shared" si="0"/>
        <v>18</v>
      </c>
      <c r="H23" s="20"/>
      <c r="I23" s="20"/>
      <c r="J23" s="20"/>
      <c r="K23" s="20"/>
      <c r="L23" s="20"/>
      <c r="M23" s="20"/>
      <c r="N23" s="20"/>
      <c r="O23" s="20"/>
      <c r="P23" s="28" t="str">
        <f t="shared" si="1"/>
        <v>0000</v>
      </c>
      <c r="Q23" s="31" t="str">
        <f t="shared" si="2"/>
        <v/>
      </c>
      <c r="R23" s="31" t="str">
        <f t="shared" si="3"/>
        <v/>
      </c>
      <c r="S23" s="31" t="str">
        <f t="shared" si="4"/>
        <v/>
      </c>
      <c r="T23" s="31" t="str">
        <f t="shared" ref="T23:U23" si="24">BIN2HEX(R23,2)</f>
        <v>00</v>
      </c>
      <c r="U23" s="33" t="str">
        <f t="shared" si="24"/>
        <v>00</v>
      </c>
      <c r="V23" s="30">
        <v>18</v>
      </c>
      <c r="W23" s="30" t="str">
        <f t="shared" si="6"/>
        <v>010010</v>
      </c>
    </row>
    <row r="24" customHeight="1" spans="1:23">
      <c r="A24" s="5" t="s">
        <v>84</v>
      </c>
      <c r="D24" s="7" t="s">
        <v>64</v>
      </c>
      <c r="E24" s="19" t="s">
        <v>37</v>
      </c>
      <c r="F24" s="7" t="str">
        <f>IFERROR(__xludf.DUMMYFUNCTION("CONCATENATE(""0b"", TO_TEXT(W24))"),"0b010011")</f>
        <v>0b010011</v>
      </c>
      <c r="G24" s="16">
        <f t="shared" si="0"/>
        <v>19</v>
      </c>
      <c r="H24" s="20"/>
      <c r="I24" s="20"/>
      <c r="J24" s="20"/>
      <c r="K24" s="20"/>
      <c r="L24" s="20"/>
      <c r="M24" s="20"/>
      <c r="N24" s="20"/>
      <c r="O24" s="20"/>
      <c r="P24" s="28" t="str">
        <f t="shared" si="1"/>
        <v>0000</v>
      </c>
      <c r="Q24" s="31" t="str">
        <f t="shared" si="2"/>
        <v/>
      </c>
      <c r="R24" s="31" t="str">
        <f t="shared" si="3"/>
        <v/>
      </c>
      <c r="S24" s="31" t="str">
        <f t="shared" si="4"/>
        <v/>
      </c>
      <c r="T24" s="31" t="str">
        <f t="shared" ref="T24:U24" si="25">BIN2HEX(R24,2)</f>
        <v>00</v>
      </c>
      <c r="U24" s="33" t="str">
        <f t="shared" si="25"/>
        <v>00</v>
      </c>
      <c r="V24" s="30">
        <v>19</v>
      </c>
      <c r="W24" s="30" t="str">
        <f t="shared" si="6"/>
        <v>010011</v>
      </c>
    </row>
    <row r="25" customHeight="1" spans="1:23">
      <c r="A25" s="5" t="s">
        <v>85</v>
      </c>
      <c r="D25" s="7" t="s">
        <v>64</v>
      </c>
      <c r="E25" s="19" t="s">
        <v>47</v>
      </c>
      <c r="F25" s="7" t="str">
        <f>IFERROR(__xludf.DUMMYFUNCTION("CONCATENATE(""0b"", TO_TEXT(W25))"),"0b010100")</f>
        <v>0b010100</v>
      </c>
      <c r="G25" s="16">
        <f t="shared" si="0"/>
        <v>20</v>
      </c>
      <c r="H25" s="20"/>
      <c r="I25" s="20"/>
      <c r="J25" s="20"/>
      <c r="K25" s="20"/>
      <c r="L25" s="20"/>
      <c r="M25" s="20"/>
      <c r="N25" s="20"/>
      <c r="O25" s="20"/>
      <c r="P25" s="28" t="str">
        <f t="shared" si="1"/>
        <v>0000</v>
      </c>
      <c r="Q25" s="31" t="str">
        <f t="shared" si="2"/>
        <v/>
      </c>
      <c r="R25" s="31" t="str">
        <f t="shared" si="3"/>
        <v/>
      </c>
      <c r="S25" s="31" t="str">
        <f t="shared" si="4"/>
        <v/>
      </c>
      <c r="T25" s="31" t="str">
        <f t="shared" ref="T25:U25" si="26">BIN2HEX(R25,2)</f>
        <v>00</v>
      </c>
      <c r="U25" s="33" t="str">
        <f t="shared" si="26"/>
        <v>00</v>
      </c>
      <c r="V25" s="30">
        <v>20</v>
      </c>
      <c r="W25" s="30" t="str">
        <f t="shared" si="6"/>
        <v>010100</v>
      </c>
    </row>
    <row r="26" customHeight="1" spans="1:23">
      <c r="A26" s="5" t="s">
        <v>86</v>
      </c>
      <c r="D26" s="7" t="s">
        <v>69</v>
      </c>
      <c r="E26" s="21"/>
      <c r="F26" s="7" t="str">
        <f>IFERROR(__xludf.DUMMYFUNCTION("CONCATENATE(""0b"", TO_TEXT(W26))"),"0b010101")</f>
        <v>0b010101</v>
      </c>
      <c r="G26" s="16">
        <f t="shared" si="0"/>
        <v>21</v>
      </c>
      <c r="H26" s="20"/>
      <c r="I26" s="20"/>
      <c r="J26" s="20"/>
      <c r="K26" s="20"/>
      <c r="L26" s="20"/>
      <c r="M26" s="20"/>
      <c r="N26" s="20"/>
      <c r="O26" s="20"/>
      <c r="P26" s="28" t="str">
        <f t="shared" si="1"/>
        <v>0000</v>
      </c>
      <c r="Q26" s="31" t="str">
        <f t="shared" si="2"/>
        <v/>
      </c>
      <c r="R26" s="31" t="str">
        <f t="shared" si="3"/>
        <v/>
      </c>
      <c r="S26" s="31" t="str">
        <f t="shared" si="4"/>
        <v/>
      </c>
      <c r="T26" s="31" t="str">
        <f t="shared" ref="T26:U26" si="27">BIN2HEX(R26,2)</f>
        <v>00</v>
      </c>
      <c r="U26" s="33" t="str">
        <f t="shared" si="27"/>
        <v>00</v>
      </c>
      <c r="V26" s="30">
        <v>21</v>
      </c>
      <c r="W26" s="30" t="str">
        <f t="shared" si="6"/>
        <v>010101</v>
      </c>
    </row>
    <row r="27" customHeight="1" spans="1:23">
      <c r="A27" s="5" t="s">
        <v>87</v>
      </c>
      <c r="D27" s="7" t="s">
        <v>72</v>
      </c>
      <c r="E27" s="21"/>
      <c r="F27" s="7" t="str">
        <f>IFERROR(__xludf.DUMMYFUNCTION("CONCATENATE(""0b"", TO_TEXT(W27))"),"0b010110")</f>
        <v>0b010110</v>
      </c>
      <c r="G27" s="16">
        <f t="shared" si="0"/>
        <v>22</v>
      </c>
      <c r="H27" s="20"/>
      <c r="I27" s="20"/>
      <c r="J27" s="20"/>
      <c r="K27" s="20"/>
      <c r="L27" s="20"/>
      <c r="M27" s="20"/>
      <c r="N27" s="20"/>
      <c r="O27" s="20"/>
      <c r="P27" s="28" t="str">
        <f t="shared" si="1"/>
        <v>0000</v>
      </c>
      <c r="Q27" s="31" t="str">
        <f t="shared" si="2"/>
        <v/>
      </c>
      <c r="R27" s="31" t="str">
        <f t="shared" si="3"/>
        <v/>
      </c>
      <c r="S27" s="31" t="str">
        <f t="shared" si="4"/>
        <v/>
      </c>
      <c r="T27" s="31" t="str">
        <f t="shared" ref="T27:U27" si="28">BIN2HEX(R27,2)</f>
        <v>00</v>
      </c>
      <c r="U27" s="33" t="str">
        <f t="shared" si="28"/>
        <v>00</v>
      </c>
      <c r="V27" s="30">
        <v>22</v>
      </c>
      <c r="W27" s="30" t="str">
        <f t="shared" si="6"/>
        <v>010110</v>
      </c>
    </row>
    <row r="28" customHeight="1" spans="1:23">
      <c r="A28" s="5" t="s">
        <v>88</v>
      </c>
      <c r="B28" s="4" t="s">
        <v>89</v>
      </c>
      <c r="C28" s="7" t="s">
        <v>90</v>
      </c>
      <c r="D28" s="7" t="s">
        <v>36</v>
      </c>
      <c r="E28" s="21"/>
      <c r="F28" s="7" t="str">
        <f>IFERROR(__xludf.DUMMYFUNCTION("CONCATENATE(""0b"", TO_TEXT(W28))"),"0b010111")</f>
        <v>0b010111</v>
      </c>
      <c r="G28" s="16">
        <f t="shared" si="0"/>
        <v>23</v>
      </c>
      <c r="H28" s="20"/>
      <c r="I28" s="20"/>
      <c r="J28" s="20"/>
      <c r="K28" s="20"/>
      <c r="L28" s="20"/>
      <c r="M28" s="20"/>
      <c r="N28" s="20"/>
      <c r="O28" s="20"/>
      <c r="P28" s="28" t="str">
        <f t="shared" si="1"/>
        <v>0000</v>
      </c>
      <c r="Q28" s="31" t="str">
        <f t="shared" si="2"/>
        <v/>
      </c>
      <c r="R28" s="31" t="str">
        <f t="shared" si="3"/>
        <v/>
      </c>
      <c r="S28" s="31" t="str">
        <f t="shared" si="4"/>
        <v/>
      </c>
      <c r="T28" s="31" t="str">
        <f t="shared" ref="T28:U28" si="29">BIN2HEX(R28,2)</f>
        <v>00</v>
      </c>
      <c r="U28" s="33" t="str">
        <f t="shared" si="29"/>
        <v>00</v>
      </c>
      <c r="V28" s="30">
        <v>23</v>
      </c>
      <c r="W28" s="30" t="str">
        <f t="shared" si="6"/>
        <v>010111</v>
      </c>
    </row>
    <row r="29" customHeight="1" spans="1:23">
      <c r="A29" s="5" t="s">
        <v>91</v>
      </c>
      <c r="D29" s="8" t="s">
        <v>50</v>
      </c>
      <c r="E29" s="21"/>
      <c r="F29" s="7" t="str">
        <f>IFERROR(__xludf.DUMMYFUNCTION("CONCATENATE(""0b"", TO_TEXT(W29))"),"0b011000")</f>
        <v>0b011000</v>
      </c>
      <c r="G29" s="16">
        <f t="shared" si="0"/>
        <v>24</v>
      </c>
      <c r="H29" s="20"/>
      <c r="I29" s="20"/>
      <c r="J29" s="20"/>
      <c r="K29" s="20"/>
      <c r="L29" s="20"/>
      <c r="M29" s="20"/>
      <c r="N29" s="20"/>
      <c r="O29" s="20"/>
      <c r="P29" s="28" t="str">
        <f t="shared" si="1"/>
        <v>0000</v>
      </c>
      <c r="Q29" s="31" t="str">
        <f t="shared" si="2"/>
        <v/>
      </c>
      <c r="R29" s="31" t="str">
        <f t="shared" si="3"/>
        <v/>
      </c>
      <c r="S29" s="31" t="str">
        <f t="shared" si="4"/>
        <v/>
      </c>
      <c r="T29" s="31" t="str">
        <f t="shared" ref="T29:U29" si="30">BIN2HEX(R29,2)</f>
        <v>00</v>
      </c>
      <c r="U29" s="33" t="str">
        <f t="shared" si="30"/>
        <v>00</v>
      </c>
      <c r="V29" s="30">
        <v>24</v>
      </c>
      <c r="W29" s="30" t="str">
        <f t="shared" si="6"/>
        <v>011000</v>
      </c>
    </row>
    <row r="30" customHeight="1" spans="1:23">
      <c r="A30" s="5" t="s">
        <v>92</v>
      </c>
      <c r="D30" s="7" t="s">
        <v>58</v>
      </c>
      <c r="E30" s="21"/>
      <c r="F30" s="7" t="str">
        <f>IFERROR(__xludf.DUMMYFUNCTION("CONCATENATE(""0b"", TO_TEXT(W30))"),"0b011001")</f>
        <v>0b011001</v>
      </c>
      <c r="G30" s="16">
        <f t="shared" si="0"/>
        <v>25</v>
      </c>
      <c r="H30" s="20"/>
      <c r="I30" s="20"/>
      <c r="J30" s="20"/>
      <c r="K30" s="20"/>
      <c r="L30" s="20"/>
      <c r="M30" s="20"/>
      <c r="N30" s="20"/>
      <c r="O30" s="20"/>
      <c r="P30" s="28" t="str">
        <f t="shared" si="1"/>
        <v>0000</v>
      </c>
      <c r="Q30" s="31" t="str">
        <f t="shared" si="2"/>
        <v/>
      </c>
      <c r="R30" s="31" t="str">
        <f t="shared" si="3"/>
        <v/>
      </c>
      <c r="S30" s="31" t="str">
        <f t="shared" si="4"/>
        <v/>
      </c>
      <c r="T30" s="31" t="str">
        <f t="shared" ref="T30:U30" si="31">BIN2HEX(R30,2)</f>
        <v>00</v>
      </c>
      <c r="U30" s="33" t="str">
        <f t="shared" si="31"/>
        <v>00</v>
      </c>
      <c r="V30" s="30">
        <v>25</v>
      </c>
      <c r="W30" s="30" t="str">
        <f t="shared" si="6"/>
        <v>011001</v>
      </c>
    </row>
    <row r="31" customHeight="1" spans="1:23">
      <c r="A31" s="5" t="s">
        <v>93</v>
      </c>
      <c r="B31" s="4" t="s">
        <v>94</v>
      </c>
      <c r="C31" s="7" t="s">
        <v>95</v>
      </c>
      <c r="D31" s="7" t="s">
        <v>36</v>
      </c>
      <c r="E31" s="21"/>
      <c r="F31" s="7" t="str">
        <f>IFERROR(__xludf.DUMMYFUNCTION("CONCATENATE(""0b"", TO_TEXT(W31))"),"0b011010")</f>
        <v>0b011010</v>
      </c>
      <c r="G31" s="16">
        <f t="shared" si="0"/>
        <v>26</v>
      </c>
      <c r="H31" s="20" t="s">
        <v>38</v>
      </c>
      <c r="I31" s="20" t="s">
        <v>96</v>
      </c>
      <c r="J31" s="20" t="s">
        <v>40</v>
      </c>
      <c r="K31" s="20" t="s">
        <v>38</v>
      </c>
      <c r="L31" s="20" t="s">
        <v>38</v>
      </c>
      <c r="M31" s="20" t="s">
        <v>41</v>
      </c>
      <c r="N31" s="20" t="s">
        <v>40</v>
      </c>
      <c r="O31" s="20" t="s">
        <v>42</v>
      </c>
      <c r="P31" s="28" t="str">
        <f t="shared" si="1"/>
        <v>1065</v>
      </c>
      <c r="Q31" s="31" t="str">
        <f t="shared" si="2"/>
        <v>0001000001100101</v>
      </c>
      <c r="R31" s="31" t="str">
        <f t="shared" si="3"/>
        <v>01100101</v>
      </c>
      <c r="S31" s="31" t="str">
        <f t="shared" si="4"/>
        <v>00010000</v>
      </c>
      <c r="T31" s="31" t="str">
        <f t="shared" ref="T31:U31" si="32">BIN2HEX(R31,2)</f>
        <v>65</v>
      </c>
      <c r="U31" s="33" t="str">
        <f t="shared" si="32"/>
        <v>10</v>
      </c>
      <c r="V31" s="30">
        <v>26</v>
      </c>
      <c r="W31" s="30" t="str">
        <f t="shared" si="6"/>
        <v>011010</v>
      </c>
    </row>
    <row r="32" customHeight="1" spans="1:23">
      <c r="A32" s="5" t="s">
        <v>97</v>
      </c>
      <c r="D32" s="8" t="s">
        <v>50</v>
      </c>
      <c r="E32" s="21"/>
      <c r="F32" s="7" t="str">
        <f>IFERROR(__xludf.DUMMYFUNCTION("CONCATENATE(""0b"", TO_TEXT(W32))"),"0b011011")</f>
        <v>0b011011</v>
      </c>
      <c r="G32" s="16">
        <f t="shared" si="0"/>
        <v>27</v>
      </c>
      <c r="H32" s="20" t="s">
        <v>38</v>
      </c>
      <c r="I32" s="20" t="s">
        <v>96</v>
      </c>
      <c r="J32" s="20" t="s">
        <v>40</v>
      </c>
      <c r="K32" s="20" t="s">
        <v>38</v>
      </c>
      <c r="L32" s="20" t="s">
        <v>38</v>
      </c>
      <c r="M32" s="20" t="s">
        <v>41</v>
      </c>
      <c r="N32" s="20" t="s">
        <v>40</v>
      </c>
      <c r="O32" s="20" t="s">
        <v>42</v>
      </c>
      <c r="P32" s="28" t="str">
        <f t="shared" si="1"/>
        <v>1065</v>
      </c>
      <c r="Q32" s="31" t="str">
        <f t="shared" si="2"/>
        <v>0001000001100101</v>
      </c>
      <c r="R32" s="31" t="str">
        <f t="shared" si="3"/>
        <v>01100101</v>
      </c>
      <c r="S32" s="31" t="str">
        <f t="shared" si="4"/>
        <v>00010000</v>
      </c>
      <c r="T32" s="31" t="str">
        <f t="shared" ref="T32:U32" si="33">BIN2HEX(R32,2)</f>
        <v>65</v>
      </c>
      <c r="U32" s="33" t="str">
        <f t="shared" si="33"/>
        <v>10</v>
      </c>
      <c r="V32" s="30">
        <v>27</v>
      </c>
      <c r="W32" s="30" t="str">
        <f t="shared" si="6"/>
        <v>011011</v>
      </c>
    </row>
    <row r="33" customHeight="1" spans="1:23">
      <c r="A33" s="5" t="s">
        <v>98</v>
      </c>
      <c r="D33" s="8" t="s">
        <v>61</v>
      </c>
      <c r="E33" s="21"/>
      <c r="F33" s="7" t="str">
        <f>IFERROR(__xludf.DUMMYFUNCTION("CONCATENATE(""0b"", TO_TEXT(W33))"),"0b011100")</f>
        <v>0b011100</v>
      </c>
      <c r="G33" s="16">
        <f t="shared" si="0"/>
        <v>28</v>
      </c>
      <c r="H33" s="20" t="s">
        <v>38</v>
      </c>
      <c r="I33" s="20" t="s">
        <v>96</v>
      </c>
      <c r="J33" s="20" t="s">
        <v>40</v>
      </c>
      <c r="K33" s="20" t="s">
        <v>38</v>
      </c>
      <c r="L33" s="20" t="s">
        <v>38</v>
      </c>
      <c r="M33" s="20" t="s">
        <v>41</v>
      </c>
      <c r="N33" s="20" t="s">
        <v>40</v>
      </c>
      <c r="O33" s="20" t="s">
        <v>42</v>
      </c>
      <c r="P33" s="28" t="str">
        <f t="shared" si="1"/>
        <v>1065</v>
      </c>
      <c r="Q33" s="31" t="str">
        <f t="shared" si="2"/>
        <v>0001000001100101</v>
      </c>
      <c r="R33" s="31" t="str">
        <f t="shared" si="3"/>
        <v>01100101</v>
      </c>
      <c r="S33" s="31" t="str">
        <f t="shared" si="4"/>
        <v>00010000</v>
      </c>
      <c r="T33" s="31" t="str">
        <f t="shared" ref="T33:U33" si="34">BIN2HEX(R33,2)</f>
        <v>65</v>
      </c>
      <c r="U33" s="33" t="str">
        <f t="shared" si="34"/>
        <v>10</v>
      </c>
      <c r="V33" s="30">
        <v>28</v>
      </c>
      <c r="W33" s="30" t="str">
        <f t="shared" si="6"/>
        <v>011100</v>
      </c>
    </row>
    <row r="34" customHeight="1" spans="1:23">
      <c r="A34" s="5" t="s">
        <v>99</v>
      </c>
      <c r="D34" s="7" t="s">
        <v>64</v>
      </c>
      <c r="E34" s="21"/>
      <c r="F34" s="7" t="str">
        <f>IFERROR(__xludf.DUMMYFUNCTION("CONCATENATE(""0b"", TO_TEXT(W34))"),"0b011101")</f>
        <v>0b011101</v>
      </c>
      <c r="G34" s="16">
        <f t="shared" si="0"/>
        <v>29</v>
      </c>
      <c r="H34" s="20" t="s">
        <v>38</v>
      </c>
      <c r="I34" s="20" t="s">
        <v>96</v>
      </c>
      <c r="J34" s="20" t="s">
        <v>40</v>
      </c>
      <c r="K34" s="20" t="s">
        <v>38</v>
      </c>
      <c r="L34" s="20" t="s">
        <v>38</v>
      </c>
      <c r="M34" s="20" t="s">
        <v>41</v>
      </c>
      <c r="N34" s="20" t="s">
        <v>40</v>
      </c>
      <c r="O34" s="20" t="s">
        <v>42</v>
      </c>
      <c r="P34" s="28" t="str">
        <f t="shared" si="1"/>
        <v>1065</v>
      </c>
      <c r="Q34" s="31" t="str">
        <f t="shared" si="2"/>
        <v>0001000001100101</v>
      </c>
      <c r="R34" s="31" t="str">
        <f t="shared" si="3"/>
        <v>01100101</v>
      </c>
      <c r="S34" s="31" t="str">
        <f t="shared" si="4"/>
        <v>00010000</v>
      </c>
      <c r="T34" s="31" t="str">
        <f t="shared" ref="T34:U34" si="35">BIN2HEX(R34,2)</f>
        <v>65</v>
      </c>
      <c r="U34" s="33" t="str">
        <f t="shared" si="35"/>
        <v>10</v>
      </c>
      <c r="V34" s="30">
        <v>29</v>
      </c>
      <c r="W34" s="30" t="str">
        <f t="shared" si="6"/>
        <v>011101</v>
      </c>
    </row>
    <row r="35" customHeight="1" spans="1:23">
      <c r="A35" s="5" t="s">
        <v>100</v>
      </c>
      <c r="D35" s="7" t="s">
        <v>69</v>
      </c>
      <c r="E35" s="21"/>
      <c r="F35" s="7" t="str">
        <f>IFERROR(__xludf.DUMMYFUNCTION("CONCATENATE(""0b"", TO_TEXT(W35))"),"0b011110")</f>
        <v>0b011110</v>
      </c>
      <c r="G35" s="16">
        <f t="shared" si="0"/>
        <v>30</v>
      </c>
      <c r="H35" s="20" t="s">
        <v>38</v>
      </c>
      <c r="I35" s="20" t="s">
        <v>96</v>
      </c>
      <c r="J35" s="20" t="s">
        <v>38</v>
      </c>
      <c r="K35" s="20" t="s">
        <v>38</v>
      </c>
      <c r="L35" s="20" t="s">
        <v>38</v>
      </c>
      <c r="M35" s="20" t="s">
        <v>41</v>
      </c>
      <c r="N35" s="20" t="s">
        <v>40</v>
      </c>
      <c r="O35" s="20" t="s">
        <v>42</v>
      </c>
      <c r="P35" s="28" t="str">
        <f t="shared" si="1"/>
        <v>1075</v>
      </c>
      <c r="Q35" s="31" t="str">
        <f t="shared" si="2"/>
        <v>0001000001110101</v>
      </c>
      <c r="R35" s="31" t="str">
        <f t="shared" si="3"/>
        <v>01110101</v>
      </c>
      <c r="S35" s="31" t="str">
        <f t="shared" si="4"/>
        <v>00010000</v>
      </c>
      <c r="T35" s="31" t="str">
        <f t="shared" ref="T35:U35" si="36">BIN2HEX(R35,2)</f>
        <v>75</v>
      </c>
      <c r="U35" s="33" t="str">
        <f t="shared" si="36"/>
        <v>10</v>
      </c>
      <c r="V35" s="30">
        <v>30</v>
      </c>
      <c r="W35" s="30" t="str">
        <f t="shared" si="6"/>
        <v>011110</v>
      </c>
    </row>
    <row r="36" customHeight="1" spans="1:23">
      <c r="A36" s="5" t="s">
        <v>101</v>
      </c>
      <c r="D36" s="7" t="s">
        <v>72</v>
      </c>
      <c r="E36" s="21"/>
      <c r="F36" s="7" t="str">
        <f>IFERROR(__xludf.DUMMYFUNCTION("CONCATENATE(""0b"", TO_TEXT(W36))"),"0b011111")</f>
        <v>0b011111</v>
      </c>
      <c r="G36" s="16">
        <f t="shared" si="0"/>
        <v>31</v>
      </c>
      <c r="H36" s="20" t="s">
        <v>38</v>
      </c>
      <c r="I36" s="20" t="s">
        <v>96</v>
      </c>
      <c r="J36" s="20" t="s">
        <v>38</v>
      </c>
      <c r="K36" s="20" t="s">
        <v>38</v>
      </c>
      <c r="L36" s="20" t="s">
        <v>38</v>
      </c>
      <c r="M36" s="20" t="s">
        <v>41</v>
      </c>
      <c r="N36" s="20" t="s">
        <v>40</v>
      </c>
      <c r="O36" s="20" t="s">
        <v>42</v>
      </c>
      <c r="P36" s="28" t="str">
        <f t="shared" si="1"/>
        <v>1075</v>
      </c>
      <c r="Q36" s="31" t="str">
        <f t="shared" si="2"/>
        <v>0001000001110101</v>
      </c>
      <c r="R36" s="31" t="str">
        <f t="shared" si="3"/>
        <v>01110101</v>
      </c>
      <c r="S36" s="31" t="str">
        <f t="shared" si="4"/>
        <v>00010000</v>
      </c>
      <c r="T36" s="31" t="str">
        <f t="shared" ref="T36:U36" si="37">BIN2HEX(R36,2)</f>
        <v>75</v>
      </c>
      <c r="U36" s="33" t="str">
        <f t="shared" si="37"/>
        <v>10</v>
      </c>
      <c r="V36" s="30">
        <v>31</v>
      </c>
      <c r="W36" s="30" t="str">
        <f t="shared" si="6"/>
        <v>011111</v>
      </c>
    </row>
    <row r="37" customHeight="1" spans="1:23">
      <c r="A37" s="5" t="s">
        <v>102</v>
      </c>
      <c r="B37" s="4" t="s">
        <v>103</v>
      </c>
      <c r="C37" s="9" t="s">
        <v>104</v>
      </c>
      <c r="D37" s="10"/>
      <c r="E37" s="21"/>
      <c r="F37" s="7" t="str">
        <f>IFERROR(__xludf.DUMMYFUNCTION("CONCATENATE(""0b"", TO_TEXT(W37))"),"0b100000")</f>
        <v>0b100000</v>
      </c>
      <c r="G37" s="16">
        <f t="shared" si="0"/>
        <v>32</v>
      </c>
      <c r="H37" s="20"/>
      <c r="I37" s="20"/>
      <c r="J37" s="20"/>
      <c r="K37" s="20"/>
      <c r="L37" s="20"/>
      <c r="M37" s="20"/>
      <c r="N37" s="20"/>
      <c r="O37" s="20"/>
      <c r="P37" s="28" t="str">
        <f t="shared" si="1"/>
        <v>0000</v>
      </c>
      <c r="Q37" s="31" t="str">
        <f t="shared" si="2"/>
        <v/>
      </c>
      <c r="R37" s="31" t="str">
        <f t="shared" si="3"/>
        <v/>
      </c>
      <c r="S37" s="31" t="str">
        <f t="shared" si="4"/>
        <v/>
      </c>
      <c r="T37" s="31" t="str">
        <f t="shared" ref="T37:U37" si="38">BIN2HEX(R37,2)</f>
        <v>00</v>
      </c>
      <c r="U37" s="33" t="str">
        <f t="shared" si="38"/>
        <v>00</v>
      </c>
      <c r="V37" s="30">
        <v>32</v>
      </c>
      <c r="W37" s="30" t="str">
        <f t="shared" si="6"/>
        <v>100000</v>
      </c>
    </row>
    <row r="38" customHeight="1" spans="1:23">
      <c r="A38" s="5" t="s">
        <v>105</v>
      </c>
      <c r="C38" s="9" t="s">
        <v>106</v>
      </c>
      <c r="D38" s="10"/>
      <c r="E38" s="21"/>
      <c r="F38" s="7" t="str">
        <f>IFERROR(__xludf.DUMMYFUNCTION("CONCATENATE(""0b"", TO_TEXT(W38))"),"0b100001")</f>
        <v>0b100001</v>
      </c>
      <c r="G38" s="16">
        <f t="shared" si="0"/>
        <v>33</v>
      </c>
      <c r="H38" s="20"/>
      <c r="I38" s="20"/>
      <c r="J38" s="20"/>
      <c r="K38" s="20"/>
      <c r="L38" s="20"/>
      <c r="M38" s="20"/>
      <c r="N38" s="20"/>
      <c r="O38" s="20"/>
      <c r="P38" s="28" t="str">
        <f t="shared" si="1"/>
        <v>0000</v>
      </c>
      <c r="Q38" s="31" t="str">
        <f t="shared" si="2"/>
        <v/>
      </c>
      <c r="R38" s="31" t="str">
        <f t="shared" si="3"/>
        <v/>
      </c>
      <c r="S38" s="31" t="str">
        <f t="shared" si="4"/>
        <v/>
      </c>
      <c r="T38" s="31" t="str">
        <f t="shared" ref="T38:U38" si="39">BIN2HEX(R38,2)</f>
        <v>00</v>
      </c>
      <c r="U38" s="33" t="str">
        <f t="shared" si="39"/>
        <v>00</v>
      </c>
      <c r="V38" s="30">
        <v>33</v>
      </c>
      <c r="W38" s="30" t="str">
        <f t="shared" si="6"/>
        <v>100001</v>
      </c>
    </row>
    <row r="39" customHeight="1" spans="1:23">
      <c r="A39" s="5" t="s">
        <v>107</v>
      </c>
      <c r="B39" s="4" t="s">
        <v>108</v>
      </c>
      <c r="C39" s="7" t="s">
        <v>109</v>
      </c>
      <c r="D39" s="10"/>
      <c r="E39" s="21"/>
      <c r="F39" s="7" t="str">
        <f>IFERROR(__xludf.DUMMYFUNCTION("CONCATENATE(""0b"", TO_TEXT(W39))"),"0b100010")</f>
        <v>0b100010</v>
      </c>
      <c r="G39" s="16">
        <f t="shared" si="0"/>
        <v>34</v>
      </c>
      <c r="H39" s="20"/>
      <c r="I39" s="20"/>
      <c r="J39" s="20"/>
      <c r="K39" s="20"/>
      <c r="L39" s="20"/>
      <c r="M39" s="20"/>
      <c r="N39" s="20"/>
      <c r="O39" s="20"/>
      <c r="P39" s="28" t="str">
        <f t="shared" si="1"/>
        <v>0000</v>
      </c>
      <c r="Q39" s="31" t="str">
        <f t="shared" si="2"/>
        <v/>
      </c>
      <c r="R39" s="31" t="str">
        <f t="shared" si="3"/>
        <v/>
      </c>
      <c r="S39" s="31" t="str">
        <f t="shared" si="4"/>
        <v/>
      </c>
      <c r="T39" s="31" t="str">
        <f t="shared" ref="T39:U39" si="40">BIN2HEX(R39,2)</f>
        <v>00</v>
      </c>
      <c r="U39" s="33" t="str">
        <f t="shared" si="40"/>
        <v>00</v>
      </c>
      <c r="V39" s="30">
        <v>34</v>
      </c>
      <c r="W39" s="30" t="str">
        <f t="shared" si="6"/>
        <v>100010</v>
      </c>
    </row>
    <row r="40" customHeight="1" spans="1:23">
      <c r="A40" s="5" t="s">
        <v>110</v>
      </c>
      <c r="B40" s="4" t="s">
        <v>75</v>
      </c>
      <c r="C40" s="7" t="s">
        <v>111</v>
      </c>
      <c r="D40" s="7" t="s">
        <v>36</v>
      </c>
      <c r="E40" s="21"/>
      <c r="F40" s="7" t="str">
        <f>IFERROR(__xludf.DUMMYFUNCTION("CONCATENATE(""0b"", TO_TEXT(W40))"),"0b100011")</f>
        <v>0b100011</v>
      </c>
      <c r="G40" s="16">
        <f t="shared" si="0"/>
        <v>35</v>
      </c>
      <c r="H40" s="20"/>
      <c r="I40" s="20"/>
      <c r="J40" s="20"/>
      <c r="K40" s="20"/>
      <c r="L40" s="20"/>
      <c r="M40" s="20"/>
      <c r="N40" s="20"/>
      <c r="O40" s="20"/>
      <c r="P40" s="28" t="str">
        <f t="shared" si="1"/>
        <v>0000</v>
      </c>
      <c r="Q40" s="31" t="str">
        <f t="shared" si="2"/>
        <v/>
      </c>
      <c r="R40" s="31" t="str">
        <f t="shared" si="3"/>
        <v/>
      </c>
      <c r="S40" s="31" t="str">
        <f t="shared" si="4"/>
        <v/>
      </c>
      <c r="T40" s="31" t="str">
        <f t="shared" ref="T40:U40" si="41">BIN2HEX(R40,2)</f>
        <v>00</v>
      </c>
      <c r="U40" s="33" t="str">
        <f t="shared" si="41"/>
        <v>00</v>
      </c>
      <c r="V40" s="30">
        <v>35</v>
      </c>
      <c r="W40" s="30" t="str">
        <f t="shared" si="6"/>
        <v>100011</v>
      </c>
    </row>
  </sheetData>
  <mergeCells count="16">
    <mergeCell ref="B1:E1"/>
    <mergeCell ref="F1:G1"/>
    <mergeCell ref="H1:O1"/>
    <mergeCell ref="Q1:W1"/>
    <mergeCell ref="H2:O2"/>
    <mergeCell ref="A1:A2"/>
    <mergeCell ref="B5:B16"/>
    <mergeCell ref="B17:B27"/>
    <mergeCell ref="B28:B30"/>
    <mergeCell ref="B31:B36"/>
    <mergeCell ref="B37:B38"/>
    <mergeCell ref="C5:C16"/>
    <mergeCell ref="C17:C19"/>
    <mergeCell ref="C20:C27"/>
    <mergeCell ref="C28:C30"/>
    <mergeCell ref="C31:C36"/>
  </mergeCells>
  <conditionalFormatting sqref="A1:A2">
    <cfRule type="notContainsBlanks" dxfId="0" priority="1">
      <formula>LEN(TRIM(A1))&gt;0</formula>
    </cfRule>
  </conditionalFormatting>
  <dataValidations count="7">
    <dataValidation type="custom" allowBlank="1" sqref="O5:O16 O17:O19 O21:O30 O31:O36 O37:O40">
      <formula1>AND(EQ(LEN(TO_TEXT(O5)),2),REGEXMATCH(TO_TEXT(O5),"[0-1]{2}"))</formula1>
    </dataValidation>
    <dataValidation type="custom" allowBlank="1" sqref="M5:M30 M31:M36 M37:M40">
      <formula1>AND(EQ(LEN(TO_TEXT(M5)),4),REGEXMATCH(TO_TEXT(M5),"[0-1]{4}"))</formula1>
    </dataValidation>
    <dataValidation type="custom" allowBlank="1" sqref="I5:I16 I17:I30 I31:I36 I37:I40">
      <formula1>AND(EQ(LEN(TO_TEXT(I5)),3),REGEXMATCH(TO_TEXT(I5),"[0-1]{3}"))</formula1>
    </dataValidation>
    <dataValidation type="custom" allowBlank="1" sqref="O20">
      <formula1>AND(EQ(LEN(TO_TEXT(O20)),2),REGEXMATCH(TO_TEXT(O20),"[X0-1]{2}"))</formula1>
    </dataValidation>
    <dataValidation type="custom" allowBlank="1" showInputMessage="1" prompt="Enter 1 binary digit without a leading 0b (Ex: 0)" sqref="H5:H16">
      <formula1>AND(EQ(LEN(TO_TEXT(H5)),1),REGEXMATCH(TO_TEXT(H5),"[0-1]{1}"))</formula1>
    </dataValidation>
    <dataValidation type="custom" allowBlank="1" sqref="L20">
      <formula1>AND(EQ(LEN(TO_TEXT(L20)),1),REGEXMATCH(TO_TEXT(L20),"[0-1X]{1}"))</formula1>
    </dataValidation>
    <dataValidation type="custom" allowBlank="1" sqref="J20:K20 H17:H30 H31:H36 H37:H40 J5:J16 J31:J32 J33:J36 K5:K16 K31:K36 L5:L16 L31:L36 N5:N16 N17:N30 N31:N36 N37:N40 J17:L19 J21:L30 J37:L40">
      <formula1>AND(EQ(LEN(TO_TEXT(H5)),1),REGEXMATCH(TO_TEXT(H5),"[0-1]{1}"))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 Logic for ROM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ccz</cp:lastModifiedBy>
  <dcterms:created xsi:type="dcterms:W3CDTF">2022-09-22T17:12:00Z</dcterms:created>
  <dcterms:modified xsi:type="dcterms:W3CDTF">2022-09-23T12:07:08Z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